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3.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charts/chart5.xml" ContentType="application/vnd.openxmlformats-officedocument.drawingml.chart+xml"/>
  <Override PartName="/xl/theme/themeOverride3.xml" ContentType="application/vnd.openxmlformats-officedocument.themeOverride+xml"/>
  <Override PartName="/xl/charts/chart6.xml" ContentType="application/vnd.openxmlformats-officedocument.drawingml.chart+xml"/>
  <Override PartName="/xl/theme/themeOverride4.xml" ContentType="application/vnd.openxmlformats-officedocument.themeOverride+xml"/>
  <Override PartName="/xl/charts/chart7.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charts/chart11.xml" ContentType="application/vnd.openxmlformats-officedocument.drawingml.chart+xml"/>
  <Override PartName="/xl/drawings/drawing22.xml" ContentType="application/vnd.openxmlformats-officedocument.drawing+xml"/>
  <Override PartName="/xl/charts/chart12.xml" ContentType="application/vnd.openxmlformats-officedocument.drawingml.chart+xml"/>
  <Override PartName="/xl/drawings/drawing23.xml" ContentType="application/vnd.openxmlformats-officedocument.drawing+xml"/>
  <Override PartName="/xl/charts/chart13.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harts/chart14.xml" ContentType="application/vnd.openxmlformats-officedocument.drawingml.chart+xml"/>
  <Override PartName="/xl/theme/themeOverride6.xml" ContentType="application/vnd.openxmlformats-officedocument.themeOverride+xml"/>
  <Override PartName="/xl/charts/chart15.xml" ContentType="application/vnd.openxmlformats-officedocument.drawingml.chart+xml"/>
  <Override PartName="/xl/theme/themeOverride7.xml" ContentType="application/vnd.openxmlformats-officedocument.themeOverride+xml"/>
  <Override PartName="/xl/charts/chart16.xml" ContentType="application/vnd.openxmlformats-officedocument.drawingml.chart+xml"/>
  <Override PartName="/xl/theme/themeOverride8.xml" ContentType="application/vnd.openxmlformats-officedocument.themeOverride+xml"/>
  <Override PartName="/xl/charts/chart17.xml" ContentType="application/vnd.openxmlformats-officedocument.drawingml.chart+xml"/>
  <Override PartName="/xl/theme/themeOverride9.xml" ContentType="application/vnd.openxmlformats-officedocument.themeOverride+xml"/>
  <Override PartName="/xl/drawings/drawing32.xml" ContentType="application/vnd.openxmlformats-officedocument.drawing+xml"/>
  <Override PartName="/xl/charts/chart1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3.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4.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35.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charts/chart25.xml" ContentType="application/vnd.openxmlformats-officedocument.drawingml.chart+xml"/>
  <Override PartName="/xl/drawings/drawing38.xml" ContentType="application/vnd.openxmlformats-officedocument.drawing+xml"/>
  <Override PartName="/xl/drawings/drawing39.xml" ContentType="application/vnd.openxmlformats-officedocument.drawing+xml"/>
  <Override PartName="/xl/charts/chart26.xml" ContentType="application/vnd.openxmlformats-officedocument.drawingml.chart+xml"/>
  <Override PartName="/xl/drawings/drawing40.xml" ContentType="application/vnd.openxmlformats-officedocument.drawing+xml"/>
  <Override PartName="/xl/drawings/drawing41.xml" ContentType="application/vnd.openxmlformats-officedocument.drawing+xml"/>
  <Override PartName="/xl/charts/chart27.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8.xml" ContentType="application/vnd.openxmlformats-officedocument.drawingml.chart+xml"/>
  <Override PartName="/xl/drawings/drawing44.xml" ContentType="application/vnd.openxmlformats-officedocument.drawing+xml"/>
  <Override PartName="/xl/charts/chart29.xml" ContentType="application/vnd.openxmlformats-officedocument.drawingml.chart+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harts/chart30.xml" ContentType="application/vnd.openxmlformats-officedocument.drawingml.chart+xml"/>
  <Override PartName="/xl/theme/themeOverride10.xml" ContentType="application/vnd.openxmlformats-officedocument.themeOverride+xml"/>
  <Override PartName="/xl/charts/chart31.xml" ContentType="application/vnd.openxmlformats-officedocument.drawingml.chart+xml"/>
  <Override PartName="/xl/theme/themeOverride11.xml" ContentType="application/vnd.openxmlformats-officedocument.themeOverride+xml"/>
  <Override PartName="/xl/charts/chart32.xml" ContentType="application/vnd.openxmlformats-officedocument.drawingml.chart+xml"/>
  <Override PartName="/xl/theme/themeOverride12.xml" ContentType="application/vnd.openxmlformats-officedocument.themeOverride+xml"/>
  <Override PartName="/xl/charts/chart33.xml" ContentType="application/vnd.openxmlformats-officedocument.drawingml.chart+xml"/>
  <Override PartName="/xl/theme/themeOverride13.xml" ContentType="application/vnd.openxmlformats-officedocument.themeOverride+xml"/>
  <Override PartName="/xl/drawings/drawing51.xml" ContentType="application/vnd.openxmlformats-officedocument.drawing+xml"/>
  <Override PartName="/xl/charts/chart3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2.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3.xml" ContentType="application/vnd.openxmlformats-officedocument.drawing+xml"/>
  <Override PartName="/xl/drawings/drawing5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harts/chart39.xml" ContentType="application/vnd.openxmlformats-officedocument.drawingml.chart+xml"/>
  <Override PartName="/xl/charts/style5.xml" ContentType="application/vnd.ms-office.chartstyle+xml"/>
  <Override PartName="/xl/charts/colors5.xml" ContentType="application/vnd.ms-office.chartcolorstyle+xml"/>
  <Override PartName="/xl/charts/chart40.xml" ContentType="application/vnd.openxmlformats-officedocument.drawingml.chart+xml"/>
  <Override PartName="/xl/charts/style6.xml" ContentType="application/vnd.ms-office.chartstyle+xml"/>
  <Override PartName="/xl/charts/colors6.xml" ContentType="application/vnd.ms-office.chartcolorstyle+xml"/>
  <Override PartName="/xl/charts/chart41.xml" ContentType="application/vnd.openxmlformats-officedocument.drawingml.chart+xml"/>
  <Override PartName="/xl/drawings/drawing69.xml" ContentType="application/vnd.openxmlformats-officedocument.drawing+xml"/>
  <Override PartName="/xl/charts/chart42.xml" ContentType="application/vnd.openxmlformats-officedocument.drawingml.chart+xml"/>
  <Override PartName="/xl/drawings/drawing70.xml" ContentType="application/vnd.openxmlformats-officedocument.drawingml.chartshapes+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charts/chart49.xml" ContentType="application/vnd.openxmlformats-officedocument.drawingml.chart+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charts/chart50.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0.xml" ContentType="application/vnd.openxmlformats-officedocument.drawingml.chartshapes+xml"/>
  <Override PartName="/xl/drawings/drawing91.xml" ContentType="application/vnd.openxmlformats-officedocument.drawing+xml"/>
  <Override PartName="/xl/charts/chart5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2.xml" ContentType="application/vnd.openxmlformats-officedocument.drawingml.chartshapes+xml"/>
  <Override PartName="/xl/drawings/drawing93.xml" ContentType="application/vnd.openxmlformats-officedocument.drawing+xml"/>
  <Override PartName="/xl/charts/chart52.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4.xml" ContentType="application/vnd.openxmlformats-officedocument.drawingml.chartshapes+xml"/>
  <Override PartName="/xl/drawings/drawing95.xml" ContentType="application/vnd.openxmlformats-officedocument.drawing+xml"/>
  <Override PartName="/xl/charts/chart5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6.xml" ContentType="application/vnd.openxmlformats-officedocument.drawingml.chartshapes+xml"/>
  <Override PartName="/xl/drawings/drawing9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hidePivotFieldList="1"/>
  <mc:AlternateContent xmlns:mc="http://schemas.openxmlformats.org/markup-compatibility/2006">
    <mc:Choice Requires="x15">
      <x15ac:absPath xmlns:x15ac="http://schemas.microsoft.com/office/spreadsheetml/2010/11/ac" url="Z:\AREA DE ESTADÍSTICA\ESTADÍSTICA\Estadistica\2024\Informes especiales a 31 de diciembre de 2024\"/>
    </mc:Choice>
  </mc:AlternateContent>
  <xr:revisionPtr revIDLastSave="0" documentId="13_ncr:1_{446F60C9-8F0E-434D-AC1E-8AFC1C00F164}" xr6:coauthVersionLast="47" xr6:coauthVersionMax="47" xr10:uidLastSave="{00000000-0000-0000-0000-000000000000}"/>
  <bookViews>
    <workbookView xWindow="-110" yWindow="-110" windowWidth="19420" windowHeight="10300" tabRatio="891" xr2:uid="{00000000-000D-0000-FFFF-FFFF00000000}"/>
  </bookViews>
  <sheets>
    <sheet name="porsaad" sheetId="170" r:id="rId1"/>
    <sheet name="indsaad" sheetId="156" r:id="rId2"/>
    <sheet name="indsaad2" sheetId="157" r:id="rId3"/>
    <sheet name="EVO" sheetId="158" r:id="rId4"/>
    <sheet name="EVO_sol" sheetId="159" r:id="rId5"/>
    <sheet name="EVO_resol" sheetId="160" r:id="rId6"/>
    <sheet name="EVO_derecho" sheetId="161" r:id="rId7"/>
    <sheet name="EVO_resolPIA" sheetId="162" r:id="rId8"/>
    <sheet name="EVO_sinPIA" sheetId="163" r:id="rId9"/>
    <sheet name="EVO_prest" sheetId="164" r:id="rId10"/>
    <sheet name="20pobl" sheetId="135" r:id="rId11"/>
    <sheet name="21solsaad" sheetId="3" r:id="rId12"/>
    <sheet name="22solcasaadpot" sheetId="102" r:id="rId13"/>
    <sheet name="23solcasaad" sheetId="134" r:id="rId14"/>
    <sheet name="24solcasaad_pobl" sheetId="136" r:id="rId15"/>
    <sheet name="3solcasaad" sheetId="4" state="hidden" r:id="rId16"/>
    <sheet name="24asolcasaad_pobl" sheetId="103" r:id="rId17"/>
    <sheet name="25solaltabaja" sheetId="165" r:id="rId18"/>
    <sheet name="26perfsaad" sheetId="125" r:id="rId19"/>
    <sheet name="31dictsaad" sheetId="10" r:id="rId20"/>
    <sheet name="31adictsaad" sheetId="108" r:id="rId21"/>
    <sheet name="31bdictsaad" sheetId="141" r:id="rId22"/>
    <sheet name="32dictcasaadpot" sheetId="43" r:id="rId23"/>
    <sheet name="33dictcasaad" sheetId="137" r:id="rId24"/>
    <sheet name="33dictcasaadGIII" sheetId="142" r:id="rId25"/>
    <sheet name="33dictcasaadGII" sheetId="143" r:id="rId26"/>
    <sheet name="33dictcasaadGI" sheetId="144" r:id="rId27"/>
    <sheet name="33dictcasaadG0" sheetId="145" r:id="rId28"/>
    <sheet name="34adictcasaad" sheetId="138" r:id="rId29"/>
    <sheet name="8dictcasaad" sheetId="100" state="hidden" r:id="rId30"/>
    <sheet name="34bdictcasaad" sheetId="104" r:id="rId31"/>
    <sheet name="35ResolGraAltaBaj" sheetId="166" r:id="rId32"/>
    <sheet name="36perfresol" sheetId="68" r:id="rId33"/>
    <sheet name="36aperfresol_graf" sheetId="92" r:id="rId34"/>
    <sheet name="36bperfresol_graf" sheetId="152" r:id="rId35"/>
    <sheet name="41benpresaad" sheetId="34" r:id="rId36"/>
    <sheet name="41benpresaad_graf" sheetId="94" r:id="rId37"/>
    <sheet name="41abenpreGIII" sheetId="47" r:id="rId38"/>
    <sheet name="41abenpreGIII_graf" sheetId="95" r:id="rId39"/>
    <sheet name="41bbenpreGII" sheetId="48" r:id="rId40"/>
    <sheet name="41bbenpreGII_graf" sheetId="96" r:id="rId41"/>
    <sheet name="41cbenpreGI" sheetId="49" r:id="rId42"/>
    <sheet name="41cbenpreGI_graf" sheetId="97" r:id="rId43"/>
    <sheet name="42pbpcasaadpot" sheetId="36" r:id="rId44"/>
    <sheet name="43pbpcasaad" sheetId="139" r:id="rId45"/>
    <sheet name="43pbpcasaadGIII" sheetId="146" r:id="rId46"/>
    <sheet name="43pbpcasaadGII" sheetId="147" r:id="rId47"/>
    <sheet name="43pbpcasaadGI" sheetId="148" r:id="rId48"/>
    <sheet name="44apbpcasaad" sheetId="140" r:id="rId49"/>
    <sheet name="44bpbpcasaad" sheetId="105" r:id="rId50"/>
    <sheet name="45ResolPIAAltaBaj" sheetId="167" r:id="rId51"/>
    <sheet name="46perfpbsaad" sheetId="79" r:id="rId52"/>
    <sheet name="15pbpcasaad" sheetId="101" state="hidden" r:id="rId53"/>
    <sheet name="46aperfpb_graf" sheetId="98" r:id="rId54"/>
    <sheet name="51pbgrado" sheetId="45" r:id="rId55"/>
    <sheet name="51aPAPDgrado" sheetId="50" r:id="rId56"/>
    <sheet name="51bTeleasgrado" sheetId="51" r:id="rId57"/>
    <sheet name="51cSADgrado" sheetId="52" r:id="rId58"/>
    <sheet name="51dCDgrado" sheetId="53" r:id="rId59"/>
    <sheet name="51eSARgrado" sheetId="54" r:id="rId60"/>
    <sheet name="51fPEVincgrado" sheetId="55" r:id="rId61"/>
    <sheet name="51gPECgrado" sheetId="56" r:id="rId62"/>
    <sheet name="51hPEAsistPgrado" sheetId="57" r:id="rId63"/>
    <sheet name="52SubtipoVinculada" sheetId="109" r:id="rId64"/>
    <sheet name="52SubtipoVinculadaGIII" sheetId="110" r:id="rId65"/>
    <sheet name="52SubtipoVinculadaGII" sheetId="111" r:id="rId66"/>
    <sheet name="52SubtipoVinculadaGI" sheetId="112" r:id="rId67"/>
    <sheet name="6perfcuidador" sheetId="85" r:id="rId68"/>
    <sheet name="61aperfcuidadorCCAA" sheetId="86" r:id="rId69"/>
    <sheet name="62bperfcuidadorCCAA" sheetId="87" r:id="rId70"/>
    <sheet name="63cperfcuidadorCCAA" sheetId="88" r:id="rId71"/>
    <sheet name="7Intensidad" sheetId="58" r:id="rId72"/>
    <sheet name="7IntensidadCCAA" sheetId="59" r:id="rId73"/>
    <sheet name="7IntenSAD_CCAA" sheetId="66" r:id="rId74"/>
    <sheet name="7IntenPE_SAD_CCAA" sheetId="67" r:id="rId75"/>
    <sheet name="8CuantíaPrest" sheetId="77" r:id="rId76"/>
    <sheet name="8CuantíaPEC_CCAA" sheetId="74" r:id="rId77"/>
    <sheet name="8CuantíaAP_CCAA" sheetId="75" r:id="rId78"/>
    <sheet name="8CuantíaPEVsad_CCAA" sheetId="76" r:id="rId79"/>
    <sheet name="8CuantíaPEVsar_CCAA" sheetId="80" r:id="rId80"/>
    <sheet name="8CuantíaPEVcd_CCAA" sheetId="81" r:id="rId81"/>
    <sheet name="8CuantíaPEVpapd_CCAA" sheetId="82" r:id="rId82"/>
    <sheet name="8CuantíaPEVteleasist_CCAA" sheetId="83" r:id="rId83"/>
    <sheet name="9TiempoEspera" sheetId="90" r:id="rId84"/>
    <sheet name="10pendResol" sheetId="106" r:id="rId85"/>
    <sheet name="10pendPrest" sheetId="84" r:id="rId86"/>
    <sheet name="10pend" sheetId="107" r:id="rId87"/>
    <sheet name="11ListaEspera" sheetId="70" r:id="rId88"/>
    <sheet name="11ListaEsperaGIII" sheetId="61" r:id="rId89"/>
    <sheet name="11ListaEsperaGII" sheetId="62" r:id="rId90"/>
    <sheet name="11ListaEsperaGI" sheetId="63" r:id="rId91"/>
    <sheet name="12BenefEfect" sheetId="155" r:id="rId92"/>
  </sheets>
  <definedNames>
    <definedName name="_xlnm._FilterDatabase" localSheetId="52" hidden="1">'15pbpcasaad'!$AD$10:$AE$28</definedName>
    <definedName name="_xlnm._FilterDatabase" localSheetId="10" hidden="1">'20pobl'!$AG$11:$AH$29</definedName>
    <definedName name="_xlnm._FilterDatabase" localSheetId="12" hidden="1">'22solcasaadpot'!$P$9:$Q$27</definedName>
    <definedName name="_xlnm._FilterDatabase" localSheetId="13" hidden="1">'23solcasaad'!$AG$11:$AH$29</definedName>
    <definedName name="_xlnm._FilterDatabase" localSheetId="16" hidden="1">'24asolcasaad_pobl'!$AD$10:$AE$28</definedName>
    <definedName name="_xlnm._FilterDatabase" localSheetId="14" hidden="1">'24solcasaad_pobl'!$R$11:$S$29</definedName>
    <definedName name="_xlnm._FilterDatabase" localSheetId="22" hidden="1">'32dictcasaadpot'!$N$10:$O$28</definedName>
    <definedName name="_xlnm._FilterDatabase" localSheetId="23" hidden="1">'33dictcasaad'!$AG$11:$AH$29</definedName>
    <definedName name="_xlnm._FilterDatabase" localSheetId="27" hidden="1">'33dictcasaadG0'!$AG$11:$AH$29</definedName>
    <definedName name="_xlnm._FilterDatabase" localSheetId="26" hidden="1">'33dictcasaadGI'!$AG$11:$AH$29</definedName>
    <definedName name="_xlnm._FilterDatabase" localSheetId="25" hidden="1">'33dictcasaadGII'!$AG$11:$AH$29</definedName>
    <definedName name="_xlnm._FilterDatabase" localSheetId="24" hidden="1">'33dictcasaadGIII'!$AG$11:$AH$29</definedName>
    <definedName name="_xlnm._FilterDatabase" localSheetId="28" hidden="1">'34adictcasaad'!$R$11:$S$29</definedName>
    <definedName name="_xlnm._FilterDatabase" localSheetId="30" hidden="1">'34bdictcasaad'!$AD$10:$AE$28</definedName>
    <definedName name="_xlnm._FilterDatabase" localSheetId="15" hidden="1">'3solcasaad'!$AD$10:$AE$28</definedName>
    <definedName name="_xlnm._FilterDatabase" localSheetId="43" hidden="1">'42pbpcasaadpot'!$M$10:$N$28</definedName>
    <definedName name="_xlnm._FilterDatabase" localSheetId="44" hidden="1">'43pbpcasaad'!$AG$11:$AH$29</definedName>
    <definedName name="_xlnm._FilterDatabase" localSheetId="47" hidden="1">'43pbpcasaadGI'!$AG$11:$AH$29</definedName>
    <definedName name="_xlnm._FilterDatabase" localSheetId="46" hidden="1">'43pbpcasaadGII'!$AG$11:$AH$29</definedName>
    <definedName name="_xlnm._FilterDatabase" localSheetId="45" hidden="1">'43pbpcasaadGIII'!$AG$11:$AH$29</definedName>
    <definedName name="_xlnm._FilterDatabase" localSheetId="48" hidden="1">'44apbpcasaad'!$R$11:$S$29</definedName>
    <definedName name="_xlnm._FilterDatabase" localSheetId="49" hidden="1">'44bpbpcasaad'!$AD$10:$AE$28</definedName>
    <definedName name="_xlnm._FilterDatabase" localSheetId="29" hidden="1">'8dictcasaad'!$AD$10:$AE$28</definedName>
    <definedName name="_xlnm._FilterDatabase" localSheetId="83" hidden="1">'9TiempoEspera'!$M$12:$N$30</definedName>
    <definedName name="_xlnm.Print_Area" localSheetId="86">'10pend'!$A$1:$L$34</definedName>
    <definedName name="_xlnm.Print_Area" localSheetId="85">'10pendPrest'!$A$1:$I$34</definedName>
    <definedName name="_xlnm.Print_Area" localSheetId="84">'10pendResol'!$A$1:$I$36</definedName>
    <definedName name="_xlnm.Print_Area" localSheetId="87">'11ListaEspera'!$A$1:$N$43</definedName>
    <definedName name="_xlnm.Print_Area" localSheetId="90">'11ListaEsperaGI'!$A$1:$N$42</definedName>
    <definedName name="_xlnm.Print_Area" localSheetId="89">'11ListaEsperaGII'!$A$1:$N$42</definedName>
    <definedName name="_xlnm.Print_Area" localSheetId="88">'11ListaEsperaGIII'!$A$1:$N$42</definedName>
    <definedName name="_xlnm.Print_Area" localSheetId="52">'15pbpcasaad'!$A$1:$Z$34</definedName>
    <definedName name="_xlnm.Print_Area" localSheetId="10">'20pobl'!$A$1:$AC$34</definedName>
    <definedName name="_xlnm.Print_Area" localSheetId="12">'22solcasaadpot'!$A$1:$U$33</definedName>
    <definedName name="_xlnm.Print_Area" localSheetId="13">'23solcasaad'!$A$1:$AC$34</definedName>
    <definedName name="_xlnm.Print_Area" localSheetId="16">'24asolcasaad_pobl'!$A$1:$Z$46</definedName>
    <definedName name="_xlnm.Print_Area" localSheetId="14">'24solcasaad_pobl'!$A$1:$N$34</definedName>
    <definedName name="_xlnm.Print_Area" localSheetId="17">'25solaltabaja'!$A$1:$V$48</definedName>
    <definedName name="_xlnm.Print_Area" localSheetId="20">'31adictsaad'!$A$1:$V$31</definedName>
    <definedName name="_xlnm.Print_Area" localSheetId="21">'31bdictsaad'!$A$1:$V$31</definedName>
    <definedName name="_xlnm.Print_Area" localSheetId="22">'32dictcasaadpot'!$A$1:$S$35</definedName>
    <definedName name="_xlnm.Print_Area" localSheetId="23">'33dictcasaad'!$A$1:$AC$34</definedName>
    <definedName name="_xlnm.Print_Area" localSheetId="27">'33dictcasaadG0'!$A$1:$AC$34</definedName>
    <definedName name="_xlnm.Print_Area" localSheetId="26">'33dictcasaadGI'!$A$1:$AC$34</definedName>
    <definedName name="_xlnm.Print_Area" localSheetId="25">'33dictcasaadGII'!$A$1:$AC$34</definedName>
    <definedName name="_xlnm.Print_Area" localSheetId="24">'33dictcasaadGIII'!$A$1:$AC$34</definedName>
    <definedName name="_xlnm.Print_Area" localSheetId="28">'34adictcasaad'!$A$1:$N$34</definedName>
    <definedName name="_xlnm.Print_Area" localSheetId="30">'34bdictcasaad'!$A$1:$Z$46</definedName>
    <definedName name="_xlnm.Print_Area" localSheetId="31">'35ResolGraAltaBaj'!$A$1:$V$49</definedName>
    <definedName name="_xlnm.Print_Area" localSheetId="33">'36aperfresol_graf'!$A$1:$AB$33</definedName>
    <definedName name="_xlnm.Print_Area" localSheetId="34">'36bperfresol_graf'!$A$1:$AB$32</definedName>
    <definedName name="_xlnm.Print_Area" localSheetId="32">'36perfresol'!$A$1:$AD$39</definedName>
    <definedName name="_xlnm.Print_Area" localSheetId="15">'3solcasaad'!$A$1:$Z$33</definedName>
    <definedName name="_xlnm.Print_Area" localSheetId="37">'41abenpreGIII'!$A$1:$Y$31</definedName>
    <definedName name="_xlnm.Print_Area" localSheetId="38">'41abenpreGIII_graf'!$A$1:$X$32</definedName>
    <definedName name="_xlnm.Print_Area" localSheetId="39">'41bbenpreGII'!$A$1:$Y$30</definedName>
    <definedName name="_xlnm.Print_Area" localSheetId="40">'41bbenpreGII_graf'!$A$1:$X$31</definedName>
    <definedName name="_xlnm.Print_Area" localSheetId="35">'41benpresaad'!$A$1:$Y$30</definedName>
    <definedName name="_xlnm.Print_Area" localSheetId="36">'41benpresaad_graf'!$A$1:$X$32</definedName>
    <definedName name="_xlnm.Print_Area" localSheetId="41">'41cbenpreGI'!$A$1:$Y$30</definedName>
    <definedName name="_xlnm.Print_Area" localSheetId="42">'41cbenpreGI_graf'!$A$1:$X$32</definedName>
    <definedName name="_xlnm.Print_Area" localSheetId="43">'42pbpcasaadpot'!$A$1:$R$34</definedName>
    <definedName name="_xlnm.Print_Area" localSheetId="44">'43pbpcasaad'!$A$1:$AC$34</definedName>
    <definedName name="_xlnm.Print_Area" localSheetId="47">'43pbpcasaadGI'!$A$1:$AC$34</definedName>
    <definedName name="_xlnm.Print_Area" localSheetId="46">'43pbpcasaadGII'!$A$1:$AC$34</definedName>
    <definedName name="_xlnm.Print_Area" localSheetId="45">'43pbpcasaadGIII'!$A$1:$AC$34</definedName>
    <definedName name="_xlnm.Print_Area" localSheetId="48">'44apbpcasaad'!$A$1:$N$34</definedName>
    <definedName name="_xlnm.Print_Area" localSheetId="49">'44bpbpcasaad'!$A$1:$Z$48</definedName>
    <definedName name="_xlnm.Print_Area" localSheetId="50">'45ResolPIAAltaBaj'!$A$1:$X$49</definedName>
    <definedName name="_xlnm.Print_Area" localSheetId="53">'46aperfpb_graf'!$A$1:$AC$33</definedName>
    <definedName name="_xlnm.Print_Area" localSheetId="51">'46perfpbsaad'!$A$1:$AD$37</definedName>
    <definedName name="_xlnm.Print_Area" localSheetId="55">'51aPAPDgrado'!$A$1:$T$31</definedName>
    <definedName name="_xlnm.Print_Area" localSheetId="56">'51bTeleasgrado'!$A$1:$T$31</definedName>
    <definedName name="_xlnm.Print_Area" localSheetId="57">'51cSADgrado'!$A$1:$T$30</definedName>
    <definedName name="_xlnm.Print_Area" localSheetId="58">'51dCDgrado'!$A$1:$T$30</definedName>
    <definedName name="_xlnm.Print_Area" localSheetId="59">'51eSARgrado'!$A$1:$T$30</definedName>
    <definedName name="_xlnm.Print_Area" localSheetId="60">'51fPEVincgrado'!$A$1:$T$30</definedName>
    <definedName name="_xlnm.Print_Area" localSheetId="61">'51gPECgrado'!$A$1:$T$30</definedName>
    <definedName name="_xlnm.Print_Area" localSheetId="62">'51hPEAsistPgrado'!$A$1:$T$30</definedName>
    <definedName name="_xlnm.Print_Area" localSheetId="54">'51pbgrado'!$A$1:$Q$31</definedName>
    <definedName name="_xlnm.Print_Area" localSheetId="63">'52SubtipoVinculada'!$A$1:$P$27</definedName>
    <definedName name="_xlnm.Print_Area" localSheetId="66">'52SubtipoVinculadaGI'!$A$1:$P$27</definedName>
    <definedName name="_xlnm.Print_Area" localSheetId="65">'52SubtipoVinculadaGII'!$A$1:$P$27</definedName>
    <definedName name="_xlnm.Print_Area" localSheetId="64">'52SubtipoVinculadaGIII'!$A$1:$P$27</definedName>
    <definedName name="_xlnm.Print_Area" localSheetId="68">'61aperfcuidadorCCAA'!$A$1:$N$42</definedName>
    <definedName name="_xlnm.Print_Area" localSheetId="69">'62bperfcuidadorCCAA'!$A$1:$M$29</definedName>
    <definedName name="_xlnm.Print_Area" localSheetId="70">'63cperfcuidadorCCAA'!$A$1:$U$29</definedName>
    <definedName name="_xlnm.Print_Area" localSheetId="67">'6perfcuidador'!$A$1:$L$34</definedName>
    <definedName name="_xlnm.Print_Area" localSheetId="74">'7IntenPE_SAD_CCAA'!$A$1:$I$32</definedName>
    <definedName name="_xlnm.Print_Area" localSheetId="73">'7IntenSAD_CCAA'!$A$1:$I$32</definedName>
    <definedName name="_xlnm.Print_Area" localSheetId="71">'7Intensidad'!$A$1:$S$37</definedName>
    <definedName name="_xlnm.Print_Area" localSheetId="72">'7IntensidadCCAA'!$A$1:$I$32</definedName>
    <definedName name="_xlnm.Print_Area" localSheetId="77">'8CuantíaAP_CCAA'!$A$1:$I$32</definedName>
    <definedName name="_xlnm.Print_Area" localSheetId="76">'8CuantíaPEC_CCAA'!$A$1:$I$32</definedName>
    <definedName name="_xlnm.Print_Area" localSheetId="80">'8CuantíaPEVcd_CCAA'!$A$1:$I$32</definedName>
    <definedName name="_xlnm.Print_Area" localSheetId="81">'8CuantíaPEVpapd_CCAA'!$A$1:$I$32</definedName>
    <definedName name="_xlnm.Print_Area" localSheetId="78">'8CuantíaPEVsad_CCAA'!$A$1:$I$32</definedName>
    <definedName name="_xlnm.Print_Area" localSheetId="79">'8CuantíaPEVsar_CCAA'!$A$1:$I$32</definedName>
    <definedName name="_xlnm.Print_Area" localSheetId="82">'8CuantíaPEVteleasist_CCAA'!$A$1:$I$32</definedName>
    <definedName name="_xlnm.Print_Area" localSheetId="75">'8CuantíaPrest'!$A$1:$V$39</definedName>
    <definedName name="_xlnm.Print_Area" localSheetId="29">'8dictcasaad'!$A$1:$Z$34</definedName>
    <definedName name="_xlnm.Print_Area" localSheetId="83">'9TiempoEspera'!$A$1:$R$37</definedName>
    <definedName name="_xlnm.Print_Area" localSheetId="0">porsaad!$A$1:$U$12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159" l="1"/>
  <c r="AA13" i="105"/>
  <c r="U27" i="164" l="1"/>
  <c r="V27" i="164"/>
  <c r="U10" i="164"/>
  <c r="V10" i="164"/>
  <c r="U11" i="164"/>
  <c r="V11" i="164"/>
  <c r="U12" i="164"/>
  <c r="V12" i="164"/>
  <c r="U13" i="164"/>
  <c r="V13" i="164"/>
  <c r="U14" i="164"/>
  <c r="V14" i="164"/>
  <c r="U15" i="164"/>
  <c r="V15" i="164"/>
  <c r="U16" i="164"/>
  <c r="V16" i="164"/>
  <c r="U17" i="164"/>
  <c r="V17" i="164"/>
  <c r="U18" i="164"/>
  <c r="V18" i="164"/>
  <c r="U19" i="164"/>
  <c r="V19" i="164"/>
  <c r="U20" i="164"/>
  <c r="V20" i="164"/>
  <c r="U21" i="164"/>
  <c r="V21" i="164"/>
  <c r="U22" i="164"/>
  <c r="V22" i="164"/>
  <c r="U23" i="164"/>
  <c r="V23" i="164"/>
  <c r="U24" i="164"/>
  <c r="V24" i="164"/>
  <c r="U25" i="164"/>
  <c r="V25" i="164"/>
  <c r="U26" i="164"/>
  <c r="V26" i="164"/>
  <c r="V9" i="164"/>
  <c r="U9" i="164"/>
  <c r="U10" i="163"/>
  <c r="U11" i="163"/>
  <c r="U12" i="163"/>
  <c r="U13" i="163"/>
  <c r="U14" i="163"/>
  <c r="U15" i="163"/>
  <c r="U16" i="163"/>
  <c r="U17" i="163"/>
  <c r="U18" i="163"/>
  <c r="U19" i="163"/>
  <c r="U20" i="163"/>
  <c r="U21" i="163"/>
  <c r="U22" i="163"/>
  <c r="U23" i="163"/>
  <c r="U24" i="163"/>
  <c r="U25" i="163"/>
  <c r="U26" i="163"/>
  <c r="U27" i="163"/>
  <c r="U9" i="163"/>
  <c r="V10" i="163"/>
  <c r="V11" i="163"/>
  <c r="V12" i="163"/>
  <c r="V13" i="163"/>
  <c r="V14" i="163"/>
  <c r="V15" i="163"/>
  <c r="V16" i="163"/>
  <c r="V17" i="163"/>
  <c r="V18" i="163"/>
  <c r="V19" i="163"/>
  <c r="V20" i="163"/>
  <c r="V21" i="163"/>
  <c r="V22" i="163"/>
  <c r="V23" i="163"/>
  <c r="V24" i="163"/>
  <c r="V25" i="163"/>
  <c r="V26" i="163"/>
  <c r="V27" i="163"/>
  <c r="V9" i="163"/>
  <c r="U27" i="162"/>
  <c r="V27" i="162"/>
  <c r="U10" i="162"/>
  <c r="V10" i="162"/>
  <c r="U11" i="162"/>
  <c r="V11" i="162"/>
  <c r="U12" i="162"/>
  <c r="V12" i="162"/>
  <c r="U13" i="162"/>
  <c r="V13" i="162"/>
  <c r="U14" i="162"/>
  <c r="V14" i="162"/>
  <c r="U15" i="162"/>
  <c r="V15" i="162"/>
  <c r="U16" i="162"/>
  <c r="V16" i="162"/>
  <c r="U17" i="162"/>
  <c r="V17" i="162"/>
  <c r="U18" i="162"/>
  <c r="V18" i="162"/>
  <c r="U19" i="162"/>
  <c r="V19" i="162"/>
  <c r="U20" i="162"/>
  <c r="V20" i="162"/>
  <c r="U21" i="162"/>
  <c r="V21" i="162"/>
  <c r="U22" i="162"/>
  <c r="V22" i="162"/>
  <c r="U23" i="162"/>
  <c r="V23" i="162"/>
  <c r="U24" i="162"/>
  <c r="V24" i="162"/>
  <c r="U25" i="162"/>
  <c r="V25" i="162"/>
  <c r="U26" i="162"/>
  <c r="V26" i="162"/>
  <c r="V9" i="162"/>
  <c r="U9" i="162"/>
  <c r="U10" i="161"/>
  <c r="V10" i="161"/>
  <c r="U11" i="161"/>
  <c r="V11" i="161"/>
  <c r="U12" i="161"/>
  <c r="V12" i="161"/>
  <c r="U13" i="161"/>
  <c r="V13" i="161"/>
  <c r="U14" i="161"/>
  <c r="V14" i="161"/>
  <c r="U15" i="161"/>
  <c r="V15" i="161"/>
  <c r="U16" i="161"/>
  <c r="V16" i="161"/>
  <c r="U17" i="161"/>
  <c r="V17" i="161"/>
  <c r="U18" i="161"/>
  <c r="V18" i="161"/>
  <c r="U19" i="161"/>
  <c r="V19" i="161"/>
  <c r="U20" i="161"/>
  <c r="V20" i="161"/>
  <c r="U21" i="161"/>
  <c r="V21" i="161"/>
  <c r="U22" i="161"/>
  <c r="V22" i="161"/>
  <c r="U23" i="161"/>
  <c r="V23" i="161"/>
  <c r="U24" i="161"/>
  <c r="V24" i="161"/>
  <c r="U25" i="161"/>
  <c r="V25" i="161"/>
  <c r="U26" i="161"/>
  <c r="V26" i="161"/>
  <c r="U27" i="161"/>
  <c r="V27" i="161"/>
  <c r="V9" i="161"/>
  <c r="U9" i="161"/>
  <c r="U10" i="160"/>
  <c r="V10" i="160"/>
  <c r="U11" i="160"/>
  <c r="V11" i="160"/>
  <c r="U12" i="160"/>
  <c r="V12" i="160"/>
  <c r="U13" i="160"/>
  <c r="V13" i="160"/>
  <c r="U14" i="160"/>
  <c r="V14" i="160"/>
  <c r="U15" i="160"/>
  <c r="V15" i="160"/>
  <c r="U16" i="160"/>
  <c r="V16" i="160"/>
  <c r="U17" i="160"/>
  <c r="V17" i="160"/>
  <c r="U18" i="160"/>
  <c r="V18" i="160"/>
  <c r="U19" i="160"/>
  <c r="V19" i="160"/>
  <c r="U20" i="160"/>
  <c r="V20" i="160"/>
  <c r="U21" i="160"/>
  <c r="V21" i="160"/>
  <c r="U22" i="160"/>
  <c r="V22" i="160"/>
  <c r="U23" i="160"/>
  <c r="V23" i="160"/>
  <c r="U24" i="160"/>
  <c r="V24" i="160"/>
  <c r="U25" i="160"/>
  <c r="V25" i="160"/>
  <c r="U26" i="160"/>
  <c r="V26" i="160"/>
  <c r="V9" i="160"/>
  <c r="U9" i="160"/>
  <c r="I27" i="160"/>
  <c r="U27" i="160" s="1"/>
  <c r="U10" i="159"/>
  <c r="V10" i="159"/>
  <c r="U11" i="159"/>
  <c r="V11" i="159"/>
  <c r="U12" i="159"/>
  <c r="V12" i="159"/>
  <c r="U13" i="159"/>
  <c r="V13" i="159"/>
  <c r="U14" i="159"/>
  <c r="V14" i="159"/>
  <c r="U15" i="159"/>
  <c r="V15" i="159"/>
  <c r="U16" i="159"/>
  <c r="V16" i="159"/>
  <c r="U17" i="159"/>
  <c r="V17" i="159"/>
  <c r="U18" i="159"/>
  <c r="V18" i="159"/>
  <c r="U19" i="159"/>
  <c r="V19" i="159"/>
  <c r="U20" i="159"/>
  <c r="V20" i="159"/>
  <c r="U21" i="159"/>
  <c r="V21" i="159"/>
  <c r="U22" i="159"/>
  <c r="V22" i="159"/>
  <c r="U23" i="159"/>
  <c r="V23" i="159"/>
  <c r="U24" i="159"/>
  <c r="V24" i="159"/>
  <c r="U25" i="159"/>
  <c r="V25" i="159"/>
  <c r="U26" i="159"/>
  <c r="V26" i="159"/>
  <c r="U27" i="159"/>
  <c r="V27" i="159"/>
  <c r="V9" i="159"/>
  <c r="U9" i="159"/>
  <c r="U29" i="158"/>
  <c r="V29" i="158"/>
  <c r="U30" i="158"/>
  <c r="V30" i="158"/>
  <c r="U31" i="158"/>
  <c r="V31" i="158"/>
  <c r="U32" i="158"/>
  <c r="V32" i="158"/>
  <c r="U33" i="158"/>
  <c r="V33" i="158"/>
  <c r="U34" i="158"/>
  <c r="V34" i="158"/>
  <c r="U35" i="158"/>
  <c r="V35" i="158"/>
  <c r="U36" i="158"/>
  <c r="V36" i="158"/>
  <c r="U37" i="158"/>
  <c r="V37" i="158"/>
  <c r="U38" i="158"/>
  <c r="V38" i="158"/>
  <c r="U39" i="158"/>
  <c r="V39" i="158"/>
  <c r="V40" i="158"/>
  <c r="U41" i="158"/>
  <c r="V41" i="158"/>
  <c r="U42" i="158"/>
  <c r="V42" i="158"/>
  <c r="U43" i="158"/>
  <c r="V43" i="158"/>
  <c r="V28" i="158"/>
  <c r="U28" i="158"/>
  <c r="U10" i="158"/>
  <c r="V10" i="158"/>
  <c r="U11" i="158"/>
  <c r="V11" i="158"/>
  <c r="U12" i="158"/>
  <c r="V12" i="158"/>
  <c r="U13" i="158"/>
  <c r="V13" i="158"/>
  <c r="U14" i="158"/>
  <c r="V14" i="158"/>
  <c r="U15" i="158"/>
  <c r="V15" i="158"/>
  <c r="U16" i="158"/>
  <c r="V16" i="158"/>
  <c r="U17" i="158"/>
  <c r="V17" i="158"/>
  <c r="U18" i="158"/>
  <c r="V18" i="158"/>
  <c r="U19" i="158"/>
  <c r="V19" i="158"/>
  <c r="U20" i="158"/>
  <c r="V20" i="158"/>
  <c r="U21" i="158"/>
  <c r="V21" i="158"/>
  <c r="U22" i="158"/>
  <c r="V22" i="158"/>
  <c r="U23" i="158"/>
  <c r="V23" i="158"/>
  <c r="V9" i="158"/>
  <c r="U9" i="158"/>
  <c r="V27" i="160" l="1"/>
  <c r="T43" i="158" l="1"/>
  <c r="S26" i="159" l="1"/>
  <c r="M43" i="158"/>
  <c r="O43" i="158"/>
  <c r="Q43" i="158"/>
  <c r="D33" i="90"/>
  <c r="T10" i="164" l="1"/>
  <c r="T11" i="164"/>
  <c r="T12" i="164"/>
  <c r="T13" i="164"/>
  <c r="T14" i="164"/>
  <c r="T15" i="164"/>
  <c r="T16" i="164"/>
  <c r="T17" i="164"/>
  <c r="T18" i="164"/>
  <c r="T19" i="164"/>
  <c r="T20" i="164"/>
  <c r="T21" i="164"/>
  <c r="T22" i="164"/>
  <c r="T23" i="164"/>
  <c r="T24" i="164"/>
  <c r="T25" i="164"/>
  <c r="T26" i="164"/>
  <c r="T9" i="164"/>
  <c r="S10" i="164"/>
  <c r="S11" i="164"/>
  <c r="S12" i="164"/>
  <c r="S13" i="164"/>
  <c r="S14" i="164"/>
  <c r="S15" i="164"/>
  <c r="S16" i="164"/>
  <c r="S17" i="164"/>
  <c r="S18" i="164"/>
  <c r="S19" i="164"/>
  <c r="S20" i="164"/>
  <c r="S21" i="164"/>
  <c r="S22" i="164"/>
  <c r="S23" i="164"/>
  <c r="S24" i="164"/>
  <c r="S25" i="164"/>
  <c r="S26" i="164"/>
  <c r="S9" i="164"/>
  <c r="T10" i="163"/>
  <c r="T11" i="163"/>
  <c r="T12" i="163"/>
  <c r="T13" i="163"/>
  <c r="T14" i="163"/>
  <c r="T15" i="163"/>
  <c r="T16" i="163"/>
  <c r="T17" i="163"/>
  <c r="T18" i="163"/>
  <c r="T19" i="163"/>
  <c r="T20" i="163"/>
  <c r="T21" i="163"/>
  <c r="T22" i="163"/>
  <c r="T23" i="163"/>
  <c r="T24" i="163"/>
  <c r="T25" i="163"/>
  <c r="T26" i="163"/>
  <c r="T9" i="163"/>
  <c r="S10" i="163"/>
  <c r="S11" i="163"/>
  <c r="S12" i="163"/>
  <c r="S13" i="163"/>
  <c r="S14" i="163"/>
  <c r="S15" i="163"/>
  <c r="S16" i="163"/>
  <c r="S17" i="163"/>
  <c r="S18" i="163"/>
  <c r="S19" i="163"/>
  <c r="S20" i="163"/>
  <c r="S21" i="163"/>
  <c r="S22" i="163"/>
  <c r="S23" i="163"/>
  <c r="S24" i="163"/>
  <c r="S25" i="163"/>
  <c r="S26" i="163"/>
  <c r="S9" i="163"/>
  <c r="T10" i="162"/>
  <c r="T11" i="162"/>
  <c r="T12" i="162"/>
  <c r="T13" i="162"/>
  <c r="T14" i="162"/>
  <c r="T15" i="162"/>
  <c r="T16" i="162"/>
  <c r="T17" i="162"/>
  <c r="T18" i="162"/>
  <c r="T19" i="162"/>
  <c r="T20" i="162"/>
  <c r="T21" i="162"/>
  <c r="T22" i="162"/>
  <c r="T23" i="162"/>
  <c r="T24" i="162"/>
  <c r="T25" i="162"/>
  <c r="T26" i="162"/>
  <c r="T9" i="162"/>
  <c r="S10" i="162"/>
  <c r="S11" i="162"/>
  <c r="S12" i="162"/>
  <c r="S13" i="162"/>
  <c r="S14" i="162"/>
  <c r="S15" i="162"/>
  <c r="S16" i="162"/>
  <c r="S17" i="162"/>
  <c r="S18" i="162"/>
  <c r="S19" i="162"/>
  <c r="S20" i="162"/>
  <c r="S21" i="162"/>
  <c r="S22" i="162"/>
  <c r="S23" i="162"/>
  <c r="S24" i="162"/>
  <c r="S25" i="162"/>
  <c r="S26" i="162"/>
  <c r="S9" i="162"/>
  <c r="T10" i="161"/>
  <c r="T11" i="161"/>
  <c r="T12" i="161"/>
  <c r="T13" i="161"/>
  <c r="T14" i="161"/>
  <c r="T15" i="161"/>
  <c r="T16" i="161"/>
  <c r="T17" i="161"/>
  <c r="T18" i="161"/>
  <c r="T19" i="161"/>
  <c r="T20" i="161"/>
  <c r="T21" i="161"/>
  <c r="T22" i="161"/>
  <c r="T23" i="161"/>
  <c r="T24" i="161"/>
  <c r="T25" i="161"/>
  <c r="T26" i="161"/>
  <c r="T9" i="161"/>
  <c r="S10" i="161"/>
  <c r="S11" i="161"/>
  <c r="S12" i="161"/>
  <c r="S13" i="161"/>
  <c r="S14" i="161"/>
  <c r="S15" i="161"/>
  <c r="S16" i="161"/>
  <c r="S17" i="161"/>
  <c r="S18" i="161"/>
  <c r="S19" i="161"/>
  <c r="S20" i="161"/>
  <c r="S21" i="161"/>
  <c r="S22" i="161"/>
  <c r="S23" i="161"/>
  <c r="S24" i="161"/>
  <c r="S25" i="161"/>
  <c r="S26" i="161"/>
  <c r="S9" i="161"/>
  <c r="T10" i="160"/>
  <c r="T11" i="160"/>
  <c r="T12" i="160"/>
  <c r="T13" i="160"/>
  <c r="T14" i="160"/>
  <c r="T15" i="160"/>
  <c r="T16" i="160"/>
  <c r="T17" i="160"/>
  <c r="T18" i="160"/>
  <c r="T19" i="160"/>
  <c r="T20" i="160"/>
  <c r="T21" i="160"/>
  <c r="T22" i="160"/>
  <c r="T23" i="160"/>
  <c r="T24" i="160"/>
  <c r="T25" i="160"/>
  <c r="T26" i="160"/>
  <c r="T9" i="160"/>
  <c r="S10" i="160"/>
  <c r="S11" i="160"/>
  <c r="S12" i="160"/>
  <c r="S13" i="160"/>
  <c r="S14" i="160"/>
  <c r="S15" i="160"/>
  <c r="S16" i="160"/>
  <c r="S17" i="160"/>
  <c r="S18" i="160"/>
  <c r="S19" i="160"/>
  <c r="S20" i="160"/>
  <c r="S21" i="160"/>
  <c r="S22" i="160"/>
  <c r="S23" i="160"/>
  <c r="S24" i="160"/>
  <c r="S25" i="160"/>
  <c r="S26" i="160"/>
  <c r="S9" i="160"/>
  <c r="S27" i="159"/>
  <c r="T27" i="159"/>
  <c r="S10" i="159"/>
  <c r="T10" i="159"/>
  <c r="S11" i="159"/>
  <c r="T11" i="159"/>
  <c r="S12" i="159"/>
  <c r="T12" i="159"/>
  <c r="S13" i="159"/>
  <c r="T13" i="159"/>
  <c r="S14" i="159"/>
  <c r="T14" i="159"/>
  <c r="S15" i="159"/>
  <c r="T15" i="159"/>
  <c r="S16" i="159"/>
  <c r="T16" i="159"/>
  <c r="S17" i="159"/>
  <c r="T17" i="159"/>
  <c r="S18" i="159"/>
  <c r="T18" i="159"/>
  <c r="S19" i="159"/>
  <c r="T19" i="159"/>
  <c r="S20" i="159"/>
  <c r="T20" i="159"/>
  <c r="S21" i="159"/>
  <c r="T21" i="159"/>
  <c r="S22" i="159"/>
  <c r="T22" i="159"/>
  <c r="S23" i="159"/>
  <c r="T23" i="159"/>
  <c r="S24" i="159"/>
  <c r="T24" i="159"/>
  <c r="S25" i="159"/>
  <c r="T25" i="159"/>
  <c r="T26" i="159"/>
  <c r="T9" i="159"/>
  <c r="S9" i="159"/>
  <c r="T29" i="158"/>
  <c r="T30" i="158"/>
  <c r="T31" i="158"/>
  <c r="T32" i="158"/>
  <c r="T33" i="158"/>
  <c r="T34" i="158"/>
  <c r="T35" i="158"/>
  <c r="T36" i="158"/>
  <c r="T37" i="158"/>
  <c r="T38" i="158"/>
  <c r="T39" i="158"/>
  <c r="T40" i="158"/>
  <c r="T41" i="158"/>
  <c r="T42" i="158"/>
  <c r="T28" i="158"/>
  <c r="S40" i="158"/>
  <c r="S29" i="158"/>
  <c r="S30" i="158"/>
  <c r="S31" i="158"/>
  <c r="S32" i="158"/>
  <c r="S33" i="158"/>
  <c r="S34" i="158"/>
  <c r="S35" i="158"/>
  <c r="S36" i="158"/>
  <c r="S37" i="158"/>
  <c r="S38" i="158"/>
  <c r="S39" i="158"/>
  <c r="S41" i="158"/>
  <c r="S42" i="158"/>
  <c r="S43" i="158"/>
  <c r="S28" i="158"/>
  <c r="T10" i="158"/>
  <c r="T11" i="158"/>
  <c r="T12" i="158"/>
  <c r="T13" i="158"/>
  <c r="T14" i="158"/>
  <c r="T15" i="158"/>
  <c r="T16" i="158"/>
  <c r="T17" i="158"/>
  <c r="T18" i="158"/>
  <c r="T19" i="158"/>
  <c r="T20" i="158"/>
  <c r="T21" i="158"/>
  <c r="T22" i="158"/>
  <c r="T23" i="158"/>
  <c r="T9" i="158"/>
  <c r="S10" i="158"/>
  <c r="S11" i="158"/>
  <c r="S12" i="158"/>
  <c r="S13" i="158"/>
  <c r="S14" i="158"/>
  <c r="S15" i="158"/>
  <c r="S16" i="158"/>
  <c r="S17" i="158"/>
  <c r="S18" i="158"/>
  <c r="S19" i="158"/>
  <c r="S20" i="158"/>
  <c r="S21" i="158"/>
  <c r="S22" i="158"/>
  <c r="S23" i="158"/>
  <c r="S9" i="158"/>
  <c r="Q9" i="158"/>
  <c r="L34" i="54"/>
  <c r="Q35" i="54"/>
  <c r="Q34" i="54"/>
  <c r="G35" i="54"/>
  <c r="L35" i="54"/>
  <c r="G34" i="54"/>
  <c r="K35" i="54"/>
  <c r="K34" i="54"/>
  <c r="P35" i="54"/>
  <c r="P34" i="54"/>
  <c r="G33" i="90" l="1"/>
  <c r="J33" i="90"/>
  <c r="D31" i="106" l="1"/>
  <c r="I13" i="155" l="1"/>
  <c r="I14" i="155"/>
  <c r="I15" i="155"/>
  <c r="I16" i="155"/>
  <c r="I17" i="155"/>
  <c r="I18" i="155"/>
  <c r="I19" i="155"/>
  <c r="I20" i="155"/>
  <c r="I21" i="155"/>
  <c r="O21" i="155" s="1"/>
  <c r="I22" i="155"/>
  <c r="I23" i="155"/>
  <c r="I24" i="155"/>
  <c r="I25" i="155"/>
  <c r="I26" i="155"/>
  <c r="I27" i="155"/>
  <c r="I28" i="155"/>
  <c r="I29" i="155"/>
  <c r="I12" i="155"/>
  <c r="L31" i="155"/>
  <c r="N31" i="155" l="1"/>
  <c r="M13" i="155" l="1"/>
  <c r="P31" i="155"/>
  <c r="Q29" i="155"/>
  <c r="O29" i="155"/>
  <c r="M29" i="155"/>
  <c r="Q25" i="155"/>
  <c r="O25" i="155"/>
  <c r="M25" i="155"/>
  <c r="Q23" i="155"/>
  <c r="O23" i="155"/>
  <c r="M23" i="155"/>
  <c r="Q22" i="155"/>
  <c r="O22" i="155"/>
  <c r="M22" i="155"/>
  <c r="Q21" i="155"/>
  <c r="M21" i="155"/>
  <c r="Q19" i="155"/>
  <c r="O19" i="155"/>
  <c r="M19" i="155"/>
  <c r="Q18" i="155"/>
  <c r="O18" i="155"/>
  <c r="M18" i="155"/>
  <c r="Q16" i="155"/>
  <c r="O16" i="155"/>
  <c r="M16" i="155"/>
  <c r="Q14" i="155"/>
  <c r="O14" i="155"/>
  <c r="M14" i="155"/>
  <c r="Q13" i="155"/>
  <c r="O13" i="155"/>
  <c r="Q12" i="155"/>
  <c r="O12" i="155"/>
  <c r="M12" i="155"/>
  <c r="C28" i="88" l="1"/>
  <c r="I31" i="155" l="1"/>
  <c r="M31" i="155" l="1"/>
  <c r="Q31" i="155"/>
  <c r="O31" i="155"/>
  <c r="R26" i="164" l="1"/>
  <c r="R25" i="164"/>
  <c r="R24" i="164"/>
  <c r="R23" i="164"/>
  <c r="R22" i="164"/>
  <c r="R21" i="164"/>
  <c r="R20" i="164"/>
  <c r="R19" i="164"/>
  <c r="R18" i="164"/>
  <c r="R17" i="164"/>
  <c r="R16" i="164"/>
  <c r="R15" i="164"/>
  <c r="R14" i="164"/>
  <c r="R13" i="164"/>
  <c r="R12" i="164"/>
  <c r="R11" i="164"/>
  <c r="R10" i="164"/>
  <c r="R9" i="164"/>
  <c r="R26" i="163"/>
  <c r="Q26" i="163"/>
  <c r="R25" i="163"/>
  <c r="Q25" i="163"/>
  <c r="R24" i="163"/>
  <c r="Q24" i="163"/>
  <c r="R23" i="163"/>
  <c r="Q23" i="163"/>
  <c r="R22" i="163"/>
  <c r="Q22" i="163"/>
  <c r="R21" i="163"/>
  <c r="Q21" i="163"/>
  <c r="R20" i="163"/>
  <c r="Q20" i="163"/>
  <c r="R19" i="163"/>
  <c r="Q19" i="163"/>
  <c r="R18" i="163"/>
  <c r="Q18" i="163"/>
  <c r="R17" i="163"/>
  <c r="Q17" i="163"/>
  <c r="R16" i="163"/>
  <c r="Q16" i="163"/>
  <c r="R15" i="163"/>
  <c r="Q15" i="163"/>
  <c r="R14" i="163"/>
  <c r="Q14" i="163"/>
  <c r="R13" i="163"/>
  <c r="Q13" i="163"/>
  <c r="R12" i="163"/>
  <c r="Q12" i="163"/>
  <c r="R11" i="163"/>
  <c r="Q11" i="163"/>
  <c r="R10" i="163"/>
  <c r="Q10" i="163"/>
  <c r="R9" i="163"/>
  <c r="Q9" i="163"/>
  <c r="R26" i="162"/>
  <c r="Q26" i="162"/>
  <c r="R25" i="162"/>
  <c r="Q25" i="162"/>
  <c r="R24" i="162"/>
  <c r="Q24" i="162"/>
  <c r="R23" i="162"/>
  <c r="Q23" i="162"/>
  <c r="R22" i="162"/>
  <c r="Q22" i="162"/>
  <c r="R21" i="162"/>
  <c r="Q21" i="162"/>
  <c r="R20" i="162"/>
  <c r="Q20" i="162"/>
  <c r="R19" i="162"/>
  <c r="Q19" i="162"/>
  <c r="R18" i="162"/>
  <c r="Q18" i="162"/>
  <c r="R17" i="162"/>
  <c r="Q17" i="162"/>
  <c r="R16" i="162"/>
  <c r="Q16" i="162"/>
  <c r="R15" i="162"/>
  <c r="Q15" i="162"/>
  <c r="R14" i="162"/>
  <c r="Q14" i="162"/>
  <c r="R13" i="162"/>
  <c r="Q13" i="162"/>
  <c r="R12" i="162"/>
  <c r="Q12" i="162"/>
  <c r="R11" i="162"/>
  <c r="Q11" i="162"/>
  <c r="R10" i="162"/>
  <c r="Q10" i="162"/>
  <c r="R9" i="162"/>
  <c r="Q9" i="162"/>
  <c r="R26" i="161"/>
  <c r="Q26" i="161"/>
  <c r="R25" i="161"/>
  <c r="Q25" i="161"/>
  <c r="R24" i="161"/>
  <c r="Q24" i="161"/>
  <c r="R23" i="161"/>
  <c r="Q23" i="161"/>
  <c r="R22" i="161"/>
  <c r="Q22" i="161"/>
  <c r="R21" i="161"/>
  <c r="Q21" i="161"/>
  <c r="R20" i="161"/>
  <c r="Q20" i="161"/>
  <c r="R19" i="161"/>
  <c r="Q19" i="161"/>
  <c r="R18" i="161"/>
  <c r="Q18" i="161"/>
  <c r="R17" i="161"/>
  <c r="Q17" i="161"/>
  <c r="R16" i="161"/>
  <c r="Q16" i="161"/>
  <c r="R15" i="161"/>
  <c r="Q15" i="161"/>
  <c r="R14" i="161"/>
  <c r="Q14" i="161"/>
  <c r="R13" i="161"/>
  <c r="Q13" i="161"/>
  <c r="R12" i="161"/>
  <c r="Q12" i="161"/>
  <c r="R11" i="161"/>
  <c r="Q11" i="161"/>
  <c r="R10" i="161"/>
  <c r="Q10" i="161"/>
  <c r="R9" i="161"/>
  <c r="Q9" i="161"/>
  <c r="R18" i="160"/>
  <c r="Q18" i="160"/>
  <c r="R26" i="160"/>
  <c r="Q26" i="160"/>
  <c r="R25" i="160"/>
  <c r="Q25" i="160"/>
  <c r="R24" i="160"/>
  <c r="Q24" i="160"/>
  <c r="R23" i="160"/>
  <c r="Q23" i="160"/>
  <c r="R22" i="160"/>
  <c r="Q22" i="160"/>
  <c r="R21" i="160"/>
  <c r="Q21" i="160"/>
  <c r="R20" i="160"/>
  <c r="Q20" i="160"/>
  <c r="R19" i="160"/>
  <c r="Q19" i="160"/>
  <c r="R17" i="160"/>
  <c r="Q17" i="160"/>
  <c r="R16" i="160"/>
  <c r="Q16" i="160"/>
  <c r="R15" i="160"/>
  <c r="Q15" i="160"/>
  <c r="R14" i="160"/>
  <c r="Q14" i="160"/>
  <c r="R13" i="160"/>
  <c r="Q13" i="160"/>
  <c r="R12" i="160"/>
  <c r="Q12" i="160"/>
  <c r="R11" i="160"/>
  <c r="Q11" i="160"/>
  <c r="R10" i="160"/>
  <c r="Q10" i="160"/>
  <c r="R9" i="160"/>
  <c r="Q9" i="160"/>
  <c r="R26" i="159"/>
  <c r="Q26" i="159"/>
  <c r="R25" i="159"/>
  <c r="Q25" i="159"/>
  <c r="R24" i="159"/>
  <c r="Q24" i="159"/>
  <c r="R23" i="159"/>
  <c r="Q23" i="159"/>
  <c r="R22" i="159"/>
  <c r="Q22" i="159"/>
  <c r="R21" i="159"/>
  <c r="Q21" i="159"/>
  <c r="R20" i="159"/>
  <c r="Q20" i="159"/>
  <c r="R19" i="159"/>
  <c r="Q19" i="159"/>
  <c r="R18" i="159"/>
  <c r="Q18" i="159"/>
  <c r="R17" i="159"/>
  <c r="Q17" i="159"/>
  <c r="R16" i="159"/>
  <c r="Q16" i="159"/>
  <c r="R15" i="159"/>
  <c r="Q15" i="159"/>
  <c r="R14" i="159"/>
  <c r="Q14" i="159"/>
  <c r="R13" i="159"/>
  <c r="Q13" i="159"/>
  <c r="R12" i="159"/>
  <c r="Q12" i="159"/>
  <c r="R11" i="159"/>
  <c r="Q11" i="159"/>
  <c r="R10" i="159"/>
  <c r="Q10" i="159"/>
  <c r="R9" i="159"/>
  <c r="Q9" i="159"/>
  <c r="G27" i="164"/>
  <c r="G27" i="160"/>
  <c r="G27" i="161"/>
  <c r="G27" i="162"/>
  <c r="G27" i="163"/>
  <c r="R20" i="158"/>
  <c r="R23" i="158"/>
  <c r="Q23" i="158"/>
  <c r="R22" i="158"/>
  <c r="Q22" i="158"/>
  <c r="R21" i="158"/>
  <c r="Q21" i="158"/>
  <c r="Q20" i="158"/>
  <c r="R19" i="158"/>
  <c r="Q19" i="158"/>
  <c r="R18" i="158"/>
  <c r="Q18" i="158"/>
  <c r="R17" i="158"/>
  <c r="Q17" i="158"/>
  <c r="R16" i="158"/>
  <c r="Q16" i="158"/>
  <c r="R15" i="158"/>
  <c r="Q15" i="158"/>
  <c r="R14" i="158"/>
  <c r="Q14" i="158"/>
  <c r="R13" i="158"/>
  <c r="Q13" i="158"/>
  <c r="R12" i="158"/>
  <c r="Q12" i="158"/>
  <c r="R11" i="158"/>
  <c r="Q11" i="158"/>
  <c r="R10" i="158"/>
  <c r="Q10" i="158"/>
  <c r="R9" i="158"/>
  <c r="R43" i="158"/>
  <c r="R42" i="158"/>
  <c r="Q42" i="158"/>
  <c r="R41" i="158"/>
  <c r="Q41" i="158"/>
  <c r="R40" i="158"/>
  <c r="Q40" i="158"/>
  <c r="R39" i="158"/>
  <c r="Q39" i="158"/>
  <c r="R38" i="158"/>
  <c r="Q38" i="158"/>
  <c r="R37" i="158"/>
  <c r="Q37" i="158"/>
  <c r="R36" i="158"/>
  <c r="Q36" i="158"/>
  <c r="R35" i="158"/>
  <c r="Q35" i="158"/>
  <c r="R34" i="158"/>
  <c r="Q34" i="158"/>
  <c r="R33" i="158"/>
  <c r="Q33" i="158"/>
  <c r="R32" i="158"/>
  <c r="Q32" i="158"/>
  <c r="R31" i="158"/>
  <c r="Q31" i="158"/>
  <c r="R30" i="158"/>
  <c r="Q30" i="158"/>
  <c r="R29" i="158"/>
  <c r="Q29" i="158"/>
  <c r="R28" i="158"/>
  <c r="Q28" i="158"/>
  <c r="T27" i="164" l="1"/>
  <c r="S27" i="164"/>
  <c r="S27" i="163"/>
  <c r="T27" i="163"/>
  <c r="S27" i="162"/>
  <c r="T27" i="162"/>
  <c r="S27" i="161"/>
  <c r="T27" i="161"/>
  <c r="S27" i="160"/>
  <c r="T27" i="160"/>
  <c r="F27" i="164" l="1"/>
  <c r="E27" i="164"/>
  <c r="D27" i="164"/>
  <c r="F27" i="163"/>
  <c r="E27" i="163"/>
  <c r="D27" i="163"/>
  <c r="F27" i="162"/>
  <c r="E27" i="162"/>
  <c r="D27" i="162"/>
  <c r="F27" i="161"/>
  <c r="E27" i="161"/>
  <c r="M27" i="161" s="1"/>
  <c r="D27" i="161"/>
  <c r="F27" i="160"/>
  <c r="E27" i="160"/>
  <c r="D27" i="160"/>
  <c r="F27" i="159"/>
  <c r="E27" i="159"/>
  <c r="D27" i="159"/>
  <c r="P43" i="158"/>
  <c r="N43" i="158"/>
  <c r="P23" i="158"/>
  <c r="O23" i="158"/>
  <c r="N23" i="158"/>
  <c r="M23" i="158"/>
  <c r="X12" i="167" l="1"/>
  <c r="M27" i="163"/>
  <c r="N27" i="164"/>
  <c r="M27" i="162"/>
  <c r="M27" i="160"/>
  <c r="M27" i="159"/>
  <c r="X19" i="167"/>
  <c r="X28" i="167"/>
  <c r="X18" i="167"/>
  <c r="X25" i="167"/>
  <c r="X27" i="167"/>
  <c r="X21" i="167"/>
  <c r="X15" i="167"/>
  <c r="X13" i="167"/>
  <c r="X16" i="167"/>
  <c r="X14" i="167"/>
  <c r="X24" i="167"/>
  <c r="X20" i="167"/>
  <c r="X26" i="167"/>
  <c r="X29" i="167"/>
  <c r="X22" i="167"/>
  <c r="X17" i="167"/>
  <c r="X23" i="167"/>
  <c r="O27" i="159"/>
  <c r="Q27" i="159"/>
  <c r="R27" i="159"/>
  <c r="P27" i="161"/>
  <c r="R27" i="161"/>
  <c r="Q27" i="161"/>
  <c r="P27" i="163"/>
  <c r="Q27" i="163"/>
  <c r="R27" i="163"/>
  <c r="P27" i="164"/>
  <c r="O27" i="164"/>
  <c r="R27" i="164"/>
  <c r="Q27" i="164"/>
  <c r="P27" i="160"/>
  <c r="Q27" i="160"/>
  <c r="R27" i="160"/>
  <c r="P27" i="162"/>
  <c r="Q27" i="162"/>
  <c r="R27" i="162"/>
  <c r="J7" i="164"/>
  <c r="W6" i="164" s="1"/>
  <c r="J7" i="163"/>
  <c r="J7" i="159"/>
  <c r="W6" i="159" s="1"/>
  <c r="W6" i="161" s="1"/>
  <c r="J7" i="162"/>
  <c r="J7" i="161"/>
  <c r="J7" i="160"/>
  <c r="W26" i="158"/>
  <c r="N27" i="162"/>
  <c r="O27" i="160"/>
  <c r="O27" i="161"/>
  <c r="O27" i="162"/>
  <c r="O27" i="163"/>
  <c r="N27" i="160"/>
  <c r="N27" i="161"/>
  <c r="P27" i="159"/>
  <c r="M27" i="164"/>
  <c r="N27" i="159"/>
  <c r="N27" i="163"/>
  <c r="W6" i="162" l="1"/>
  <c r="W6" i="163"/>
  <c r="W6" i="160"/>
  <c r="W31" i="167"/>
  <c r="X31" i="167" s="1"/>
  <c r="G45" i="112"/>
  <c r="G45" i="110"/>
  <c r="W37" i="10"/>
  <c r="K38" i="10"/>
  <c r="Q37" i="10"/>
  <c r="G45" i="111"/>
  <c r="Q38" i="134"/>
  <c r="D35" i="47"/>
  <c r="K37" i="10"/>
  <c r="N38" i="10"/>
  <c r="N38" i="134"/>
  <c r="Q38" i="10"/>
  <c r="Q37" i="134"/>
  <c r="N36" i="49"/>
  <c r="S38" i="134"/>
  <c r="N36" i="48"/>
  <c r="X38" i="134"/>
  <c r="U38" i="134"/>
  <c r="N35" i="48"/>
  <c r="G46" i="112"/>
  <c r="N34" i="47"/>
  <c r="W38" i="10"/>
  <c r="N35" i="47"/>
  <c r="D36" i="48"/>
  <c r="D34" i="47"/>
  <c r="AB37" i="134"/>
  <c r="D35" i="49"/>
  <c r="AB38" i="134"/>
  <c r="U37" i="134"/>
  <c r="Z37" i="134"/>
  <c r="G46" i="110"/>
  <c r="S37" i="134"/>
  <c r="X37" i="134"/>
  <c r="D36" i="49"/>
  <c r="G46" i="111"/>
  <c r="N37" i="134"/>
  <c r="L38" i="134"/>
  <c r="L37" i="134"/>
  <c r="N37" i="10"/>
  <c r="Z38" i="134"/>
  <c r="D35" i="48"/>
  <c r="N35" i="49"/>
  <c r="O38" i="10" l="1"/>
  <c r="L38" i="10"/>
  <c r="T38" i="10"/>
  <c r="U38" i="10" s="1"/>
  <c r="R38" i="10"/>
  <c r="X38" i="10"/>
  <c r="T37" i="10"/>
  <c r="U37" i="10" s="1"/>
  <c r="L37" i="10"/>
  <c r="R37" i="10"/>
  <c r="X37" i="10"/>
  <c r="O37" i="10"/>
  <c r="T38" i="134"/>
  <c r="AC38" i="134"/>
  <c r="M38" i="134"/>
  <c r="R38" i="134"/>
  <c r="AA38" i="134"/>
  <c r="O38" i="134"/>
  <c r="Y38" i="134"/>
  <c r="V38" i="134"/>
  <c r="M37" i="134"/>
  <c r="R37" i="134"/>
  <c r="V37" i="134"/>
  <c r="AA37" i="134"/>
  <c r="O37" i="134"/>
  <c r="T37" i="134"/>
  <c r="Y37" i="134"/>
  <c r="AC37" i="134"/>
  <c r="D29" i="155" l="1"/>
  <c r="F29" i="155" s="1"/>
  <c r="B34" i="36" l="1"/>
  <c r="B33" i="36"/>
  <c r="B34" i="43"/>
  <c r="B33" i="43"/>
  <c r="B34" i="136"/>
  <c r="B34" i="138" s="1"/>
  <c r="B34" i="140" l="1"/>
  <c r="K28" i="152" l="1"/>
  <c r="I28" i="152"/>
  <c r="G28" i="152"/>
  <c r="E28" i="152"/>
  <c r="D30" i="141" l="1"/>
  <c r="L30" i="141"/>
  <c r="M28" i="101"/>
  <c r="M27" i="101"/>
  <c r="M26" i="101"/>
  <c r="M25" i="101"/>
  <c r="M24" i="101"/>
  <c r="M23" i="101"/>
  <c r="M22" i="101"/>
  <c r="M21" i="101"/>
  <c r="M20" i="101"/>
  <c r="M19" i="101"/>
  <c r="M18" i="101"/>
  <c r="M17" i="101"/>
  <c r="M16" i="101"/>
  <c r="M15" i="101"/>
  <c r="M14" i="101"/>
  <c r="M13" i="101"/>
  <c r="M12" i="101"/>
  <c r="M11" i="101"/>
  <c r="J28" i="101"/>
  <c r="J27" i="101"/>
  <c r="J26" i="101"/>
  <c r="J25" i="101"/>
  <c r="J24" i="101"/>
  <c r="J23" i="101"/>
  <c r="J22" i="101"/>
  <c r="J21" i="101"/>
  <c r="J20" i="101"/>
  <c r="J19" i="101"/>
  <c r="J18" i="101"/>
  <c r="J17" i="101"/>
  <c r="J16" i="101"/>
  <c r="J15" i="101"/>
  <c r="J14" i="101"/>
  <c r="J13" i="101"/>
  <c r="J12" i="101"/>
  <c r="J11" i="101"/>
  <c r="G28" i="101"/>
  <c r="G27" i="101"/>
  <c r="G26" i="101"/>
  <c r="G25" i="101"/>
  <c r="G24" i="101"/>
  <c r="G23" i="101"/>
  <c r="G22" i="101"/>
  <c r="G21" i="101"/>
  <c r="G20" i="101"/>
  <c r="G19" i="101"/>
  <c r="G18" i="101"/>
  <c r="G17" i="101"/>
  <c r="G16" i="101"/>
  <c r="G15" i="101"/>
  <c r="G14" i="101"/>
  <c r="G13" i="101"/>
  <c r="G12" i="101"/>
  <c r="G11" i="101"/>
  <c r="M28" i="100"/>
  <c r="M27" i="100"/>
  <c r="M26" i="100"/>
  <c r="M25" i="100"/>
  <c r="M24" i="100"/>
  <c r="M23" i="100"/>
  <c r="M22" i="100"/>
  <c r="M21" i="100"/>
  <c r="M20" i="100"/>
  <c r="M19" i="100"/>
  <c r="M18" i="100"/>
  <c r="M17" i="100"/>
  <c r="M16" i="100"/>
  <c r="M15" i="100"/>
  <c r="M14" i="100"/>
  <c r="M13" i="100"/>
  <c r="M12" i="100"/>
  <c r="M11" i="100"/>
  <c r="J28" i="100"/>
  <c r="J27" i="100"/>
  <c r="J26" i="100"/>
  <c r="J25" i="100"/>
  <c r="J24" i="100"/>
  <c r="J23" i="100"/>
  <c r="J22" i="100"/>
  <c r="J21" i="100"/>
  <c r="J20" i="100"/>
  <c r="J19" i="100"/>
  <c r="J18" i="100"/>
  <c r="J17" i="100"/>
  <c r="J16" i="100"/>
  <c r="J15" i="100"/>
  <c r="J14" i="100"/>
  <c r="J13" i="100"/>
  <c r="J12" i="100"/>
  <c r="J11" i="100"/>
  <c r="G28" i="100"/>
  <c r="G27" i="100"/>
  <c r="G26" i="100"/>
  <c r="G25" i="100"/>
  <c r="G24" i="100"/>
  <c r="G23" i="100"/>
  <c r="G22" i="100"/>
  <c r="G21" i="100"/>
  <c r="G20" i="100"/>
  <c r="G19" i="100"/>
  <c r="G18" i="100"/>
  <c r="G17" i="100"/>
  <c r="G16" i="100"/>
  <c r="G15" i="100"/>
  <c r="G14" i="100"/>
  <c r="G13" i="100"/>
  <c r="G12" i="100"/>
  <c r="G11" i="100"/>
  <c r="J29" i="135" l="1"/>
  <c r="J28" i="135"/>
  <c r="J27" i="135"/>
  <c r="J26" i="135"/>
  <c r="J25" i="135"/>
  <c r="J24" i="135"/>
  <c r="J23" i="135"/>
  <c r="J22" i="135"/>
  <c r="J21" i="135"/>
  <c r="J20" i="135"/>
  <c r="J19" i="135"/>
  <c r="J18" i="135"/>
  <c r="J17" i="135"/>
  <c r="J16" i="135"/>
  <c r="J15" i="135"/>
  <c r="J14" i="135"/>
  <c r="J13" i="135"/>
  <c r="J12" i="135"/>
  <c r="D12" i="135" l="1"/>
  <c r="M11" i="103"/>
  <c r="M11" i="104"/>
  <c r="M11" i="105"/>
  <c r="M15" i="103"/>
  <c r="M15" i="105"/>
  <c r="M15" i="104"/>
  <c r="M19" i="103"/>
  <c r="M19" i="105"/>
  <c r="M19" i="104"/>
  <c r="M23" i="103"/>
  <c r="M23" i="104"/>
  <c r="M23" i="105"/>
  <c r="M27" i="103"/>
  <c r="M27" i="105"/>
  <c r="M27" i="104"/>
  <c r="M12" i="103"/>
  <c r="M12" i="105"/>
  <c r="M12" i="104"/>
  <c r="M16" i="105"/>
  <c r="M16" i="104"/>
  <c r="M16" i="103"/>
  <c r="M20" i="105"/>
  <c r="M20" i="104"/>
  <c r="M20" i="103"/>
  <c r="M24" i="103"/>
  <c r="M24" i="105"/>
  <c r="M24" i="104"/>
  <c r="M28" i="103"/>
  <c r="M28" i="105"/>
  <c r="M28" i="104"/>
  <c r="M13" i="105"/>
  <c r="M13" i="104"/>
  <c r="M13" i="103"/>
  <c r="M17" i="105"/>
  <c r="M17" i="104"/>
  <c r="M17" i="103"/>
  <c r="M21" i="105"/>
  <c r="M21" i="104"/>
  <c r="M21" i="103"/>
  <c r="M25" i="105"/>
  <c r="M25" i="104"/>
  <c r="M25" i="103"/>
  <c r="M14" i="105"/>
  <c r="M14" i="104"/>
  <c r="M14" i="103"/>
  <c r="M18" i="105"/>
  <c r="M18" i="104"/>
  <c r="M18" i="103"/>
  <c r="M22" i="105"/>
  <c r="M22" i="104"/>
  <c r="M22" i="103"/>
  <c r="M26" i="105"/>
  <c r="M26" i="104"/>
  <c r="M26" i="103"/>
  <c r="J13" i="103"/>
  <c r="J13" i="104"/>
  <c r="J13" i="105"/>
  <c r="J17" i="103"/>
  <c r="J17" i="104"/>
  <c r="J17" i="105"/>
  <c r="J21" i="103"/>
  <c r="J21" i="104"/>
  <c r="J21" i="105"/>
  <c r="J25" i="103"/>
  <c r="J25" i="104"/>
  <c r="J25" i="105"/>
  <c r="J14" i="103"/>
  <c r="J14" i="104"/>
  <c r="J14" i="105"/>
  <c r="J18" i="103"/>
  <c r="J18" i="104"/>
  <c r="J18" i="105"/>
  <c r="J22" i="103"/>
  <c r="J22" i="104"/>
  <c r="J22" i="105"/>
  <c r="J26" i="103"/>
  <c r="J26" i="104"/>
  <c r="J26" i="105"/>
  <c r="J11" i="104"/>
  <c r="J11" i="105"/>
  <c r="J11" i="103"/>
  <c r="J15" i="104"/>
  <c r="J15" i="105"/>
  <c r="J15" i="103"/>
  <c r="J19" i="104"/>
  <c r="J19" i="105"/>
  <c r="J19" i="103"/>
  <c r="J23" i="104"/>
  <c r="J23" i="105"/>
  <c r="J23" i="103"/>
  <c r="J27" i="104"/>
  <c r="J27" i="105"/>
  <c r="J27" i="103"/>
  <c r="J12" i="105"/>
  <c r="J12" i="103"/>
  <c r="J12" i="104"/>
  <c r="J16" i="105"/>
  <c r="J16" i="103"/>
  <c r="J16" i="104"/>
  <c r="J20" i="105"/>
  <c r="J20" i="103"/>
  <c r="J20" i="104"/>
  <c r="J24" i="105"/>
  <c r="J24" i="103"/>
  <c r="J24" i="104"/>
  <c r="J28" i="105"/>
  <c r="J28" i="103"/>
  <c r="J28" i="104"/>
  <c r="G11" i="104"/>
  <c r="G11" i="103"/>
  <c r="G11" i="105"/>
  <c r="G15" i="104"/>
  <c r="G15" i="105"/>
  <c r="G15" i="103"/>
  <c r="G19" i="104"/>
  <c r="G19" i="103"/>
  <c r="G19" i="105"/>
  <c r="G23" i="104"/>
  <c r="G23" i="103"/>
  <c r="G23" i="105"/>
  <c r="G27" i="104"/>
  <c r="G27" i="105"/>
  <c r="G27" i="103"/>
  <c r="G12" i="103"/>
  <c r="G12" i="104"/>
  <c r="G12" i="105"/>
  <c r="G16" i="103"/>
  <c r="G16" i="105"/>
  <c r="G16" i="104"/>
  <c r="G20" i="103"/>
  <c r="G20" i="104"/>
  <c r="G20" i="105"/>
  <c r="G24" i="103"/>
  <c r="G24" i="104"/>
  <c r="G24" i="105"/>
  <c r="G28" i="103"/>
  <c r="G28" i="105"/>
  <c r="G28" i="104"/>
  <c r="G13" i="105"/>
  <c r="G13" i="103"/>
  <c r="G13" i="104"/>
  <c r="G17" i="105"/>
  <c r="G17" i="104"/>
  <c r="G17" i="103"/>
  <c r="G21" i="103"/>
  <c r="G21" i="105"/>
  <c r="G21" i="104"/>
  <c r="G25" i="105"/>
  <c r="G25" i="103"/>
  <c r="G25" i="104"/>
  <c r="G14" i="105"/>
  <c r="G14" i="104"/>
  <c r="G14" i="103"/>
  <c r="G18" i="105"/>
  <c r="G18" i="104"/>
  <c r="G18" i="103"/>
  <c r="G22" i="105"/>
  <c r="G22" i="104"/>
  <c r="G22" i="103"/>
  <c r="G26" i="105"/>
  <c r="G26" i="104"/>
  <c r="G26" i="103"/>
  <c r="N31" i="135"/>
  <c r="G12" i="135"/>
  <c r="X31" i="135"/>
  <c r="D16" i="135"/>
  <c r="K16" i="135" s="1"/>
  <c r="AC16" i="135"/>
  <c r="E18" i="135"/>
  <c r="L31" i="135"/>
  <c r="E12" i="135"/>
  <c r="U31" i="135"/>
  <c r="E14" i="135"/>
  <c r="D20" i="135"/>
  <c r="AC20" i="135"/>
  <c r="E22" i="135"/>
  <c r="G24" i="135"/>
  <c r="S31" i="135"/>
  <c r="AB31" i="135"/>
  <c r="AC12" i="135"/>
  <c r="D28" i="135"/>
  <c r="AC28" i="135"/>
  <c r="E13" i="135"/>
  <c r="D14" i="135"/>
  <c r="AC14" i="135"/>
  <c r="E16" i="135"/>
  <c r="G18" i="135"/>
  <c r="D24" i="135"/>
  <c r="K24" i="135" s="1"/>
  <c r="AC24" i="135"/>
  <c r="E26" i="135"/>
  <c r="G28" i="135"/>
  <c r="Q31" i="135"/>
  <c r="Z31" i="135"/>
  <c r="G16" i="135"/>
  <c r="D13" i="135"/>
  <c r="K13" i="135" s="1"/>
  <c r="G13" i="135"/>
  <c r="AC13" i="135"/>
  <c r="G14" i="135"/>
  <c r="D18" i="135"/>
  <c r="G20" i="135"/>
  <c r="D15" i="135"/>
  <c r="K15" i="135" s="1"/>
  <c r="G15" i="135"/>
  <c r="AC15" i="135"/>
  <c r="E17" i="135"/>
  <c r="D19" i="135"/>
  <c r="K19" i="135" s="1"/>
  <c r="G19" i="135"/>
  <c r="AC19" i="135"/>
  <c r="E21" i="135"/>
  <c r="D23" i="135"/>
  <c r="K23" i="135" s="1"/>
  <c r="G23" i="135"/>
  <c r="AC23" i="135"/>
  <c r="E25" i="135"/>
  <c r="D27" i="135"/>
  <c r="K27" i="135" s="1"/>
  <c r="G27" i="135"/>
  <c r="AC27" i="135"/>
  <c r="E29" i="135"/>
  <c r="AC18" i="135"/>
  <c r="E20" i="135"/>
  <c r="D22" i="135"/>
  <c r="G22" i="135"/>
  <c r="AC22" i="135"/>
  <c r="E24" i="135"/>
  <c r="D26" i="135"/>
  <c r="G26" i="135"/>
  <c r="AC26" i="135"/>
  <c r="E28" i="135"/>
  <c r="E15" i="135"/>
  <c r="D17" i="135"/>
  <c r="K17" i="135" s="1"/>
  <c r="G17" i="135"/>
  <c r="AC17" i="135"/>
  <c r="E19" i="135"/>
  <c r="D21" i="135"/>
  <c r="K21" i="135" s="1"/>
  <c r="G21" i="135"/>
  <c r="AC21" i="135"/>
  <c r="E23" i="135"/>
  <c r="D25" i="135"/>
  <c r="K25" i="135" s="1"/>
  <c r="G25" i="135"/>
  <c r="AC25" i="135"/>
  <c r="E27" i="135"/>
  <c r="D29" i="135"/>
  <c r="K29" i="135" s="1"/>
  <c r="G29" i="135"/>
  <c r="AC29" i="135"/>
  <c r="AA31" i="135" l="1"/>
  <c r="J31" i="135"/>
  <c r="M31" i="135" s="1"/>
  <c r="K28" i="135"/>
  <c r="F23" i="135"/>
  <c r="F28" i="135"/>
  <c r="H13" i="135"/>
  <c r="K12" i="135"/>
  <c r="K20" i="135"/>
  <c r="H28" i="135"/>
  <c r="AC31" i="135"/>
  <c r="F20" i="135"/>
  <c r="H23" i="135"/>
  <c r="H15" i="135"/>
  <c r="T31" i="135"/>
  <c r="H24" i="135"/>
  <c r="H14" i="135"/>
  <c r="H12" i="135"/>
  <c r="F24" i="135"/>
  <c r="F15" i="135"/>
  <c r="F19" i="135"/>
  <c r="K18" i="135"/>
  <c r="H18" i="135"/>
  <c r="F27" i="135"/>
  <c r="H27" i="135"/>
  <c r="H19" i="135"/>
  <c r="H20" i="135"/>
  <c r="F13" i="135"/>
  <c r="F18" i="135"/>
  <c r="F12" i="135"/>
  <c r="F29" i="135"/>
  <c r="F25" i="135"/>
  <c r="F21" i="135"/>
  <c r="F17" i="135"/>
  <c r="K26" i="135"/>
  <c r="K22" i="135"/>
  <c r="H16" i="135"/>
  <c r="F16" i="135"/>
  <c r="K14" i="135"/>
  <c r="F14" i="135"/>
  <c r="H29" i="135"/>
  <c r="H25" i="135"/>
  <c r="H21" i="135"/>
  <c r="H17" i="135"/>
  <c r="H26" i="135"/>
  <c r="H22" i="135"/>
  <c r="F22" i="135"/>
  <c r="E31" i="135"/>
  <c r="G31" i="135"/>
  <c r="F26" i="135"/>
  <c r="V31" i="135"/>
  <c r="D31" i="135" l="1"/>
  <c r="K31" i="135" s="1"/>
  <c r="O31" i="135"/>
  <c r="H31" i="135" l="1"/>
  <c r="R31" i="135"/>
  <c r="Y31" i="135"/>
  <c r="F31" i="135"/>
  <c r="D27" i="94" l="1"/>
  <c r="B5" i="155" l="1"/>
  <c r="B5" i="90"/>
  <c r="B7" i="80"/>
  <c r="B5" i="77"/>
  <c r="B5" i="58"/>
  <c r="B4" i="109"/>
  <c r="B5" i="54"/>
  <c r="B5" i="50"/>
  <c r="B5" i="167"/>
  <c r="B5" i="147"/>
  <c r="B4" i="97"/>
  <c r="B4" i="95"/>
  <c r="B6" i="152"/>
  <c r="B5" i="104"/>
  <c r="B5" i="143"/>
  <c r="B4" i="141"/>
  <c r="B5" i="165"/>
  <c r="B5" i="102"/>
  <c r="B7" i="107"/>
  <c r="B7" i="83"/>
  <c r="B7" i="76"/>
  <c r="B7" i="67"/>
  <c r="B5" i="88"/>
  <c r="B4" i="112"/>
  <c r="B5" i="57"/>
  <c r="B5" i="53"/>
  <c r="B5" i="45"/>
  <c r="B5" i="105"/>
  <c r="B5" i="146"/>
  <c r="B4" i="49"/>
  <c r="B4" i="47"/>
  <c r="B6" i="92"/>
  <c r="B5" i="138"/>
  <c r="B5" i="142"/>
  <c r="B4" i="108"/>
  <c r="B5" i="103"/>
  <c r="B5" i="3"/>
  <c r="B7" i="84"/>
  <c r="B7" i="82"/>
  <c r="B7" i="75"/>
  <c r="B7" i="66"/>
  <c r="B5" i="87"/>
  <c r="B4" i="111"/>
  <c r="B5" i="56"/>
  <c r="B5" i="52"/>
  <c r="B6" i="98"/>
  <c r="B5" i="140"/>
  <c r="B5" i="139"/>
  <c r="B4" i="96"/>
  <c r="B4" i="94"/>
  <c r="B6" i="68"/>
  <c r="B5" i="145"/>
  <c r="B5" i="137"/>
  <c r="B5" i="10"/>
  <c r="B5" i="136"/>
  <c r="B7" i="106"/>
  <c r="B7" i="81"/>
  <c r="B7" i="74"/>
  <c r="B7" i="59"/>
  <c r="B8" i="86"/>
  <c r="B4" i="110"/>
  <c r="B5" i="55"/>
  <c r="B5" i="51"/>
  <c r="B6" i="79"/>
  <c r="B5" i="148"/>
  <c r="B5" i="36"/>
  <c r="B4" i="48"/>
  <c r="B4" i="34"/>
  <c r="B5" i="166"/>
  <c r="B5" i="144"/>
  <c r="B5" i="43"/>
  <c r="B6" i="125"/>
  <c r="B5" i="134"/>
  <c r="B5" i="101"/>
  <c r="B5" i="100"/>
  <c r="B5" i="4"/>
  <c r="D30" i="108" l="1"/>
  <c r="M30" i="105" l="1"/>
  <c r="N28" i="105" s="1"/>
  <c r="J30" i="105"/>
  <c r="K18" i="105" s="1"/>
  <c r="G30" i="105"/>
  <c r="H23" i="105" s="1"/>
  <c r="D28" i="105"/>
  <c r="D27" i="105"/>
  <c r="D26" i="105"/>
  <c r="D25" i="105"/>
  <c r="D24" i="105"/>
  <c r="D23" i="105"/>
  <c r="D22" i="105"/>
  <c r="D21" i="105"/>
  <c r="D20" i="105"/>
  <c r="D19" i="105"/>
  <c r="D18" i="105"/>
  <c r="D17" i="105"/>
  <c r="D16" i="105"/>
  <c r="D15" i="105"/>
  <c r="D14" i="105"/>
  <c r="D13" i="105"/>
  <c r="D12" i="105"/>
  <c r="D11" i="105"/>
  <c r="M30" i="104"/>
  <c r="N28" i="104" s="1"/>
  <c r="J30" i="104"/>
  <c r="K27" i="104" s="1"/>
  <c r="G30" i="104"/>
  <c r="H27" i="104" s="1"/>
  <c r="D28" i="104"/>
  <c r="D27" i="104"/>
  <c r="D26" i="104"/>
  <c r="D25" i="104"/>
  <c r="D24" i="104"/>
  <c r="D23" i="104"/>
  <c r="D22" i="104"/>
  <c r="D21" i="104"/>
  <c r="D20" i="104"/>
  <c r="D19" i="104"/>
  <c r="D18" i="104"/>
  <c r="D17" i="104"/>
  <c r="D16" i="104"/>
  <c r="D15" i="104"/>
  <c r="D14" i="104"/>
  <c r="D13" i="104"/>
  <c r="D12" i="104"/>
  <c r="D11" i="104"/>
  <c r="M30" i="103"/>
  <c r="N16" i="103" s="1"/>
  <c r="J30" i="103"/>
  <c r="K28" i="103" s="1"/>
  <c r="G30" i="103"/>
  <c r="H26" i="103" s="1"/>
  <c r="D28" i="103"/>
  <c r="D27" i="103"/>
  <c r="D26" i="103"/>
  <c r="D25" i="103"/>
  <c r="D24" i="103"/>
  <c r="D23" i="103"/>
  <c r="D22" i="103"/>
  <c r="D21" i="103"/>
  <c r="D20" i="103"/>
  <c r="D19" i="103"/>
  <c r="D18" i="103"/>
  <c r="D17" i="103"/>
  <c r="D16" i="103"/>
  <c r="D15" i="103"/>
  <c r="D14" i="103"/>
  <c r="D13" i="103"/>
  <c r="D12" i="103"/>
  <c r="D11" i="103"/>
  <c r="G29" i="102"/>
  <c r="L27" i="102"/>
  <c r="H23" i="103" l="1"/>
  <c r="H14" i="103"/>
  <c r="N17" i="105"/>
  <c r="H18" i="103"/>
  <c r="N21" i="105"/>
  <c r="N25" i="105"/>
  <c r="N13" i="105"/>
  <c r="N11" i="105"/>
  <c r="N19" i="105"/>
  <c r="N15" i="105"/>
  <c r="N23" i="105"/>
  <c r="H28" i="103"/>
  <c r="H11" i="103"/>
  <c r="H15" i="103"/>
  <c r="H19" i="103"/>
  <c r="H24" i="103"/>
  <c r="H12" i="103"/>
  <c r="H16" i="103"/>
  <c r="H20" i="103"/>
  <c r="H25" i="103"/>
  <c r="N12" i="105"/>
  <c r="N14" i="105"/>
  <c r="N16" i="105"/>
  <c r="N18" i="105"/>
  <c r="N20" i="105"/>
  <c r="N22" i="105"/>
  <c r="N24" i="105"/>
  <c r="N26" i="105"/>
  <c r="H13" i="103"/>
  <c r="H17" i="103"/>
  <c r="H21" i="103"/>
  <c r="H27" i="103"/>
  <c r="K17" i="103"/>
  <c r="N16" i="104"/>
  <c r="H17" i="105"/>
  <c r="N11" i="104"/>
  <c r="N14" i="104"/>
  <c r="K15" i="103"/>
  <c r="H22" i="103"/>
  <c r="N26" i="104"/>
  <c r="K16" i="105"/>
  <c r="K13" i="103"/>
  <c r="K11" i="103"/>
  <c r="K26" i="105"/>
  <c r="K14" i="103"/>
  <c r="K16" i="103"/>
  <c r="H21" i="105"/>
  <c r="K19" i="103"/>
  <c r="K21" i="103"/>
  <c r="K23" i="103"/>
  <c r="K25" i="103"/>
  <c r="K27" i="103"/>
  <c r="K12" i="103"/>
  <c r="K18" i="103"/>
  <c r="H12" i="104"/>
  <c r="N18" i="103"/>
  <c r="K20" i="103"/>
  <c r="K22" i="103"/>
  <c r="K24" i="103"/>
  <c r="K26" i="103"/>
  <c r="H11" i="104"/>
  <c r="N12" i="104"/>
  <c r="H25" i="104"/>
  <c r="K20" i="105"/>
  <c r="N17" i="103"/>
  <c r="K24" i="104"/>
  <c r="N20" i="103"/>
  <c r="K20" i="104"/>
  <c r="N24" i="104"/>
  <c r="H11" i="105"/>
  <c r="K13" i="105"/>
  <c r="H19" i="105"/>
  <c r="K28" i="105"/>
  <c r="K25" i="105"/>
  <c r="N19" i="103"/>
  <c r="K11" i="104"/>
  <c r="K12" i="104"/>
  <c r="N13" i="104"/>
  <c r="K15" i="104"/>
  <c r="N20" i="104"/>
  <c r="K26" i="104"/>
  <c r="K11" i="105"/>
  <c r="H26" i="105"/>
  <c r="N27" i="105"/>
  <c r="K21" i="104"/>
  <c r="K25" i="104"/>
  <c r="H28" i="105"/>
  <c r="N11" i="103"/>
  <c r="N12" i="103"/>
  <c r="N25" i="103"/>
  <c r="N26" i="103"/>
  <c r="N27" i="103"/>
  <c r="N28" i="103"/>
  <c r="H13" i="104"/>
  <c r="H14" i="104"/>
  <c r="H17" i="104"/>
  <c r="K18" i="104"/>
  <c r="K19" i="104"/>
  <c r="K22" i="104"/>
  <c r="K23" i="104"/>
  <c r="K28" i="104"/>
  <c r="H16" i="105"/>
  <c r="H24" i="105"/>
  <c r="H25" i="105"/>
  <c r="H27" i="105"/>
  <c r="N21" i="103"/>
  <c r="N22" i="103"/>
  <c r="N23" i="103"/>
  <c r="N24" i="103"/>
  <c r="D30" i="104"/>
  <c r="E16" i="104" s="1"/>
  <c r="K13" i="104"/>
  <c r="K14" i="104"/>
  <c r="H15" i="104"/>
  <c r="K16" i="104"/>
  <c r="K17" i="104"/>
  <c r="N18" i="104"/>
  <c r="H21" i="104"/>
  <c r="N22" i="104"/>
  <c r="D30" i="105"/>
  <c r="E23" i="105" s="1"/>
  <c r="H12" i="105"/>
  <c r="H13" i="105"/>
  <c r="H14" i="105"/>
  <c r="H15" i="105"/>
  <c r="H18" i="105"/>
  <c r="H20" i="105"/>
  <c r="H22" i="105"/>
  <c r="N13" i="103"/>
  <c r="N14" i="103"/>
  <c r="N15" i="103"/>
  <c r="H19" i="104"/>
  <c r="H23" i="104"/>
  <c r="K27" i="105"/>
  <c r="K23" i="105"/>
  <c r="K21" i="105"/>
  <c r="K19" i="105"/>
  <c r="K17" i="105"/>
  <c r="K15" i="105"/>
  <c r="K12" i="105"/>
  <c r="K14" i="105"/>
  <c r="K22" i="105"/>
  <c r="K24" i="105"/>
  <c r="N27" i="104"/>
  <c r="N25" i="104"/>
  <c r="N23" i="104"/>
  <c r="N21" i="104"/>
  <c r="N19" i="104"/>
  <c r="N17" i="104"/>
  <c r="N15" i="104"/>
  <c r="H28" i="104"/>
  <c r="H26" i="104"/>
  <c r="H24" i="104"/>
  <c r="H22" i="104"/>
  <c r="H20" i="104"/>
  <c r="H18" i="104"/>
  <c r="H16" i="104"/>
  <c r="D30" i="103"/>
  <c r="E28" i="103" s="1"/>
  <c r="N30" i="105" l="1"/>
  <c r="H29" i="102"/>
  <c r="E15" i="104"/>
  <c r="K30" i="104"/>
  <c r="H30" i="103"/>
  <c r="K30" i="103"/>
  <c r="E17" i="105"/>
  <c r="E18" i="105"/>
  <c r="E28" i="104"/>
  <c r="E26" i="105"/>
  <c r="E19" i="104"/>
  <c r="E21" i="104"/>
  <c r="E28" i="105"/>
  <c r="E19" i="105"/>
  <c r="E22" i="104"/>
  <c r="E12" i="105"/>
  <c r="E14" i="105"/>
  <c r="E22" i="105"/>
  <c r="H30" i="105"/>
  <c r="H30" i="104"/>
  <c r="E18" i="104"/>
  <c r="E27" i="104"/>
  <c r="E26" i="104"/>
  <c r="E21" i="105"/>
  <c r="E11" i="105"/>
  <c r="E16" i="105"/>
  <c r="E24" i="105"/>
  <c r="E15" i="105"/>
  <c r="E13" i="105"/>
  <c r="E27" i="105"/>
  <c r="E25" i="105"/>
  <c r="E20" i="105"/>
  <c r="E12" i="104"/>
  <c r="E23" i="104"/>
  <c r="E24" i="104"/>
  <c r="N30" i="104"/>
  <c r="E20" i="104"/>
  <c r="E14" i="104"/>
  <c r="E25" i="104"/>
  <c r="E17" i="104"/>
  <c r="E11" i="104"/>
  <c r="E13" i="104"/>
  <c r="N30" i="103"/>
  <c r="K30" i="105"/>
  <c r="E26" i="103"/>
  <c r="E22" i="103"/>
  <c r="E18" i="103"/>
  <c r="E25" i="103"/>
  <c r="E21" i="103"/>
  <c r="E17" i="103"/>
  <c r="E14" i="103"/>
  <c r="E13" i="103"/>
  <c r="E27" i="103"/>
  <c r="E23" i="103"/>
  <c r="E19" i="103"/>
  <c r="E11" i="103"/>
  <c r="E15" i="103"/>
  <c r="E12" i="103"/>
  <c r="E20" i="103"/>
  <c r="E16" i="103"/>
  <c r="E24" i="103"/>
  <c r="G29" i="155" l="1"/>
  <c r="J29" i="155"/>
  <c r="E30" i="105"/>
  <c r="E30" i="104"/>
  <c r="E30" i="103"/>
  <c r="M30" i="101" l="1"/>
  <c r="N24" i="101" s="1"/>
  <c r="J30" i="101"/>
  <c r="K26" i="101" s="1"/>
  <c r="G30" i="101"/>
  <c r="H26" i="101" s="1"/>
  <c r="D28" i="101"/>
  <c r="D27" i="101"/>
  <c r="D26" i="101"/>
  <c r="D25" i="101"/>
  <c r="D24" i="101"/>
  <c r="D23" i="101"/>
  <c r="D22" i="101"/>
  <c r="D21" i="101"/>
  <c r="D20" i="101"/>
  <c r="D19" i="101"/>
  <c r="D18" i="101"/>
  <c r="D17" i="101"/>
  <c r="D16" i="101"/>
  <c r="D15" i="101"/>
  <c r="D14" i="101"/>
  <c r="D13" i="101"/>
  <c r="D12" i="101"/>
  <c r="D11" i="101"/>
  <c r="M30" i="100"/>
  <c r="N26" i="100" s="1"/>
  <c r="J30" i="100"/>
  <c r="K26" i="100" s="1"/>
  <c r="G30" i="100"/>
  <c r="H28" i="100" s="1"/>
  <c r="D28" i="100"/>
  <c r="D27" i="100"/>
  <c r="D26" i="100"/>
  <c r="D25" i="100"/>
  <c r="D24" i="100"/>
  <c r="D23" i="100"/>
  <c r="D22" i="100"/>
  <c r="D21" i="100"/>
  <c r="D20" i="100"/>
  <c r="D19" i="100"/>
  <c r="D18" i="100"/>
  <c r="D17" i="100"/>
  <c r="D16" i="100"/>
  <c r="D15" i="100"/>
  <c r="D14" i="100"/>
  <c r="D13" i="100"/>
  <c r="D12" i="100"/>
  <c r="D11" i="100"/>
  <c r="G30" i="4"/>
  <c r="H28" i="4" s="1"/>
  <c r="J30" i="4"/>
  <c r="K26" i="4" s="1"/>
  <c r="N27" i="101" l="1"/>
  <c r="N15" i="101"/>
  <c r="N13" i="100"/>
  <c r="K11" i="101"/>
  <c r="N13" i="101"/>
  <c r="N21" i="101"/>
  <c r="N11" i="101"/>
  <c r="N19" i="101"/>
  <c r="N17" i="101"/>
  <c r="N25" i="100"/>
  <c r="N12" i="101"/>
  <c r="N14" i="101"/>
  <c r="N16" i="101"/>
  <c r="N18" i="101"/>
  <c r="N20" i="101"/>
  <c r="N22" i="101"/>
  <c r="N11" i="100"/>
  <c r="N20" i="100"/>
  <c r="H21" i="101"/>
  <c r="K16" i="101"/>
  <c r="K15" i="101"/>
  <c r="K12" i="101"/>
  <c r="K14" i="101"/>
  <c r="H17" i="4"/>
  <c r="H16" i="100"/>
  <c r="H21" i="100"/>
  <c r="K12" i="100"/>
  <c r="K18" i="100"/>
  <c r="K22" i="100"/>
  <c r="K13" i="100"/>
  <c r="N18" i="100"/>
  <c r="H24" i="100"/>
  <c r="K13" i="101"/>
  <c r="K17" i="101"/>
  <c r="K22" i="101"/>
  <c r="H27" i="100"/>
  <c r="H12" i="100"/>
  <c r="H17" i="100"/>
  <c r="H19" i="100"/>
  <c r="H22" i="100"/>
  <c r="H25" i="100"/>
  <c r="H14" i="100"/>
  <c r="H18" i="100"/>
  <c r="H20" i="100"/>
  <c r="H11" i="100"/>
  <c r="H13" i="100"/>
  <c r="H15" i="100"/>
  <c r="H23" i="100"/>
  <c r="H26" i="100"/>
  <c r="K11" i="100"/>
  <c r="N12" i="100"/>
  <c r="N15" i="100"/>
  <c r="N17" i="100"/>
  <c r="N22" i="100"/>
  <c r="N24" i="100"/>
  <c r="N27" i="100"/>
  <c r="H20" i="101"/>
  <c r="K14" i="100"/>
  <c r="N19" i="100"/>
  <c r="N21" i="100"/>
  <c r="N28" i="100"/>
  <c r="H19" i="101"/>
  <c r="H25" i="101"/>
  <c r="N14" i="100"/>
  <c r="N16" i="100"/>
  <c r="N23" i="100"/>
  <c r="H11" i="101"/>
  <c r="H12" i="101"/>
  <c r="H13" i="101"/>
  <c r="H14" i="101"/>
  <c r="H15" i="101"/>
  <c r="H16" i="101"/>
  <c r="H17" i="101"/>
  <c r="H18" i="101"/>
  <c r="H22" i="101"/>
  <c r="H23" i="101"/>
  <c r="H28" i="101"/>
  <c r="N28" i="101"/>
  <c r="H21" i="4"/>
  <c r="K18" i="101"/>
  <c r="K19" i="101"/>
  <c r="K20" i="101"/>
  <c r="H24" i="101"/>
  <c r="H27" i="101"/>
  <c r="K28" i="101"/>
  <c r="D30" i="100"/>
  <c r="E27" i="100" s="1"/>
  <c r="K24" i="101"/>
  <c r="H13" i="4"/>
  <c r="D30" i="101"/>
  <c r="E23" i="101" s="1"/>
  <c r="N25" i="101"/>
  <c r="N26" i="101"/>
  <c r="N23" i="101"/>
  <c r="K27" i="101"/>
  <c r="K25" i="101"/>
  <c r="K23" i="101"/>
  <c r="K21" i="101"/>
  <c r="K25" i="100"/>
  <c r="K21" i="100"/>
  <c r="K17" i="100"/>
  <c r="K28" i="100"/>
  <c r="K24" i="100"/>
  <c r="K20" i="100"/>
  <c r="K16" i="100"/>
  <c r="K27" i="100"/>
  <c r="K23" i="100"/>
  <c r="K19" i="100"/>
  <c r="K15" i="100"/>
  <c r="H25" i="4"/>
  <c r="K15" i="4"/>
  <c r="K19" i="4"/>
  <c r="K23" i="4"/>
  <c r="K27" i="4"/>
  <c r="H14" i="4"/>
  <c r="H18" i="4"/>
  <c r="H22" i="4"/>
  <c r="H26" i="4"/>
  <c r="K12" i="4"/>
  <c r="K16" i="4"/>
  <c r="K20" i="4"/>
  <c r="K24" i="4"/>
  <c r="K28" i="4"/>
  <c r="K11" i="4"/>
  <c r="H11" i="4"/>
  <c r="H15" i="4"/>
  <c r="H19" i="4"/>
  <c r="H23" i="4"/>
  <c r="H27" i="4"/>
  <c r="K13" i="4"/>
  <c r="K17" i="4"/>
  <c r="K21" i="4"/>
  <c r="K25" i="4"/>
  <c r="H12" i="4"/>
  <c r="H16" i="4"/>
  <c r="H20" i="4"/>
  <c r="H24" i="4"/>
  <c r="K14" i="4"/>
  <c r="K18" i="4"/>
  <c r="K22" i="4"/>
  <c r="E21" i="101" l="1"/>
  <c r="E11" i="100"/>
  <c r="E19" i="100"/>
  <c r="E21" i="100"/>
  <c r="E17" i="101"/>
  <c r="E20" i="101"/>
  <c r="E12" i="101"/>
  <c r="H30" i="100"/>
  <c r="E27" i="101"/>
  <c r="E24" i="101"/>
  <c r="H30" i="101"/>
  <c r="E15" i="101"/>
  <c r="E18" i="101"/>
  <c r="E19" i="101"/>
  <c r="E26" i="101"/>
  <c r="N30" i="100"/>
  <c r="E11" i="101"/>
  <c r="E28" i="101"/>
  <c r="E13" i="101"/>
  <c r="E16" i="101"/>
  <c r="E25" i="101"/>
  <c r="E15" i="100"/>
  <c r="E16" i="100"/>
  <c r="E17" i="100"/>
  <c r="E20" i="100"/>
  <c r="E14" i="100"/>
  <c r="E14" i="101"/>
  <c r="E22" i="101"/>
  <c r="K30" i="100"/>
  <c r="N30" i="101"/>
  <c r="E26" i="100"/>
  <c r="E13" i="100"/>
  <c r="E24" i="100"/>
  <c r="E18" i="100"/>
  <c r="E23" i="100"/>
  <c r="E22" i="100"/>
  <c r="E12" i="100"/>
  <c r="E25" i="100"/>
  <c r="E28" i="100"/>
  <c r="K30" i="101"/>
  <c r="E30" i="101" l="1"/>
  <c r="E30" i="100"/>
  <c r="H19" i="98"/>
  <c r="J19" i="98"/>
  <c r="L19" i="98"/>
  <c r="N19" i="98"/>
  <c r="P19" i="98"/>
  <c r="R19" i="98"/>
  <c r="T19" i="98"/>
  <c r="H15" i="98"/>
  <c r="J15" i="98"/>
  <c r="L15" i="98"/>
  <c r="N15" i="98"/>
  <c r="P15" i="98"/>
  <c r="R15" i="98"/>
  <c r="T15" i="98"/>
  <c r="D27" i="97"/>
  <c r="D27" i="96"/>
  <c r="D27" i="95"/>
  <c r="P21" i="98" l="1"/>
  <c r="H21" i="98"/>
  <c r="T21" i="98"/>
  <c r="R21" i="98"/>
  <c r="L21" i="98"/>
  <c r="J21" i="98"/>
  <c r="N21" i="98"/>
  <c r="K28" i="92"/>
  <c r="I28" i="92"/>
  <c r="G28" i="92"/>
  <c r="E28" i="92"/>
  <c r="F31" i="36" l="1"/>
  <c r="O26" i="79"/>
  <c r="N26" i="79"/>
  <c r="L26" i="79"/>
  <c r="K26" i="79"/>
  <c r="I26" i="79"/>
  <c r="H26" i="79"/>
  <c r="F26" i="79"/>
  <c r="E26" i="79"/>
  <c r="W27" i="49"/>
  <c r="W26" i="49"/>
  <c r="W25" i="49"/>
  <c r="W24" i="49"/>
  <c r="W23" i="49"/>
  <c r="W22" i="49"/>
  <c r="W21" i="49"/>
  <c r="W20" i="49"/>
  <c r="W19" i="49"/>
  <c r="W18" i="49"/>
  <c r="W17" i="49"/>
  <c r="W16" i="49"/>
  <c r="W15" i="49"/>
  <c r="W14" i="49"/>
  <c r="W13" i="49"/>
  <c r="W12" i="49"/>
  <c r="W11" i="49"/>
  <c r="W10" i="49"/>
  <c r="W27" i="48"/>
  <c r="W26" i="48"/>
  <c r="W25" i="48"/>
  <c r="W24" i="48"/>
  <c r="W23" i="48"/>
  <c r="W22" i="48"/>
  <c r="W21" i="48"/>
  <c r="W20" i="48"/>
  <c r="W19" i="48"/>
  <c r="W18" i="48"/>
  <c r="W17" i="48"/>
  <c r="W16" i="48"/>
  <c r="W15" i="48"/>
  <c r="W14" i="48"/>
  <c r="W13" i="48"/>
  <c r="W12" i="48"/>
  <c r="W11" i="48"/>
  <c r="W10" i="48"/>
  <c r="W27" i="47"/>
  <c r="W26" i="47"/>
  <c r="W25" i="47"/>
  <c r="W24" i="47"/>
  <c r="W23" i="47"/>
  <c r="W22" i="47"/>
  <c r="W21" i="47"/>
  <c r="W20" i="47"/>
  <c r="W19" i="47"/>
  <c r="W18" i="47"/>
  <c r="W17" i="47"/>
  <c r="W16" i="47"/>
  <c r="W15" i="47"/>
  <c r="W14" i="47"/>
  <c r="W13" i="47"/>
  <c r="W12" i="47"/>
  <c r="W11" i="47"/>
  <c r="W10" i="47"/>
  <c r="O28" i="68"/>
  <c r="N28" i="68"/>
  <c r="L28" i="68"/>
  <c r="K28" i="68"/>
  <c r="I28" i="68"/>
  <c r="H28" i="68"/>
  <c r="F28" i="68"/>
  <c r="E28" i="68"/>
  <c r="G31" i="43"/>
  <c r="M30" i="4"/>
  <c r="D30" i="4"/>
  <c r="E28" i="4" s="1"/>
  <c r="C22" i="88" l="1"/>
  <c r="C12" i="88"/>
  <c r="C25" i="88"/>
  <c r="C27" i="88"/>
  <c r="C11" i="88"/>
  <c r="C23" i="88"/>
  <c r="C24" i="88"/>
  <c r="C20" i="88"/>
  <c r="C16" i="88"/>
  <c r="C17" i="88"/>
  <c r="C13" i="88"/>
  <c r="C26" i="88"/>
  <c r="C19" i="88"/>
  <c r="C15" i="88"/>
  <c r="C14" i="88"/>
  <c r="C18" i="88"/>
  <c r="C10" i="88"/>
  <c r="C21" i="88"/>
  <c r="N18" i="4"/>
  <c r="N11" i="4"/>
  <c r="N15" i="4"/>
  <c r="N19" i="4"/>
  <c r="N24" i="4"/>
  <c r="N12" i="4"/>
  <c r="N16" i="4"/>
  <c r="N20" i="4"/>
  <c r="N28" i="4"/>
  <c r="N14" i="4"/>
  <c r="N22" i="4"/>
  <c r="N13" i="4"/>
  <c r="N17" i="4"/>
  <c r="N21" i="4"/>
  <c r="N25" i="4"/>
  <c r="N23" i="4"/>
  <c r="N26" i="4"/>
  <c r="N27" i="4"/>
  <c r="H30" i="4"/>
  <c r="E12" i="4"/>
  <c r="E13" i="4"/>
  <c r="E14" i="4"/>
  <c r="E15" i="4"/>
  <c r="E16" i="4"/>
  <c r="E17" i="4"/>
  <c r="E18" i="4"/>
  <c r="E19" i="4"/>
  <c r="E20" i="4"/>
  <c r="E21" i="4"/>
  <c r="E22" i="4"/>
  <c r="E23" i="4"/>
  <c r="E24" i="4"/>
  <c r="E25" i="4"/>
  <c r="E26" i="4"/>
  <c r="E11" i="4"/>
  <c r="E27" i="4"/>
  <c r="C24" i="87" l="1"/>
  <c r="C17" i="87"/>
  <c r="C13" i="87"/>
  <c r="C11" i="87"/>
  <c r="C28" i="87"/>
  <c r="C22" i="87"/>
  <c r="C20" i="87"/>
  <c r="C16" i="87"/>
  <c r="C25" i="87"/>
  <c r="C18" i="87"/>
  <c r="C19" i="87"/>
  <c r="C14" i="87"/>
  <c r="C10" i="87"/>
  <c r="C12" i="87"/>
  <c r="C15" i="87"/>
  <c r="C26" i="87"/>
  <c r="C21" i="87"/>
  <c r="C27" i="87"/>
  <c r="C23" i="87"/>
  <c r="G31" i="36"/>
  <c r="N30" i="4"/>
  <c r="E30" i="4"/>
  <c r="K30" i="4"/>
  <c r="H31" i="43"/>
  <c r="K27" i="111" l="1"/>
  <c r="I27" i="111"/>
  <c r="K27" i="112"/>
  <c r="K27" i="109"/>
  <c r="I27" i="112"/>
  <c r="M27" i="112"/>
  <c r="K27" i="110"/>
  <c r="I27" i="110"/>
  <c r="E27" i="112"/>
  <c r="I27" i="109"/>
  <c r="M27" i="110"/>
  <c r="M27" i="111"/>
  <c r="M27" i="109"/>
  <c r="H20" i="94"/>
  <c r="G27" i="112"/>
  <c r="G27" i="110"/>
  <c r="E27" i="109"/>
  <c r="E27" i="111"/>
  <c r="E27" i="110"/>
  <c r="G27" i="111"/>
  <c r="G27" i="109"/>
  <c r="V19" i="4"/>
  <c r="Y24" i="4"/>
  <c r="V19" i="101"/>
  <c r="S24" i="4"/>
  <c r="V11" i="4"/>
  <c r="V16" i="4"/>
  <c r="V20" i="101"/>
  <c r="Y21" i="4"/>
  <c r="Y25" i="4"/>
  <c r="Y24" i="101"/>
  <c r="Y26" i="101"/>
  <c r="Y18" i="101"/>
  <c r="S20" i="4"/>
  <c r="V15" i="4"/>
  <c r="S22" i="101"/>
  <c r="Y26" i="4"/>
  <c r="S28" i="4"/>
  <c r="S25" i="101"/>
  <c r="S15" i="101"/>
  <c r="V24" i="4"/>
  <c r="Y16" i="4"/>
  <c r="V22" i="101"/>
  <c r="Y20" i="101"/>
  <c r="Y27" i="4"/>
  <c r="S16" i="4"/>
  <c r="Y23" i="101"/>
  <c r="Y16" i="101"/>
  <c r="Y15" i="101"/>
  <c r="S17" i="4"/>
  <c r="S26" i="101"/>
  <c r="S26" i="4"/>
  <c r="S24" i="101"/>
  <c r="V18" i="4"/>
  <c r="S14" i="101"/>
  <c r="V15" i="101"/>
  <c r="S12" i="101"/>
  <c r="S14" i="4"/>
  <c r="S12" i="4"/>
  <c r="S16" i="101"/>
  <c r="S25" i="4"/>
  <c r="Y27" i="101"/>
  <c r="V20" i="4"/>
  <c r="V25" i="4"/>
  <c r="S11" i="101"/>
  <c r="S19" i="4"/>
  <c r="S17" i="101"/>
  <c r="V13" i="101"/>
  <c r="Y15" i="4"/>
  <c r="V13" i="4"/>
  <c r="S11" i="4"/>
  <c r="V26" i="4"/>
  <c r="Y22" i="4"/>
  <c r="Y13" i="101"/>
  <c r="Y19" i="4"/>
  <c r="Y13" i="4"/>
  <c r="S27" i="101"/>
  <c r="V22" i="4"/>
  <c r="Y14" i="4"/>
  <c r="S13" i="101"/>
  <c r="V28" i="4"/>
  <c r="Y11" i="101"/>
  <c r="Y19" i="101"/>
  <c r="V14" i="4"/>
  <c r="S23" i="101"/>
  <c r="V24" i="101"/>
  <c r="S18" i="101"/>
  <c r="V27" i="4"/>
  <c r="Y14" i="101"/>
  <c r="Y18" i="4"/>
  <c r="V27" i="101"/>
  <c r="V18" i="101"/>
  <c r="V12" i="4"/>
  <c r="S25" i="100"/>
  <c r="Y12" i="101"/>
  <c r="Y20" i="4"/>
  <c r="Y11" i="4"/>
  <c r="S21" i="4"/>
  <c r="V17" i="101"/>
  <c r="V23" i="4"/>
  <c r="Y28" i="101"/>
  <c r="Y17" i="101"/>
  <c r="Y19" i="100"/>
  <c r="Y12" i="4"/>
  <c r="V28" i="101"/>
  <c r="S23" i="4"/>
  <c r="V26" i="101"/>
  <c r="S19" i="101"/>
  <c r="Y23" i="4"/>
  <c r="S22" i="100"/>
  <c r="Y17" i="4"/>
  <c r="Y15" i="100"/>
  <c r="Y21" i="101"/>
  <c r="S15" i="4"/>
  <c r="V12" i="101"/>
  <c r="S13" i="4"/>
  <c r="V16" i="100"/>
  <c r="V14" i="101"/>
  <c r="V21" i="4"/>
  <c r="S22" i="4"/>
  <c r="V23" i="101"/>
  <c r="V24" i="100"/>
  <c r="Y23" i="100"/>
  <c r="S20" i="101"/>
  <c r="S17" i="100"/>
  <c r="S11" i="100"/>
  <c r="V11" i="101"/>
  <c r="S28" i="101"/>
  <c r="S18" i="4"/>
  <c r="S21" i="101"/>
  <c r="S21" i="100"/>
  <c r="V19" i="100"/>
  <c r="Y25" i="101"/>
  <c r="Y21" i="100"/>
  <c r="V21" i="101"/>
  <c r="V16" i="101"/>
  <c r="Y13" i="100"/>
  <c r="Y11" i="100"/>
  <c r="S24" i="100"/>
  <c r="Y12" i="100"/>
  <c r="V25" i="101"/>
  <c r="Y22" i="101"/>
  <c r="Y17" i="100"/>
  <c r="Y28" i="4"/>
  <c r="Y22" i="100"/>
  <c r="Y20" i="100"/>
  <c r="S18" i="100"/>
  <c r="S13" i="100"/>
  <c r="V17" i="100"/>
  <c r="S20" i="100"/>
  <c r="V23" i="100"/>
  <c r="S14" i="100"/>
  <c r="S19" i="100"/>
  <c r="S15" i="100"/>
  <c r="V26" i="100"/>
  <c r="V17" i="4"/>
  <c r="V25" i="100"/>
  <c r="S23" i="100"/>
  <c r="V28" i="100"/>
  <c r="Y18" i="100"/>
  <c r="Y27" i="100"/>
  <c r="V27" i="100"/>
  <c r="V18" i="100"/>
  <c r="Y26" i="100"/>
  <c r="S26" i="100"/>
  <c r="V13" i="100"/>
  <c r="V15" i="100"/>
  <c r="Y24" i="100"/>
  <c r="S28" i="100"/>
  <c r="S27" i="4"/>
  <c r="Y25" i="100"/>
  <c r="Y14" i="100"/>
  <c r="V14" i="100"/>
  <c r="S16" i="100"/>
  <c r="V21" i="100"/>
  <c r="Y16" i="100"/>
  <c r="S27" i="100"/>
  <c r="S12" i="100"/>
  <c r="V11" i="100"/>
  <c r="V12" i="100"/>
  <c r="V20" i="100"/>
  <c r="V22" i="100"/>
  <c r="Y28" i="100"/>
  <c r="O30" i="45" l="1"/>
  <c r="C16" i="112"/>
  <c r="C13" i="109"/>
  <c r="P13" i="109" s="1"/>
  <c r="G25" i="143"/>
  <c r="AB31" i="143"/>
  <c r="J22" i="141"/>
  <c r="J22" i="108"/>
  <c r="C13" i="111"/>
  <c r="P13" i="111" s="1"/>
  <c r="C18" i="45"/>
  <c r="G29" i="50"/>
  <c r="D11" i="50"/>
  <c r="C16" i="109"/>
  <c r="P16" i="109" s="1"/>
  <c r="J23" i="145"/>
  <c r="E23" i="145"/>
  <c r="J23" i="141"/>
  <c r="J23" i="108"/>
  <c r="C23" i="109"/>
  <c r="P23" i="109" s="1"/>
  <c r="S18" i="104"/>
  <c r="D19" i="138"/>
  <c r="E19" i="138" s="1"/>
  <c r="K21" i="43"/>
  <c r="L21" i="43"/>
  <c r="C10" i="109"/>
  <c r="E20" i="137"/>
  <c r="G27" i="142"/>
  <c r="E22" i="142"/>
  <c r="J22" i="142"/>
  <c r="D28" i="51"/>
  <c r="C15" i="45"/>
  <c r="J15" i="145"/>
  <c r="E15" i="145"/>
  <c r="T25" i="50"/>
  <c r="E13" i="45"/>
  <c r="J17" i="143"/>
  <c r="D17" i="143" s="1"/>
  <c r="H17" i="143" s="1"/>
  <c r="E17" i="143"/>
  <c r="C21" i="45"/>
  <c r="C24" i="112"/>
  <c r="D24" i="112" s="1"/>
  <c r="D26" i="50"/>
  <c r="C21" i="112"/>
  <c r="Z20" i="100"/>
  <c r="J20" i="108"/>
  <c r="J20" i="141"/>
  <c r="C26" i="111"/>
  <c r="P26" i="111" s="1"/>
  <c r="T26" i="50"/>
  <c r="C13" i="112"/>
  <c r="P13" i="112" s="1"/>
  <c r="G23" i="142"/>
  <c r="P26" i="100"/>
  <c r="Q26" i="100" s="1"/>
  <c r="T26" i="100"/>
  <c r="N27" i="138"/>
  <c r="Y26" i="104"/>
  <c r="Z26" i="104" s="1"/>
  <c r="D15" i="138"/>
  <c r="E15" i="138" s="1"/>
  <c r="S14" i="104"/>
  <c r="M12" i="92"/>
  <c r="M12" i="152"/>
  <c r="Q16" i="68"/>
  <c r="G26" i="143"/>
  <c r="D18" i="51"/>
  <c r="E18" i="145"/>
  <c r="J18" i="145"/>
  <c r="D15" i="50"/>
  <c r="N31" i="142"/>
  <c r="G12" i="142"/>
  <c r="D25" i="50"/>
  <c r="D15" i="51"/>
  <c r="C29" i="45"/>
  <c r="C24" i="109"/>
  <c r="C17" i="109"/>
  <c r="T24" i="51"/>
  <c r="D26" i="51"/>
  <c r="D25" i="51"/>
  <c r="I30" i="45"/>
  <c r="E12" i="45"/>
  <c r="Q29" i="50"/>
  <c r="I19" i="152"/>
  <c r="I19" i="92"/>
  <c r="D20" i="137"/>
  <c r="H20" i="137" s="1"/>
  <c r="L12" i="43"/>
  <c r="K12" i="43"/>
  <c r="C11" i="112"/>
  <c r="AC22" i="137"/>
  <c r="E14" i="145"/>
  <c r="J14" i="145"/>
  <c r="Q19" i="152"/>
  <c r="Q19" i="92"/>
  <c r="K19" i="58"/>
  <c r="T25" i="51"/>
  <c r="C14" i="109"/>
  <c r="C25" i="45"/>
  <c r="T17" i="50"/>
  <c r="C25" i="109"/>
  <c r="C18" i="111"/>
  <c r="K13" i="152"/>
  <c r="K13" i="92"/>
  <c r="L29" i="50"/>
  <c r="C16" i="45"/>
  <c r="E23" i="45"/>
  <c r="T14" i="50"/>
  <c r="W17" i="100"/>
  <c r="Q12" i="92"/>
  <c r="W16" i="68"/>
  <c r="Q12" i="152"/>
  <c r="Q16" i="152" s="1"/>
  <c r="AB12" i="152" s="1"/>
  <c r="AC28" i="137"/>
  <c r="J14" i="142"/>
  <c r="E14" i="142"/>
  <c r="AC13" i="137"/>
  <c r="C23" i="45"/>
  <c r="C16" i="111"/>
  <c r="C20" i="45"/>
  <c r="C27" i="45"/>
  <c r="D12" i="51"/>
  <c r="D19" i="50"/>
  <c r="AC20" i="137"/>
  <c r="G15" i="92"/>
  <c r="O13" i="92"/>
  <c r="O13" i="152"/>
  <c r="G23" i="143"/>
  <c r="E19" i="58"/>
  <c r="Y14" i="104"/>
  <c r="Z14" i="104" s="1"/>
  <c r="N15" i="138"/>
  <c r="E28" i="45"/>
  <c r="T12" i="100"/>
  <c r="P12" i="100"/>
  <c r="Q12" i="100" s="1"/>
  <c r="AC25" i="144"/>
  <c r="D23" i="50"/>
  <c r="C15" i="111"/>
  <c r="S24" i="104"/>
  <c r="D25" i="138"/>
  <c r="E25" i="138" s="1"/>
  <c r="T24" i="50"/>
  <c r="C12" i="111"/>
  <c r="P12" i="111" s="1"/>
  <c r="G16" i="144"/>
  <c r="E19" i="45"/>
  <c r="C26" i="110"/>
  <c r="P26" i="110" s="1"/>
  <c r="G13" i="144"/>
  <c r="C22" i="45"/>
  <c r="C24" i="110"/>
  <c r="J13" i="145"/>
  <c r="E13" i="145"/>
  <c r="Q30" i="45"/>
  <c r="C14" i="112"/>
  <c r="T14" i="51"/>
  <c r="L20" i="108"/>
  <c r="C14" i="45"/>
  <c r="D19" i="51"/>
  <c r="G27" i="143"/>
  <c r="N28" i="138"/>
  <c r="Y27" i="104"/>
  <c r="Z27" i="104" s="1"/>
  <c r="G15" i="144"/>
  <c r="Z18" i="100"/>
  <c r="D28" i="50"/>
  <c r="D24" i="137"/>
  <c r="E14" i="45"/>
  <c r="E30" i="45" s="1"/>
  <c r="D14" i="50"/>
  <c r="E26" i="137"/>
  <c r="W29" i="10"/>
  <c r="L10" i="108"/>
  <c r="T23" i="100"/>
  <c r="P23" i="100"/>
  <c r="Q23" i="100" s="1"/>
  <c r="Q29" i="51"/>
  <c r="D24" i="50"/>
  <c r="T22" i="50"/>
  <c r="C10" i="110"/>
  <c r="C28" i="45"/>
  <c r="C17" i="110"/>
  <c r="P17" i="110" s="1"/>
  <c r="C22" i="112"/>
  <c r="P22" i="112" s="1"/>
  <c r="M19" i="92"/>
  <c r="M21" i="92" s="1"/>
  <c r="Z20" i="92" s="1"/>
  <c r="M19" i="152"/>
  <c r="T20" i="51"/>
  <c r="C26" i="112"/>
  <c r="C23" i="111"/>
  <c r="P23" i="111" s="1"/>
  <c r="C10" i="112"/>
  <c r="P10" i="112" s="1"/>
  <c r="E13" i="137"/>
  <c r="G14" i="137"/>
  <c r="C19" i="110"/>
  <c r="P19" i="110" s="1"/>
  <c r="G17" i="137"/>
  <c r="V15" i="104"/>
  <c r="W15" i="104" s="1"/>
  <c r="E15" i="144"/>
  <c r="J15" i="144"/>
  <c r="J31" i="138"/>
  <c r="K31" i="138" s="1"/>
  <c r="V11" i="104"/>
  <c r="E17" i="142"/>
  <c r="J17" i="142"/>
  <c r="O12" i="92"/>
  <c r="T16" i="68"/>
  <c r="O12" i="152"/>
  <c r="T21" i="51"/>
  <c r="E25" i="45"/>
  <c r="C20" i="111"/>
  <c r="D16" i="51"/>
  <c r="J27" i="141"/>
  <c r="J27" i="108"/>
  <c r="E29" i="145"/>
  <c r="J29" i="145"/>
  <c r="T12" i="51"/>
  <c r="E29" i="144"/>
  <c r="J29" i="144"/>
  <c r="H25" i="108"/>
  <c r="H25" i="141"/>
  <c r="Z25" i="100"/>
  <c r="D21" i="50"/>
  <c r="V16" i="104"/>
  <c r="W16" i="104" s="1"/>
  <c r="Z31" i="144"/>
  <c r="AC12" i="144"/>
  <c r="Z31" i="142"/>
  <c r="AC12" i="142"/>
  <c r="L13" i="43"/>
  <c r="K13" i="43"/>
  <c r="L23" i="108"/>
  <c r="E26" i="45"/>
  <c r="T18" i="50"/>
  <c r="C22" i="109"/>
  <c r="P22" i="109" s="1"/>
  <c r="U31" i="142"/>
  <c r="J26" i="145"/>
  <c r="E26" i="145"/>
  <c r="H10" i="108"/>
  <c r="H10" i="141"/>
  <c r="N29" i="10"/>
  <c r="G24" i="142"/>
  <c r="J20" i="142"/>
  <c r="E20" i="142"/>
  <c r="Z31" i="145"/>
  <c r="D12" i="50"/>
  <c r="C13" i="110"/>
  <c r="P13" i="110" s="1"/>
  <c r="G22" i="145"/>
  <c r="W18" i="100"/>
  <c r="J15" i="143"/>
  <c r="E15" i="143"/>
  <c r="W28" i="100"/>
  <c r="S20" i="104"/>
  <c r="D21" i="138"/>
  <c r="E21" i="138" s="1"/>
  <c r="E27" i="143"/>
  <c r="J27" i="143"/>
  <c r="K15" i="92"/>
  <c r="W20" i="100"/>
  <c r="D18" i="50"/>
  <c r="T23" i="50"/>
  <c r="C20" i="109"/>
  <c r="AC25" i="143"/>
  <c r="D27" i="137"/>
  <c r="AC21" i="137"/>
  <c r="E15" i="45"/>
  <c r="J19" i="141"/>
  <c r="J19" i="108"/>
  <c r="D16" i="138"/>
  <c r="E16" i="138" s="1"/>
  <c r="S15" i="104"/>
  <c r="Z31" i="137"/>
  <c r="D28" i="138"/>
  <c r="E28" i="138" s="1"/>
  <c r="S27" i="104"/>
  <c r="W14" i="100"/>
  <c r="F10" i="141"/>
  <c r="T10" i="10"/>
  <c r="K29" i="10"/>
  <c r="F10" i="108"/>
  <c r="D24" i="139"/>
  <c r="J24" i="142"/>
  <c r="E24" i="142"/>
  <c r="G28" i="147"/>
  <c r="G15" i="134"/>
  <c r="Y17" i="105"/>
  <c r="Z17" i="105" s="1"/>
  <c r="N18" i="140"/>
  <c r="Q20" i="92"/>
  <c r="Q19" i="58"/>
  <c r="K19" i="92"/>
  <c r="K19" i="152"/>
  <c r="T19" i="50"/>
  <c r="T17" i="51"/>
  <c r="G25" i="137"/>
  <c r="T27" i="51"/>
  <c r="E12" i="137"/>
  <c r="L31" i="137"/>
  <c r="T13" i="51"/>
  <c r="C12" i="112"/>
  <c r="H12" i="141"/>
  <c r="H12" i="108"/>
  <c r="D11" i="51"/>
  <c r="G29" i="51"/>
  <c r="C12" i="110"/>
  <c r="L19" i="58"/>
  <c r="G18" i="137"/>
  <c r="AC26" i="137"/>
  <c r="Q15" i="92"/>
  <c r="E25" i="137"/>
  <c r="V20" i="104"/>
  <c r="W20" i="104" s="1"/>
  <c r="E16" i="145"/>
  <c r="J16" i="145"/>
  <c r="J10" i="108"/>
  <c r="Q29" i="10"/>
  <c r="J10" i="141"/>
  <c r="D29" i="137"/>
  <c r="E29" i="45"/>
  <c r="D22" i="50"/>
  <c r="C23" i="110"/>
  <c r="H22" i="141"/>
  <c r="H22" i="108"/>
  <c r="G25" i="142"/>
  <c r="T27" i="100"/>
  <c r="P27" i="100"/>
  <c r="Q27" i="100" s="1"/>
  <c r="AC18" i="137"/>
  <c r="E24" i="45"/>
  <c r="I29" i="50"/>
  <c r="J29" i="50" s="1"/>
  <c r="T19" i="51"/>
  <c r="C11" i="110"/>
  <c r="P11" i="110" s="1"/>
  <c r="Z14" i="100"/>
  <c r="G23" i="145"/>
  <c r="Q21" i="68"/>
  <c r="Q23" i="68" s="1"/>
  <c r="M17" i="152"/>
  <c r="M17" i="92"/>
  <c r="V25" i="104"/>
  <c r="W25" i="104" s="1"/>
  <c r="E24" i="143"/>
  <c r="J24" i="143"/>
  <c r="G24" i="137"/>
  <c r="Z16" i="100"/>
  <c r="E18" i="45"/>
  <c r="D21" i="51"/>
  <c r="C9" i="110"/>
  <c r="O27" i="110"/>
  <c r="E13" i="144"/>
  <c r="J13" i="144"/>
  <c r="E18" i="142"/>
  <c r="J18" i="142"/>
  <c r="Y25" i="104"/>
  <c r="Z25" i="104" s="1"/>
  <c r="N26" i="138"/>
  <c r="T15" i="50"/>
  <c r="C19" i="109"/>
  <c r="AC29" i="137"/>
  <c r="G16" i="145"/>
  <c r="V23" i="104"/>
  <c r="W23" i="104" s="1"/>
  <c r="H17" i="108"/>
  <c r="H17" i="141"/>
  <c r="AC14" i="137"/>
  <c r="G17" i="142"/>
  <c r="Y11" i="103"/>
  <c r="X31" i="134"/>
  <c r="G18" i="134"/>
  <c r="N31" i="143"/>
  <c r="G12" i="143"/>
  <c r="F24" i="108"/>
  <c r="F24" i="141"/>
  <c r="T24" i="10"/>
  <c r="V19" i="105"/>
  <c r="W19" i="105" s="1"/>
  <c r="K19" i="43"/>
  <c r="L19" i="43"/>
  <c r="G19" i="137"/>
  <c r="H19" i="137" s="1"/>
  <c r="H27" i="107"/>
  <c r="D20" i="51"/>
  <c r="C18" i="110"/>
  <c r="P18" i="110" s="1"/>
  <c r="V19" i="104"/>
  <c r="W19" i="104" s="1"/>
  <c r="K18" i="43"/>
  <c r="L18" i="43"/>
  <c r="V30" i="100"/>
  <c r="W30" i="100" s="1"/>
  <c r="W11" i="100"/>
  <c r="S31" i="143"/>
  <c r="AC17" i="137"/>
  <c r="G13" i="143"/>
  <c r="E18" i="92"/>
  <c r="E18" i="152"/>
  <c r="AC18" i="68"/>
  <c r="S16" i="104"/>
  <c r="D17" i="138"/>
  <c r="E17" i="138" s="1"/>
  <c r="G27" i="144"/>
  <c r="T23" i="51"/>
  <c r="C20" i="110"/>
  <c r="P20" i="110" s="1"/>
  <c r="D19" i="58"/>
  <c r="F19" i="58"/>
  <c r="E21" i="68"/>
  <c r="E17" i="92"/>
  <c r="AC17" i="68"/>
  <c r="AC21" i="68" s="1"/>
  <c r="F21" i="68" s="1"/>
  <c r="E17" i="152"/>
  <c r="E21" i="152" s="1"/>
  <c r="V19" i="152" s="1"/>
  <c r="O18" i="92"/>
  <c r="O18" i="152"/>
  <c r="D22" i="51"/>
  <c r="C15" i="110"/>
  <c r="P15" i="110" s="1"/>
  <c r="L31" i="144"/>
  <c r="E12" i="144"/>
  <c r="J12" i="144"/>
  <c r="G22" i="137"/>
  <c r="G26" i="137"/>
  <c r="G21" i="142"/>
  <c r="AC16" i="137"/>
  <c r="C21" i="110"/>
  <c r="G18" i="144"/>
  <c r="J11" i="108"/>
  <c r="J11" i="141"/>
  <c r="K15" i="43"/>
  <c r="L15" i="43"/>
  <c r="C19" i="45"/>
  <c r="C25" i="110"/>
  <c r="K20" i="92"/>
  <c r="H13" i="141"/>
  <c r="H13" i="108"/>
  <c r="S12" i="104"/>
  <c r="D13" i="138"/>
  <c r="E13" i="138" s="1"/>
  <c r="I15" i="92"/>
  <c r="I16" i="92" s="1"/>
  <c r="X15" i="92" s="1"/>
  <c r="G19" i="92"/>
  <c r="G19" i="152"/>
  <c r="D12" i="137"/>
  <c r="J31" i="137"/>
  <c r="K17" i="36"/>
  <c r="J17" i="36"/>
  <c r="H23" i="95"/>
  <c r="J23" i="144"/>
  <c r="E23" i="144"/>
  <c r="D16" i="96"/>
  <c r="G17" i="143"/>
  <c r="S19" i="105"/>
  <c r="D20" i="140"/>
  <c r="G18" i="142"/>
  <c r="AC15" i="145"/>
  <c r="C24" i="45"/>
  <c r="C9" i="109"/>
  <c r="O27" i="109"/>
  <c r="N29" i="50"/>
  <c r="O29" i="50" s="1"/>
  <c r="I19" i="58"/>
  <c r="E21" i="45"/>
  <c r="D17" i="51"/>
  <c r="D16" i="50"/>
  <c r="T27" i="50"/>
  <c r="T28" i="51"/>
  <c r="C11" i="111"/>
  <c r="P11" i="111" s="1"/>
  <c r="J28" i="144"/>
  <c r="E28" i="144"/>
  <c r="J12" i="145"/>
  <c r="E12" i="145"/>
  <c r="L31" i="145"/>
  <c r="E20" i="144"/>
  <c r="J20" i="144"/>
  <c r="M18" i="92"/>
  <c r="M18" i="152"/>
  <c r="G22" i="142"/>
  <c r="M30" i="45"/>
  <c r="T26" i="51"/>
  <c r="C22" i="110"/>
  <c r="P22" i="110" s="1"/>
  <c r="E14" i="137"/>
  <c r="F14" i="137" s="1"/>
  <c r="Y23" i="104"/>
  <c r="Z23" i="104" s="1"/>
  <c r="N24" i="138"/>
  <c r="J21" i="142"/>
  <c r="E21" i="142"/>
  <c r="L21" i="108"/>
  <c r="D13" i="137"/>
  <c r="C14" i="111"/>
  <c r="G17" i="92"/>
  <c r="G17" i="152"/>
  <c r="H21" i="68"/>
  <c r="H26" i="141"/>
  <c r="H26" i="108"/>
  <c r="U31" i="144"/>
  <c r="J25" i="142"/>
  <c r="E25" i="142"/>
  <c r="E13" i="143"/>
  <c r="J13" i="143"/>
  <c r="L29" i="51"/>
  <c r="T18" i="51"/>
  <c r="C22" i="111"/>
  <c r="E28" i="137"/>
  <c r="J27" i="145"/>
  <c r="E27" i="145"/>
  <c r="C14" i="110"/>
  <c r="J19" i="58"/>
  <c r="L22" i="108"/>
  <c r="U31" i="137"/>
  <c r="G16" i="143"/>
  <c r="D28" i="137"/>
  <c r="F28" i="137" s="1"/>
  <c r="W13" i="100"/>
  <c r="J26" i="144"/>
  <c r="E26" i="144"/>
  <c r="W15" i="100"/>
  <c r="L15" i="108"/>
  <c r="K18" i="36"/>
  <c r="J18" i="36"/>
  <c r="V14" i="103"/>
  <c r="W14" i="103" s="1"/>
  <c r="S31" i="142"/>
  <c r="W22" i="100"/>
  <c r="E17" i="147"/>
  <c r="J17" i="147"/>
  <c r="H13" i="96"/>
  <c r="E23" i="137"/>
  <c r="AC29" i="145"/>
  <c r="G30" i="45"/>
  <c r="C13" i="45"/>
  <c r="C30" i="45" s="1"/>
  <c r="D25" i="45" s="1"/>
  <c r="C10" i="111"/>
  <c r="D27" i="51"/>
  <c r="S29" i="50"/>
  <c r="T11" i="50"/>
  <c r="V28" i="104"/>
  <c r="W28" i="104" s="1"/>
  <c r="D20" i="50"/>
  <c r="N29" i="51"/>
  <c r="D24" i="51"/>
  <c r="C25" i="111"/>
  <c r="I14" i="152"/>
  <c r="I14" i="92"/>
  <c r="Z24" i="100"/>
  <c r="N31" i="144"/>
  <c r="G12" i="144"/>
  <c r="AB31" i="142"/>
  <c r="P14" i="100"/>
  <c r="Q14" i="100" s="1"/>
  <c r="T14" i="100"/>
  <c r="J21" i="108"/>
  <c r="J21" i="141"/>
  <c r="H27" i="141"/>
  <c r="N27" i="141" s="1"/>
  <c r="I27" i="141" s="1"/>
  <c r="H27" i="108"/>
  <c r="T12" i="50"/>
  <c r="T11" i="51"/>
  <c r="S29" i="51"/>
  <c r="T29" i="51" s="1"/>
  <c r="C19" i="111"/>
  <c r="P19" i="111" s="1"/>
  <c r="G15" i="137"/>
  <c r="E19" i="137"/>
  <c r="G21" i="143"/>
  <c r="P24" i="100"/>
  <c r="Q24" i="100" s="1"/>
  <c r="T24" i="100"/>
  <c r="D17" i="50"/>
  <c r="T22" i="51"/>
  <c r="T15" i="51"/>
  <c r="C24" i="111"/>
  <c r="G18" i="92"/>
  <c r="G18" i="152"/>
  <c r="I20" i="92"/>
  <c r="J12" i="141"/>
  <c r="J12" i="108"/>
  <c r="D14" i="137"/>
  <c r="G21" i="137"/>
  <c r="G14" i="142"/>
  <c r="K14" i="92"/>
  <c r="K14" i="152"/>
  <c r="E25" i="143"/>
  <c r="J25" i="143"/>
  <c r="H11" i="141"/>
  <c r="H11" i="108"/>
  <c r="G22" i="144"/>
  <c r="W19" i="100"/>
  <c r="T13" i="50"/>
  <c r="T16" i="51"/>
  <c r="C21" i="111"/>
  <c r="P21" i="111" s="1"/>
  <c r="O19" i="58"/>
  <c r="J16" i="144"/>
  <c r="D16" i="144" s="1"/>
  <c r="E16" i="144"/>
  <c r="G19" i="144"/>
  <c r="E27" i="45"/>
  <c r="D13" i="51"/>
  <c r="C9" i="111"/>
  <c r="O27" i="111"/>
  <c r="G25" i="145"/>
  <c r="J15" i="142"/>
  <c r="E15" i="142"/>
  <c r="L17" i="43"/>
  <c r="K17" i="43"/>
  <c r="D19" i="137"/>
  <c r="H17" i="107"/>
  <c r="E17" i="144"/>
  <c r="J17" i="144"/>
  <c r="H30" i="47"/>
  <c r="W24" i="100"/>
  <c r="AC18" i="147"/>
  <c r="Y28" i="104"/>
  <c r="Z28" i="104" s="1"/>
  <c r="N29" i="138"/>
  <c r="E14" i="143"/>
  <c r="J14" i="143"/>
  <c r="G26" i="142"/>
  <c r="K16" i="43"/>
  <c r="L16" i="43"/>
  <c r="U31" i="134"/>
  <c r="T21" i="50"/>
  <c r="C18" i="109"/>
  <c r="D14" i="51"/>
  <c r="T20" i="50"/>
  <c r="C16" i="110"/>
  <c r="P16" i="110" s="1"/>
  <c r="T28" i="50"/>
  <c r="C26" i="109"/>
  <c r="C19" i="58"/>
  <c r="AC13" i="145"/>
  <c r="C11" i="109"/>
  <c r="P11" i="109" s="1"/>
  <c r="C15" i="112"/>
  <c r="P15" i="112" s="1"/>
  <c r="AC29" i="142"/>
  <c r="G20" i="144"/>
  <c r="G20" i="92"/>
  <c r="G21" i="92" s="1"/>
  <c r="W17" i="92" s="1"/>
  <c r="P28" i="100"/>
  <c r="Q28" i="100" s="1"/>
  <c r="T28" i="100"/>
  <c r="L11" i="108"/>
  <c r="G29" i="137"/>
  <c r="Y12" i="104"/>
  <c r="Z12" i="104" s="1"/>
  <c r="N13" i="138"/>
  <c r="D13" i="50"/>
  <c r="C18" i="112"/>
  <c r="L17" i="108"/>
  <c r="G23" i="144"/>
  <c r="AC23" i="137"/>
  <c r="E24" i="137"/>
  <c r="F23" i="141"/>
  <c r="F23" i="108"/>
  <c r="T23" i="10"/>
  <c r="I12" i="92"/>
  <c r="I12" i="152"/>
  <c r="K16" i="68"/>
  <c r="C17" i="45"/>
  <c r="C15" i="109"/>
  <c r="P15" i="109" s="1"/>
  <c r="C23" i="112"/>
  <c r="R19" i="58"/>
  <c r="G25" i="144"/>
  <c r="S20" i="92"/>
  <c r="E25" i="145"/>
  <c r="J25" i="145"/>
  <c r="P19" i="100"/>
  <c r="Q19" i="100" s="1"/>
  <c r="T19" i="100"/>
  <c r="Z22" i="100"/>
  <c r="J15" i="141"/>
  <c r="J30" i="141" s="1"/>
  <c r="J15" i="108"/>
  <c r="D20" i="138"/>
  <c r="E20" i="138" s="1"/>
  <c r="S19" i="104"/>
  <c r="E21" i="145"/>
  <c r="J21" i="145"/>
  <c r="C26" i="45"/>
  <c r="C20" i="112"/>
  <c r="AC14" i="142"/>
  <c r="H18" i="141"/>
  <c r="H29" i="141" s="1"/>
  <c r="H18" i="108"/>
  <c r="J22" i="143"/>
  <c r="E22" i="143"/>
  <c r="L18" i="108"/>
  <c r="E16" i="137"/>
  <c r="L20" i="43"/>
  <c r="K20" i="43"/>
  <c r="AC12" i="137"/>
  <c r="AB31" i="137"/>
  <c r="F25" i="108"/>
  <c r="T25" i="10"/>
  <c r="F25" i="141"/>
  <c r="N25" i="141" s="1"/>
  <c r="K25" i="141" s="1"/>
  <c r="G16" i="142"/>
  <c r="T16" i="100"/>
  <c r="P16" i="100"/>
  <c r="Q16" i="100" s="1"/>
  <c r="E18" i="134"/>
  <c r="G13" i="152"/>
  <c r="G13" i="92"/>
  <c r="T13" i="100"/>
  <c r="P13" i="100"/>
  <c r="Q13" i="100" s="1"/>
  <c r="K19" i="36"/>
  <c r="J19" i="36"/>
  <c r="H18" i="96"/>
  <c r="J19" i="142"/>
  <c r="E19" i="142"/>
  <c r="E18" i="144"/>
  <c r="J18" i="144"/>
  <c r="AC15" i="139"/>
  <c r="G15" i="139"/>
  <c r="C12" i="109"/>
  <c r="P12" i="109" s="1"/>
  <c r="C19" i="112"/>
  <c r="P19" i="112" s="1"/>
  <c r="G23" i="137"/>
  <c r="G13" i="142"/>
  <c r="G28" i="144"/>
  <c r="E22" i="45"/>
  <c r="J14" i="108"/>
  <c r="J14" i="141"/>
  <c r="L16" i="108"/>
  <c r="E28" i="143"/>
  <c r="J28" i="143"/>
  <c r="K27" i="43"/>
  <c r="L27" i="43"/>
  <c r="J24" i="144"/>
  <c r="E24" i="144"/>
  <c r="G17" i="145"/>
  <c r="Y25" i="103"/>
  <c r="Z25" i="103" s="1"/>
  <c r="U31" i="145"/>
  <c r="V25" i="103"/>
  <c r="W25" i="103" s="1"/>
  <c r="J25" i="36"/>
  <c r="K25" i="36"/>
  <c r="G12" i="92"/>
  <c r="G12" i="152"/>
  <c r="H16" i="68"/>
  <c r="H23" i="68" s="1"/>
  <c r="G28" i="137"/>
  <c r="F10" i="95"/>
  <c r="F30" i="47"/>
  <c r="V10" i="47"/>
  <c r="G23" i="148"/>
  <c r="H22" i="96"/>
  <c r="G13" i="134"/>
  <c r="H11" i="96"/>
  <c r="D11" i="96"/>
  <c r="W17" i="4"/>
  <c r="F26" i="108"/>
  <c r="T26" i="10"/>
  <c r="X26" i="10"/>
  <c r="F26" i="141"/>
  <c r="G20" i="137"/>
  <c r="W12" i="100"/>
  <c r="AC17" i="134"/>
  <c r="Y17" i="103"/>
  <c r="Z17" i="103" s="1"/>
  <c r="T11" i="10"/>
  <c r="F11" i="141"/>
  <c r="F11" i="108"/>
  <c r="Z26" i="100"/>
  <c r="X31" i="137"/>
  <c r="D23" i="137"/>
  <c r="J24" i="36"/>
  <c r="K24" i="36"/>
  <c r="V11" i="47"/>
  <c r="Y11" i="47" s="1"/>
  <c r="F11" i="95"/>
  <c r="D20" i="139"/>
  <c r="H20" i="139" s="1"/>
  <c r="G25" i="147"/>
  <c r="Y25" i="105"/>
  <c r="Z25" i="105" s="1"/>
  <c r="N26" i="140"/>
  <c r="E13" i="142"/>
  <c r="J13" i="142"/>
  <c r="F18" i="108"/>
  <c r="N18" i="108" s="1"/>
  <c r="M18" i="108" s="1"/>
  <c r="F18" i="141"/>
  <c r="T18" i="10"/>
  <c r="AC12" i="68"/>
  <c r="E12" i="152"/>
  <c r="E16" i="68"/>
  <c r="E23" i="68" s="1"/>
  <c r="E12" i="92"/>
  <c r="E16" i="92" s="1"/>
  <c r="AC20" i="68"/>
  <c r="E20" i="92"/>
  <c r="W25" i="100"/>
  <c r="V16" i="103"/>
  <c r="W16" i="103" s="1"/>
  <c r="G28" i="142"/>
  <c r="J12" i="36"/>
  <c r="K12" i="36"/>
  <c r="G28" i="134"/>
  <c r="O17" i="152"/>
  <c r="T21" i="68"/>
  <c r="O17" i="92"/>
  <c r="D29" i="134"/>
  <c r="S28" i="103"/>
  <c r="AC26" i="134"/>
  <c r="H23" i="141"/>
  <c r="H23" i="108"/>
  <c r="E20" i="143"/>
  <c r="J20" i="143"/>
  <c r="L12" i="108"/>
  <c r="H24" i="108"/>
  <c r="H24" i="141"/>
  <c r="N24" i="141" s="1"/>
  <c r="I24" i="141" s="1"/>
  <c r="V21" i="104"/>
  <c r="W21" i="104" s="1"/>
  <c r="E22" i="137"/>
  <c r="K14" i="36"/>
  <c r="J14" i="36"/>
  <c r="AC12" i="134"/>
  <c r="AB31" i="134"/>
  <c r="L11" i="96"/>
  <c r="H16" i="97"/>
  <c r="J14" i="95"/>
  <c r="S31" i="147"/>
  <c r="G29" i="139"/>
  <c r="V19" i="103"/>
  <c r="W19" i="103" s="1"/>
  <c r="S12" i="105"/>
  <c r="D13" i="140"/>
  <c r="T28" i="57"/>
  <c r="D27" i="138"/>
  <c r="E27" i="138" s="1"/>
  <c r="S26" i="104"/>
  <c r="J26" i="141"/>
  <c r="J26" i="108"/>
  <c r="F16" i="95"/>
  <c r="V16" i="47"/>
  <c r="Y16" i="47" s="1"/>
  <c r="N31" i="145"/>
  <c r="G12" i="145"/>
  <c r="T15" i="10"/>
  <c r="F15" i="141"/>
  <c r="F15" i="108"/>
  <c r="E19" i="92"/>
  <c r="E19" i="152"/>
  <c r="AC19" i="68"/>
  <c r="H15" i="108"/>
  <c r="H15" i="141"/>
  <c r="E26" i="143"/>
  <c r="J26" i="143"/>
  <c r="D28" i="139"/>
  <c r="H20" i="96"/>
  <c r="S23" i="103"/>
  <c r="D24" i="134"/>
  <c r="N17" i="138"/>
  <c r="Y16" i="104"/>
  <c r="Z16" i="104" s="1"/>
  <c r="S31" i="145"/>
  <c r="E14" i="92"/>
  <c r="AC14" i="68"/>
  <c r="E14" i="152"/>
  <c r="K11" i="36"/>
  <c r="J11" i="36"/>
  <c r="I31" i="36"/>
  <c r="J31" i="36" s="1"/>
  <c r="T18" i="52"/>
  <c r="E25" i="144"/>
  <c r="J25" i="144"/>
  <c r="E29" i="142"/>
  <c r="J29" i="142"/>
  <c r="J20" i="147"/>
  <c r="E20" i="147"/>
  <c r="V27" i="103"/>
  <c r="W27" i="103" s="1"/>
  <c r="J21" i="95"/>
  <c r="Y21" i="104"/>
  <c r="Z21" i="104" s="1"/>
  <c r="N22" i="138"/>
  <c r="E17" i="145"/>
  <c r="J17" i="145"/>
  <c r="G29" i="142"/>
  <c r="L26" i="108"/>
  <c r="L30" i="108" s="1"/>
  <c r="S21" i="104"/>
  <c r="D22" i="138"/>
  <c r="E22" i="138" s="1"/>
  <c r="E22" i="144"/>
  <c r="J22" i="144"/>
  <c r="K20" i="36"/>
  <c r="J20" i="36"/>
  <c r="V14" i="105"/>
  <c r="W14" i="105" s="1"/>
  <c r="AC22" i="134"/>
  <c r="Z23" i="100"/>
  <c r="G28" i="145"/>
  <c r="J14" i="144"/>
  <c r="E14" i="144"/>
  <c r="J16" i="96"/>
  <c r="J24" i="108"/>
  <c r="R24" i="10"/>
  <c r="J24" i="141"/>
  <c r="H17" i="96"/>
  <c r="G27" i="137"/>
  <c r="K27" i="36"/>
  <c r="J27" i="36"/>
  <c r="G13" i="146"/>
  <c r="N31" i="139"/>
  <c r="G12" i="139"/>
  <c r="G16" i="146"/>
  <c r="G13" i="148"/>
  <c r="G16" i="134"/>
  <c r="AC21" i="134"/>
  <c r="H16" i="107"/>
  <c r="T21" i="10"/>
  <c r="F21" i="108"/>
  <c r="F21" i="141"/>
  <c r="D25" i="137"/>
  <c r="D18" i="138"/>
  <c r="E18" i="138" s="1"/>
  <c r="S17" i="104"/>
  <c r="Q18" i="152"/>
  <c r="Q18" i="92"/>
  <c r="Q21" i="92" s="1"/>
  <c r="AB20" i="92" s="1"/>
  <c r="O15" i="92"/>
  <c r="S13" i="152"/>
  <c r="S13" i="92"/>
  <c r="P17" i="100"/>
  <c r="Q17" i="100" s="1"/>
  <c r="T17" i="100"/>
  <c r="G17" i="139"/>
  <c r="V16" i="105"/>
  <c r="W16" i="105" s="1"/>
  <c r="Z31" i="147"/>
  <c r="Y18" i="104"/>
  <c r="Z18" i="104" s="1"/>
  <c r="N19" i="138"/>
  <c r="D17" i="137"/>
  <c r="AB31" i="144"/>
  <c r="O14" i="92"/>
  <c r="O16" i="92" s="1"/>
  <c r="AA12" i="92" s="1"/>
  <c r="O14" i="152"/>
  <c r="G14" i="145"/>
  <c r="H16" i="141"/>
  <c r="H16" i="108"/>
  <c r="N21" i="138"/>
  <c r="Y20" i="104"/>
  <c r="Z20" i="104" s="1"/>
  <c r="Y19" i="104"/>
  <c r="Z19" i="104" s="1"/>
  <c r="N20" i="138"/>
  <c r="S31" i="134"/>
  <c r="H28" i="107"/>
  <c r="G19" i="143"/>
  <c r="L24" i="108"/>
  <c r="X24" i="10"/>
  <c r="T15" i="100"/>
  <c r="P15" i="100"/>
  <c r="Q15" i="100" s="1"/>
  <c r="D20" i="95"/>
  <c r="E21" i="148"/>
  <c r="J21" i="148"/>
  <c r="G26" i="148"/>
  <c r="J26" i="146"/>
  <c r="E26" i="146"/>
  <c r="H14" i="97"/>
  <c r="J16" i="143"/>
  <c r="E16" i="143"/>
  <c r="Z27" i="100"/>
  <c r="J28" i="145"/>
  <c r="E28" i="145"/>
  <c r="E29" i="143"/>
  <c r="J29" i="143"/>
  <c r="G16" i="137"/>
  <c r="J16" i="36"/>
  <c r="K16" i="36"/>
  <c r="M14" i="152"/>
  <c r="M14" i="92"/>
  <c r="V27" i="104"/>
  <c r="W27" i="104" s="1"/>
  <c r="J23" i="36"/>
  <c r="K23" i="36"/>
  <c r="V24" i="103"/>
  <c r="W24" i="103" s="1"/>
  <c r="H20" i="95"/>
  <c r="W23" i="100"/>
  <c r="W21" i="100"/>
  <c r="V23" i="105"/>
  <c r="W23" i="105" s="1"/>
  <c r="S22" i="104"/>
  <c r="D23" i="138"/>
  <c r="E23" i="138" s="1"/>
  <c r="J27" i="144"/>
  <c r="E27" i="144"/>
  <c r="L25" i="43"/>
  <c r="K25" i="43"/>
  <c r="E21" i="137"/>
  <c r="E28" i="139"/>
  <c r="F16" i="96"/>
  <c r="V16" i="48"/>
  <c r="Y16" i="48" s="1"/>
  <c r="AC28" i="134"/>
  <c r="N15" i="140"/>
  <c r="Y14" i="105"/>
  <c r="Z14" i="105" s="1"/>
  <c r="V15" i="48"/>
  <c r="Y15" i="48" s="1"/>
  <c r="F15" i="96"/>
  <c r="G15" i="143"/>
  <c r="AC27" i="137"/>
  <c r="E20" i="45"/>
  <c r="T16" i="50"/>
  <c r="C17" i="111"/>
  <c r="L27" i="108"/>
  <c r="V18" i="104"/>
  <c r="W18" i="104" s="1"/>
  <c r="H14" i="141"/>
  <c r="H14" i="108"/>
  <c r="G17" i="144"/>
  <c r="E16" i="142"/>
  <c r="J16" i="142"/>
  <c r="J21" i="143"/>
  <c r="D21" i="143" s="1"/>
  <c r="K21" i="143" s="1"/>
  <c r="E21" i="143"/>
  <c r="L25" i="108"/>
  <c r="D12" i="138"/>
  <c r="E12" i="138" s="1"/>
  <c r="S11" i="104"/>
  <c r="G31" i="138"/>
  <c r="S15" i="92"/>
  <c r="Q13" i="92"/>
  <c r="Q13" i="152"/>
  <c r="J25" i="108"/>
  <c r="J25" i="141"/>
  <c r="S17" i="92"/>
  <c r="S17" i="152"/>
  <c r="Z21" i="68"/>
  <c r="V12" i="104"/>
  <c r="W12" i="104" s="1"/>
  <c r="G20" i="142"/>
  <c r="G15" i="142"/>
  <c r="V14" i="104"/>
  <c r="W14" i="104" s="1"/>
  <c r="Z17" i="100"/>
  <c r="D25" i="95"/>
  <c r="E28" i="134"/>
  <c r="U31" i="139"/>
  <c r="J23" i="143"/>
  <c r="E23" i="143"/>
  <c r="D26" i="137"/>
  <c r="Z21" i="100"/>
  <c r="AC15" i="147"/>
  <c r="G19" i="142"/>
  <c r="AC13" i="144"/>
  <c r="N23" i="138"/>
  <c r="Y22" i="104"/>
  <c r="Z22" i="104" s="1"/>
  <c r="S28" i="104"/>
  <c r="D29" i="138"/>
  <c r="E29" i="138" s="1"/>
  <c r="N25" i="138"/>
  <c r="Y24" i="104"/>
  <c r="Z24" i="104" s="1"/>
  <c r="G29" i="144"/>
  <c r="E21" i="144"/>
  <c r="J21" i="144"/>
  <c r="G27" i="139"/>
  <c r="D23" i="97"/>
  <c r="D24" i="95"/>
  <c r="J31" i="43"/>
  <c r="L11" i="43"/>
  <c r="K11" i="43"/>
  <c r="G15" i="145"/>
  <c r="AC13" i="68"/>
  <c r="E13" i="152"/>
  <c r="E16" i="152" s="1"/>
  <c r="E13" i="92"/>
  <c r="G21" i="144"/>
  <c r="J28" i="36"/>
  <c r="K28" i="36"/>
  <c r="E26" i="134"/>
  <c r="O19" i="92"/>
  <c r="O19" i="152"/>
  <c r="D26" i="138"/>
  <c r="E26" i="138" s="1"/>
  <c r="S25" i="104"/>
  <c r="J21" i="36"/>
  <c r="K21" i="36"/>
  <c r="V26" i="47"/>
  <c r="Y26" i="47" s="1"/>
  <c r="F26" i="95"/>
  <c r="Z13" i="100"/>
  <c r="H15" i="125"/>
  <c r="E29" i="137"/>
  <c r="D26" i="139"/>
  <c r="J18" i="148"/>
  <c r="E18" i="148"/>
  <c r="F22" i="95"/>
  <c r="V22" i="47"/>
  <c r="Y22" i="47" s="1"/>
  <c r="G27" i="147"/>
  <c r="J20" i="146"/>
  <c r="D20" i="146" s="1"/>
  <c r="F20" i="146" s="1"/>
  <c r="E20" i="146"/>
  <c r="L23" i="96"/>
  <c r="G24" i="134"/>
  <c r="Q13" i="98"/>
  <c r="D17" i="56"/>
  <c r="E15" i="148"/>
  <c r="J15" i="148"/>
  <c r="G24" i="144"/>
  <c r="E26" i="142"/>
  <c r="J26" i="142"/>
  <c r="C12" i="45"/>
  <c r="K30" i="45"/>
  <c r="D23" i="51"/>
  <c r="C17" i="112"/>
  <c r="Y15" i="104"/>
  <c r="Z15" i="104" s="1"/>
  <c r="N16" i="138"/>
  <c r="G19" i="145"/>
  <c r="E19" i="145"/>
  <c r="J19" i="145"/>
  <c r="K17" i="152"/>
  <c r="N21" i="68"/>
  <c r="K17" i="92"/>
  <c r="H21" i="108"/>
  <c r="H21" i="141"/>
  <c r="W21" i="68"/>
  <c r="Q17" i="92"/>
  <c r="Q17" i="152"/>
  <c r="D15" i="137"/>
  <c r="AC25" i="142"/>
  <c r="AB31" i="145"/>
  <c r="J20" i="145"/>
  <c r="E20" i="145"/>
  <c r="G18" i="143"/>
  <c r="H20" i="108"/>
  <c r="H20" i="141"/>
  <c r="D21" i="137"/>
  <c r="Z12" i="100"/>
  <c r="AC23" i="145"/>
  <c r="G24" i="143"/>
  <c r="AC19" i="137"/>
  <c r="M13" i="92"/>
  <c r="M13" i="152"/>
  <c r="P20" i="100"/>
  <c r="Q20" i="100" s="1"/>
  <c r="T20" i="100"/>
  <c r="AC28" i="139"/>
  <c r="H15" i="107"/>
  <c r="Y27" i="103"/>
  <c r="Z27" i="103" s="1"/>
  <c r="F19" i="108"/>
  <c r="T19" i="10"/>
  <c r="F19" i="141"/>
  <c r="AC23" i="143"/>
  <c r="J12" i="143"/>
  <c r="J31" i="143" s="1"/>
  <c r="M31" i="143" s="1"/>
  <c r="L31" i="143"/>
  <c r="E12" i="143"/>
  <c r="L13" i="108"/>
  <c r="G29" i="145"/>
  <c r="D28" i="134"/>
  <c r="S27" i="103"/>
  <c r="Y18" i="105"/>
  <c r="Z18" i="105" s="1"/>
  <c r="N19" i="140"/>
  <c r="G25" i="134"/>
  <c r="V13" i="104"/>
  <c r="W13" i="104" s="1"/>
  <c r="G27" i="145"/>
  <c r="P18" i="100"/>
  <c r="Q18" i="100" s="1"/>
  <c r="T18" i="100"/>
  <c r="S14" i="152"/>
  <c r="S16" i="152" s="1"/>
  <c r="AC12" i="152" s="1"/>
  <c r="S14" i="92"/>
  <c r="G13" i="145"/>
  <c r="G20" i="134"/>
  <c r="N22" i="140"/>
  <c r="Y21" i="105"/>
  <c r="Z21" i="105" s="1"/>
  <c r="L26" i="96"/>
  <c r="W16" i="100"/>
  <c r="S31" i="137"/>
  <c r="E31" i="137" s="1"/>
  <c r="F17" i="108"/>
  <c r="T17" i="10"/>
  <c r="F17" i="141"/>
  <c r="J13" i="141"/>
  <c r="J13" i="108"/>
  <c r="W27" i="100"/>
  <c r="J23" i="142"/>
  <c r="E23" i="142"/>
  <c r="D20" i="96"/>
  <c r="H25" i="96"/>
  <c r="AC17" i="142"/>
  <c r="S31" i="144"/>
  <c r="G17" i="134"/>
  <c r="H19" i="108"/>
  <c r="H30" i="108" s="1"/>
  <c r="H19" i="141"/>
  <c r="C31" i="36"/>
  <c r="D18" i="139"/>
  <c r="I18" i="152"/>
  <c r="I18" i="92"/>
  <c r="Q31" i="137"/>
  <c r="D31" i="137" s="1"/>
  <c r="Y31" i="137" s="1"/>
  <c r="T11" i="100"/>
  <c r="S30" i="100"/>
  <c r="T30" i="100" s="1"/>
  <c r="P11" i="100"/>
  <c r="Q11" i="100" s="1"/>
  <c r="T22" i="100"/>
  <c r="P22" i="100"/>
  <c r="Q22" i="100" s="1"/>
  <c r="X31" i="139"/>
  <c r="D17" i="52"/>
  <c r="G29" i="147"/>
  <c r="G21" i="134"/>
  <c r="J25" i="147"/>
  <c r="E25" i="147"/>
  <c r="G21" i="139"/>
  <c r="D25" i="56"/>
  <c r="E21" i="147"/>
  <c r="J21" i="147"/>
  <c r="D18" i="96"/>
  <c r="V27" i="105"/>
  <c r="W27" i="105" s="1"/>
  <c r="AC16" i="143"/>
  <c r="L14" i="108"/>
  <c r="E17" i="45"/>
  <c r="I29" i="51"/>
  <c r="O27" i="112"/>
  <c r="C9" i="112"/>
  <c r="P19" i="58"/>
  <c r="AC15" i="137"/>
  <c r="J28" i="142"/>
  <c r="E28" i="142"/>
  <c r="W26" i="100"/>
  <c r="K22" i="43"/>
  <c r="L22" i="43"/>
  <c r="G26" i="145"/>
  <c r="V24" i="104"/>
  <c r="W24" i="104" s="1"/>
  <c r="AC13" i="143"/>
  <c r="K18" i="152"/>
  <c r="K21" i="152" s="1"/>
  <c r="Y17" i="152" s="1"/>
  <c r="K18" i="92"/>
  <c r="K21" i="92" s="1"/>
  <c r="Y18" i="92" s="1"/>
  <c r="Y11" i="104"/>
  <c r="N12" i="138"/>
  <c r="M31" i="138"/>
  <c r="N31" i="138" s="1"/>
  <c r="AC25" i="137"/>
  <c r="E17" i="137"/>
  <c r="Z16" i="68"/>
  <c r="S12" i="92"/>
  <c r="S16" i="92" s="1"/>
  <c r="AC14" i="92" s="1"/>
  <c r="S12" i="152"/>
  <c r="G29" i="143"/>
  <c r="E19" i="144"/>
  <c r="J19" i="144"/>
  <c r="J12" i="95"/>
  <c r="V17" i="47"/>
  <c r="Y17" i="47" s="1"/>
  <c r="F17" i="95"/>
  <c r="Z28" i="4"/>
  <c r="T25" i="100"/>
  <c r="P25" i="100"/>
  <c r="Q25" i="100" s="1"/>
  <c r="E15" i="92"/>
  <c r="AC15" i="68"/>
  <c r="G18" i="145"/>
  <c r="K22" i="36"/>
  <c r="J22" i="36"/>
  <c r="AB31" i="139"/>
  <c r="AC12" i="139"/>
  <c r="G21" i="146"/>
  <c r="Y24" i="105"/>
  <c r="Z24" i="105" s="1"/>
  <c r="N25" i="140"/>
  <c r="V22" i="103"/>
  <c r="W22" i="103" s="1"/>
  <c r="AC21" i="145"/>
  <c r="Z15" i="100"/>
  <c r="G20" i="145"/>
  <c r="F12" i="108"/>
  <c r="T12" i="10"/>
  <c r="F12" i="141"/>
  <c r="AC24" i="137"/>
  <c r="J28" i="148"/>
  <c r="E28" i="148"/>
  <c r="G25" i="148"/>
  <c r="E22" i="134"/>
  <c r="J22" i="97"/>
  <c r="E18" i="137"/>
  <c r="G26" i="144"/>
  <c r="M20" i="92"/>
  <c r="D18" i="137"/>
  <c r="F13" i="108"/>
  <c r="N13" i="108" s="1"/>
  <c r="M13" i="108" s="1"/>
  <c r="T13" i="10"/>
  <c r="F13" i="141"/>
  <c r="J25" i="148"/>
  <c r="E25" i="148"/>
  <c r="D20" i="134"/>
  <c r="S19" i="103"/>
  <c r="G13" i="139"/>
  <c r="J19" i="143"/>
  <c r="E19" i="143"/>
  <c r="V27" i="47"/>
  <c r="Y27" i="47" s="1"/>
  <c r="F27" i="95"/>
  <c r="Y22" i="103"/>
  <c r="Z22" i="103" s="1"/>
  <c r="J18" i="95"/>
  <c r="G24" i="145"/>
  <c r="E13" i="147"/>
  <c r="J13" i="147"/>
  <c r="E25" i="146"/>
  <c r="J25" i="146"/>
  <c r="D22" i="137"/>
  <c r="Z31" i="143"/>
  <c r="AC15" i="146"/>
  <c r="E17" i="139"/>
  <c r="F17" i="139" s="1"/>
  <c r="H11" i="95"/>
  <c r="G19" i="147"/>
  <c r="G27" i="134"/>
  <c r="J24" i="146"/>
  <c r="E24" i="146"/>
  <c r="AC19" i="134"/>
  <c r="D22" i="139"/>
  <c r="E24" i="147"/>
  <c r="J24" i="147"/>
  <c r="G26" i="134"/>
  <c r="K14" i="43"/>
  <c r="L14" i="43"/>
  <c r="AC22" i="143"/>
  <c r="E16" i="45"/>
  <c r="D27" i="50"/>
  <c r="C21" i="109"/>
  <c r="C25" i="112"/>
  <c r="P25" i="112" s="1"/>
  <c r="S19" i="152"/>
  <c r="S19" i="92"/>
  <c r="AC19" i="143"/>
  <c r="AC22" i="145"/>
  <c r="D14" i="138"/>
  <c r="E14" i="138" s="1"/>
  <c r="S13" i="104"/>
  <c r="V22" i="104"/>
  <c r="W22" i="104" s="1"/>
  <c r="D16" i="137"/>
  <c r="F16" i="137" s="1"/>
  <c r="AC14" i="145"/>
  <c r="K21" i="68"/>
  <c r="I17" i="92"/>
  <c r="I17" i="152"/>
  <c r="J22" i="145"/>
  <c r="E22" i="145"/>
  <c r="G14" i="143"/>
  <c r="E27" i="142"/>
  <c r="J27" i="142"/>
  <c r="F27" i="108"/>
  <c r="F27" i="141"/>
  <c r="T27" i="10"/>
  <c r="G21" i="145"/>
  <c r="M15" i="92"/>
  <c r="Z28" i="100"/>
  <c r="L19" i="108"/>
  <c r="F20" i="141"/>
  <c r="N20" i="141" s="1"/>
  <c r="K20" i="141" s="1"/>
  <c r="F20" i="108"/>
  <c r="T20" i="10"/>
  <c r="E13" i="146"/>
  <c r="J13" i="146"/>
  <c r="L22" i="96"/>
  <c r="J26" i="96"/>
  <c r="S26" i="103"/>
  <c r="D27" i="134"/>
  <c r="T16" i="10"/>
  <c r="X16" i="10"/>
  <c r="F16" i="108"/>
  <c r="F16" i="141"/>
  <c r="S17" i="103"/>
  <c r="D18" i="134"/>
  <c r="AB31" i="146"/>
  <c r="P21" i="100"/>
  <c r="Q21" i="100" s="1"/>
  <c r="T21" i="100"/>
  <c r="J15" i="36"/>
  <c r="K15" i="36"/>
  <c r="D13" i="139"/>
  <c r="Y19" i="103"/>
  <c r="Z19" i="103" s="1"/>
  <c r="E12" i="139"/>
  <c r="L31" i="139"/>
  <c r="AC15" i="143"/>
  <c r="G20" i="143"/>
  <c r="J12" i="142"/>
  <c r="E12" i="142"/>
  <c r="L31" i="142"/>
  <c r="E31" i="142" s="1"/>
  <c r="G14" i="144"/>
  <c r="E16" i="139"/>
  <c r="V14" i="48"/>
  <c r="Y14" i="48" s="1"/>
  <c r="F14" i="96"/>
  <c r="O20" i="92"/>
  <c r="G22" i="143"/>
  <c r="Z31" i="146"/>
  <c r="G14" i="146"/>
  <c r="J18" i="96"/>
  <c r="D23" i="139"/>
  <c r="H23" i="139" s="1"/>
  <c r="V18" i="103"/>
  <c r="W18" i="103" s="1"/>
  <c r="S18" i="152"/>
  <c r="S18" i="92"/>
  <c r="S21" i="92" s="1"/>
  <c r="AC20" i="92" s="1"/>
  <c r="E18" i="143"/>
  <c r="J18" i="143"/>
  <c r="G13" i="137"/>
  <c r="H13" i="137" s="1"/>
  <c r="L23" i="43"/>
  <c r="K23" i="43"/>
  <c r="Z19" i="100"/>
  <c r="N23" i="140"/>
  <c r="Y22" i="105"/>
  <c r="Z22" i="105" s="1"/>
  <c r="E27" i="139"/>
  <c r="D14" i="95"/>
  <c r="L15" i="95"/>
  <c r="G23" i="146"/>
  <c r="D26" i="96"/>
  <c r="I17" i="98"/>
  <c r="V17" i="49"/>
  <c r="Y17" i="49" s="1"/>
  <c r="F17" i="97"/>
  <c r="K15" i="79"/>
  <c r="I12" i="98"/>
  <c r="N16" i="140"/>
  <c r="Y15" i="105"/>
  <c r="Z15" i="105" s="1"/>
  <c r="T18" i="56"/>
  <c r="S28" i="105"/>
  <c r="D29" i="140"/>
  <c r="E29" i="140" s="1"/>
  <c r="F23" i="95"/>
  <c r="V23" i="47"/>
  <c r="Y23" i="47" s="1"/>
  <c r="AC20" i="139"/>
  <c r="D25" i="97"/>
  <c r="F24" i="95"/>
  <c r="V24" i="47"/>
  <c r="Y24" i="47" s="1"/>
  <c r="T12" i="52"/>
  <c r="J17" i="148"/>
  <c r="E17" i="148"/>
  <c r="V19" i="48"/>
  <c r="Y19" i="48" s="1"/>
  <c r="F19" i="96"/>
  <c r="D21" i="56"/>
  <c r="G14" i="134"/>
  <c r="J19" i="148"/>
  <c r="E19" i="148"/>
  <c r="AC23" i="146"/>
  <c r="L20" i="96"/>
  <c r="T13" i="52"/>
  <c r="T15" i="55"/>
  <c r="K13" i="36"/>
  <c r="J13" i="36"/>
  <c r="D12" i="95"/>
  <c r="E13" i="139"/>
  <c r="V20" i="105"/>
  <c r="W20" i="105" s="1"/>
  <c r="U31" i="143"/>
  <c r="G31" i="143" s="1"/>
  <c r="J16" i="108"/>
  <c r="J16" i="141"/>
  <c r="L28" i="43"/>
  <c r="K28" i="43"/>
  <c r="F12" i="96"/>
  <c r="V12" i="48"/>
  <c r="Y12" i="48" s="1"/>
  <c r="U31" i="147"/>
  <c r="AC17" i="146"/>
  <c r="E26" i="139"/>
  <c r="L24" i="43"/>
  <c r="K24" i="43"/>
  <c r="K12" i="152"/>
  <c r="N16" i="68"/>
  <c r="K12" i="92"/>
  <c r="E24" i="145"/>
  <c r="J24" i="145"/>
  <c r="AC26" i="144"/>
  <c r="Y13" i="103"/>
  <c r="Z13" i="103" s="1"/>
  <c r="G24" i="139"/>
  <c r="H24" i="139" s="1"/>
  <c r="G22" i="147"/>
  <c r="E26" i="147"/>
  <c r="J26" i="147"/>
  <c r="N15" i="125"/>
  <c r="H22" i="95"/>
  <c r="AC19" i="139"/>
  <c r="L10" i="96"/>
  <c r="T30" i="48"/>
  <c r="L12" i="97"/>
  <c r="G18" i="139"/>
  <c r="M18" i="98"/>
  <c r="AC14" i="139"/>
  <c r="J11" i="96"/>
  <c r="C21" i="84"/>
  <c r="Y18" i="103"/>
  <c r="Z18" i="103" s="1"/>
  <c r="D26" i="56"/>
  <c r="F25" i="95"/>
  <c r="V25" i="47"/>
  <c r="Y25" i="47" s="1"/>
  <c r="D22" i="134"/>
  <c r="S21" i="103"/>
  <c r="E16" i="148"/>
  <c r="J16" i="148"/>
  <c r="AC21" i="139"/>
  <c r="U31" i="148"/>
  <c r="H13" i="97"/>
  <c r="J30" i="48"/>
  <c r="V22" i="105"/>
  <c r="W22" i="105" s="1"/>
  <c r="G20" i="148"/>
  <c r="E24" i="134"/>
  <c r="F24" i="134" s="1"/>
  <c r="L25" i="97"/>
  <c r="V14" i="47"/>
  <c r="Y14" i="47" s="1"/>
  <c r="F14" i="95"/>
  <c r="Z31" i="139"/>
  <c r="Y23" i="105"/>
  <c r="Z23" i="105" s="1"/>
  <c r="N24" i="140"/>
  <c r="D21" i="134"/>
  <c r="S20" i="103"/>
  <c r="E23" i="147"/>
  <c r="J23" i="147"/>
  <c r="D14" i="134"/>
  <c r="S13" i="103"/>
  <c r="C24" i="84"/>
  <c r="I24" i="84" s="1"/>
  <c r="T19" i="54"/>
  <c r="L30" i="47"/>
  <c r="D18" i="54"/>
  <c r="D27" i="53"/>
  <c r="H21" i="107"/>
  <c r="D12" i="54"/>
  <c r="AC23" i="139"/>
  <c r="F23" i="97"/>
  <c r="V23" i="49"/>
  <c r="Y23" i="49" s="1"/>
  <c r="S12" i="103"/>
  <c r="D13" i="134"/>
  <c r="D14" i="96"/>
  <c r="G24" i="147"/>
  <c r="C13" i="84"/>
  <c r="I13" i="84" s="1"/>
  <c r="D31" i="84"/>
  <c r="I29" i="55"/>
  <c r="L14" i="95"/>
  <c r="V12" i="103"/>
  <c r="W12" i="103" s="1"/>
  <c r="M14" i="98"/>
  <c r="J22" i="148"/>
  <c r="E22" i="148"/>
  <c r="L13" i="96"/>
  <c r="F12" i="97"/>
  <c r="V12" i="49"/>
  <c r="Y12" i="49" s="1"/>
  <c r="H20" i="97"/>
  <c r="D17" i="139"/>
  <c r="T28" i="101"/>
  <c r="P28" i="101"/>
  <c r="Q28" i="101" s="1"/>
  <c r="AC29" i="139"/>
  <c r="C20" i="84"/>
  <c r="J30" i="49"/>
  <c r="J31" i="140"/>
  <c r="K31" i="140" s="1"/>
  <c r="V11" i="105"/>
  <c r="L23" i="95"/>
  <c r="V12" i="105"/>
  <c r="W12" i="105" s="1"/>
  <c r="N30" i="49"/>
  <c r="G22" i="148"/>
  <c r="V22" i="49"/>
  <c r="Y22" i="49" s="1"/>
  <c r="F22" i="97"/>
  <c r="S14" i="98"/>
  <c r="N27" i="140"/>
  <c r="Y26" i="105"/>
  <c r="Z26" i="105" s="1"/>
  <c r="E28" i="146"/>
  <c r="J28" i="146"/>
  <c r="G26" i="147"/>
  <c r="T16" i="53"/>
  <c r="Y17" i="104"/>
  <c r="Z17" i="104" s="1"/>
  <c r="N18" i="138"/>
  <c r="Q14" i="92"/>
  <c r="Q14" i="152"/>
  <c r="AC29" i="146"/>
  <c r="D17" i="53"/>
  <c r="Y30" i="100"/>
  <c r="Z30" i="100" s="1"/>
  <c r="Z11" i="100"/>
  <c r="J26" i="36"/>
  <c r="K26" i="36"/>
  <c r="E29" i="139"/>
  <c r="G28" i="143"/>
  <c r="J18" i="141"/>
  <c r="J18" i="108"/>
  <c r="N14" i="138"/>
  <c r="Y13" i="104"/>
  <c r="Z13" i="104" s="1"/>
  <c r="J17" i="141"/>
  <c r="J17" i="108"/>
  <c r="H18" i="107"/>
  <c r="J19" i="147"/>
  <c r="E19" i="147"/>
  <c r="S15" i="105"/>
  <c r="D16" i="140"/>
  <c r="H19" i="97"/>
  <c r="D16" i="97"/>
  <c r="Q31" i="139"/>
  <c r="G18" i="146"/>
  <c r="E16" i="146"/>
  <c r="J16" i="146"/>
  <c r="C27" i="84"/>
  <c r="I27" i="84" s="1"/>
  <c r="AC18" i="139"/>
  <c r="G17" i="146"/>
  <c r="E25" i="139"/>
  <c r="H26" i="107"/>
  <c r="AC13" i="139"/>
  <c r="E29" i="134"/>
  <c r="F29" i="134" s="1"/>
  <c r="Y28" i="103"/>
  <c r="Z28" i="103" s="1"/>
  <c r="C19" i="84"/>
  <c r="H27" i="95"/>
  <c r="D22" i="97"/>
  <c r="D29" i="139"/>
  <c r="D22" i="53"/>
  <c r="T11" i="55"/>
  <c r="S29" i="55"/>
  <c r="V26" i="48"/>
  <c r="Y26" i="48" s="1"/>
  <c r="F26" i="96"/>
  <c r="J15" i="97"/>
  <c r="D15" i="139"/>
  <c r="F24" i="96"/>
  <c r="V24" i="48"/>
  <c r="Y24" i="48" s="1"/>
  <c r="D23" i="95"/>
  <c r="Z19" i="79"/>
  <c r="S16" i="98"/>
  <c r="L17" i="95"/>
  <c r="V13" i="105"/>
  <c r="W13" i="105" s="1"/>
  <c r="E22" i="139"/>
  <c r="J27" i="147"/>
  <c r="E27" i="147"/>
  <c r="D25" i="139"/>
  <c r="AC24" i="134"/>
  <c r="D22" i="95"/>
  <c r="D19" i="140"/>
  <c r="S18" i="105"/>
  <c r="F11" i="96"/>
  <c r="V11" i="48"/>
  <c r="Y11" i="48" s="1"/>
  <c r="E29" i="146"/>
  <c r="J29" i="146"/>
  <c r="G26" i="139"/>
  <c r="F18" i="96"/>
  <c r="V18" i="48"/>
  <c r="Y18" i="48" s="1"/>
  <c r="AC27" i="134"/>
  <c r="E15" i="147"/>
  <c r="J15" i="147"/>
  <c r="J26" i="148"/>
  <c r="E26" i="148"/>
  <c r="D25" i="54"/>
  <c r="N29" i="54"/>
  <c r="T19" i="56"/>
  <c r="L19" i="96"/>
  <c r="G15" i="148"/>
  <c r="V22" i="48"/>
  <c r="Y22" i="48" s="1"/>
  <c r="F22" i="96"/>
  <c r="H25" i="107"/>
  <c r="G12" i="147"/>
  <c r="N31" i="147"/>
  <c r="H18" i="95"/>
  <c r="H20" i="107"/>
  <c r="L13" i="95"/>
  <c r="N13" i="95" s="1"/>
  <c r="Q13" i="95" s="1"/>
  <c r="D18" i="140"/>
  <c r="E18" i="140" s="1"/>
  <c r="S17" i="105"/>
  <c r="G20" i="146"/>
  <c r="D15" i="95"/>
  <c r="H10" i="97"/>
  <c r="P30" i="49"/>
  <c r="Y23" i="103"/>
  <c r="Z23" i="103" s="1"/>
  <c r="Y15" i="103"/>
  <c r="Z15" i="103" s="1"/>
  <c r="D28" i="140"/>
  <c r="S27" i="105"/>
  <c r="H13" i="95"/>
  <c r="L25" i="95"/>
  <c r="H23" i="96"/>
  <c r="L16" i="96"/>
  <c r="Q19" i="79"/>
  <c r="M16" i="98"/>
  <c r="T24" i="57"/>
  <c r="G26" i="146"/>
  <c r="D13" i="54"/>
  <c r="AC13" i="134"/>
  <c r="G19" i="134"/>
  <c r="D25" i="96"/>
  <c r="J24" i="95"/>
  <c r="E12" i="147"/>
  <c r="J12" i="147"/>
  <c r="L31" i="147"/>
  <c r="J20" i="148"/>
  <c r="E20" i="148"/>
  <c r="J21" i="97"/>
  <c r="H19" i="107"/>
  <c r="G16" i="147"/>
  <c r="C17" i="84"/>
  <c r="I17" i="84" s="1"/>
  <c r="G27" i="148"/>
  <c r="D10" i="95"/>
  <c r="D30" i="47"/>
  <c r="G18" i="147"/>
  <c r="S14" i="105"/>
  <c r="D15" i="140"/>
  <c r="E15" i="140" s="1"/>
  <c r="J19" i="146"/>
  <c r="E19" i="146"/>
  <c r="D15" i="96"/>
  <c r="J17" i="95"/>
  <c r="J27" i="95"/>
  <c r="D24" i="140"/>
  <c r="S23" i="105"/>
  <c r="T13" i="57"/>
  <c r="G25" i="139"/>
  <c r="AC16" i="139"/>
  <c r="D27" i="139"/>
  <c r="L25" i="96"/>
  <c r="T19" i="52"/>
  <c r="G20" i="147"/>
  <c r="Z22" i="101"/>
  <c r="AC26" i="146"/>
  <c r="N30" i="47"/>
  <c r="Y14" i="103"/>
  <c r="Z14" i="103" s="1"/>
  <c r="L21" i="96"/>
  <c r="L31" i="148"/>
  <c r="E12" i="148"/>
  <c r="J12" i="148"/>
  <c r="V18" i="105"/>
  <c r="W18" i="105" s="1"/>
  <c r="J21" i="96"/>
  <c r="L22" i="97"/>
  <c r="I14" i="98"/>
  <c r="V24" i="49"/>
  <c r="Y24" i="49" s="1"/>
  <c r="F24" i="97"/>
  <c r="F17" i="96"/>
  <c r="V17" i="48"/>
  <c r="Y17" i="48" s="1"/>
  <c r="S23" i="104"/>
  <c r="D24" i="138"/>
  <c r="E24" i="138" s="1"/>
  <c r="E27" i="137"/>
  <c r="AC15" i="134"/>
  <c r="J12" i="146"/>
  <c r="L31" i="146"/>
  <c r="E12" i="146"/>
  <c r="J25" i="96"/>
  <c r="C37" i="77"/>
  <c r="N31" i="137"/>
  <c r="O31" i="137" s="1"/>
  <c r="G12" i="137"/>
  <c r="AC17" i="145"/>
  <c r="F22" i="108"/>
  <c r="F22" i="141"/>
  <c r="T22" i="10"/>
  <c r="V28" i="103"/>
  <c r="W28" i="103" s="1"/>
  <c r="V21" i="103"/>
  <c r="W21" i="103" s="1"/>
  <c r="G17" i="148"/>
  <c r="G19" i="146"/>
  <c r="F14" i="108"/>
  <c r="F14" i="141"/>
  <c r="T14" i="10"/>
  <c r="U14" i="10" s="1"/>
  <c r="R14" i="10"/>
  <c r="F18" i="95"/>
  <c r="V18" i="47"/>
  <c r="Y18" i="47" s="1"/>
  <c r="E17" i="134"/>
  <c r="AB31" i="148"/>
  <c r="L26" i="43"/>
  <c r="K26" i="43"/>
  <c r="V17" i="104"/>
  <c r="W17" i="104" s="1"/>
  <c r="I13" i="92"/>
  <c r="I13" i="152"/>
  <c r="V26" i="104"/>
  <c r="W26" i="104" s="1"/>
  <c r="G14" i="152"/>
  <c r="G16" i="152" s="1"/>
  <c r="G14" i="92"/>
  <c r="E15" i="137"/>
  <c r="E23" i="146"/>
  <c r="J23" i="146"/>
  <c r="G19" i="139"/>
  <c r="D16" i="139"/>
  <c r="G13" i="147"/>
  <c r="E27" i="134"/>
  <c r="F27" i="134" s="1"/>
  <c r="Y26" i="103"/>
  <c r="Z26" i="103" s="1"/>
  <c r="L29" i="54"/>
  <c r="S13" i="105"/>
  <c r="D14" i="140"/>
  <c r="Y20" i="103"/>
  <c r="Z20" i="103" s="1"/>
  <c r="L16" i="95"/>
  <c r="G23" i="139"/>
  <c r="L21" i="95"/>
  <c r="J25" i="95"/>
  <c r="E37" i="77"/>
  <c r="F31" i="84"/>
  <c r="Z25" i="101"/>
  <c r="G24" i="146"/>
  <c r="H16" i="95"/>
  <c r="E20" i="139"/>
  <c r="F21" i="96"/>
  <c r="V21" i="48"/>
  <c r="Y21" i="48" s="1"/>
  <c r="L26" i="97"/>
  <c r="H26" i="96"/>
  <c r="G23" i="147"/>
  <c r="F25" i="96"/>
  <c r="V25" i="48"/>
  <c r="Y25" i="48" s="1"/>
  <c r="T23" i="55"/>
  <c r="J30" i="47"/>
  <c r="N29" i="140"/>
  <c r="Y28" i="105"/>
  <c r="Z28" i="105" s="1"/>
  <c r="E21" i="134"/>
  <c r="E21" i="139"/>
  <c r="G28" i="148"/>
  <c r="T19" i="53"/>
  <c r="G23" i="134"/>
  <c r="G22" i="134"/>
  <c r="G18" i="148"/>
  <c r="S31" i="148"/>
  <c r="D22" i="57"/>
  <c r="G28" i="146"/>
  <c r="G25" i="146"/>
  <c r="AC22" i="139"/>
  <c r="Y16" i="103"/>
  <c r="Z16" i="103" s="1"/>
  <c r="L30" i="48"/>
  <c r="H13" i="94"/>
  <c r="H16" i="96"/>
  <c r="J15" i="96"/>
  <c r="F15" i="94"/>
  <c r="V15" i="34"/>
  <c r="Y15" i="34" s="1"/>
  <c r="D15" i="52"/>
  <c r="G21" i="147"/>
  <c r="D21" i="139"/>
  <c r="L24" i="96"/>
  <c r="J22" i="146"/>
  <c r="E22" i="146"/>
  <c r="G22" i="139"/>
  <c r="S31" i="139"/>
  <c r="D24" i="96"/>
  <c r="C23" i="84"/>
  <c r="D12" i="52"/>
  <c r="V21" i="105"/>
  <c r="W21" i="105" s="1"/>
  <c r="D14" i="139"/>
  <c r="Y13" i="105"/>
  <c r="Z13" i="105" s="1"/>
  <c r="N14" i="140"/>
  <c r="AC14" i="146"/>
  <c r="N21" i="140"/>
  <c r="Y20" i="105"/>
  <c r="Z20" i="105" s="1"/>
  <c r="C16" i="84"/>
  <c r="S18" i="103"/>
  <c r="D19" i="134"/>
  <c r="AC15" i="148"/>
  <c r="C26" i="84"/>
  <c r="I26" i="84" s="1"/>
  <c r="D37" i="77"/>
  <c r="G29" i="148"/>
  <c r="D23" i="96"/>
  <c r="D27" i="54"/>
  <c r="E24" i="139"/>
  <c r="F24" i="139" s="1"/>
  <c r="G19" i="148"/>
  <c r="L27" i="96"/>
  <c r="D12" i="96"/>
  <c r="V13" i="47"/>
  <c r="Y13" i="47" s="1"/>
  <c r="F13" i="95"/>
  <c r="AC16" i="134"/>
  <c r="J29" i="147"/>
  <c r="E29" i="147"/>
  <c r="L17" i="97"/>
  <c r="D13" i="95"/>
  <c r="G28" i="139"/>
  <c r="H28" i="139" s="1"/>
  <c r="J22" i="147"/>
  <c r="E22" i="147"/>
  <c r="E20" i="134"/>
  <c r="G29" i="146"/>
  <c r="C18" i="84"/>
  <c r="D18" i="55"/>
  <c r="F13" i="96"/>
  <c r="V13" i="48"/>
  <c r="Y13" i="48" s="1"/>
  <c r="E23" i="134"/>
  <c r="J18" i="146"/>
  <c r="D18" i="146" s="1"/>
  <c r="K18" i="146" s="1"/>
  <c r="E18" i="146"/>
  <c r="D12" i="134"/>
  <c r="S11" i="103"/>
  <c r="J31" i="134"/>
  <c r="L11" i="102"/>
  <c r="K11" i="102"/>
  <c r="N31" i="146"/>
  <c r="G12" i="146"/>
  <c r="G29" i="55"/>
  <c r="J29" i="55" s="1"/>
  <c r="D11" i="55"/>
  <c r="L21" i="97"/>
  <c r="H27" i="94"/>
  <c r="L18" i="95"/>
  <c r="H12" i="96"/>
  <c r="K12" i="98"/>
  <c r="N15" i="79"/>
  <c r="N21" i="79" s="1"/>
  <c r="V11" i="103"/>
  <c r="Q31" i="134"/>
  <c r="G24" i="148"/>
  <c r="D11" i="97"/>
  <c r="E23" i="148"/>
  <c r="J23" i="148"/>
  <c r="E15" i="139"/>
  <c r="E14" i="134"/>
  <c r="E19" i="139"/>
  <c r="G20" i="139"/>
  <c r="D15" i="56"/>
  <c r="N19" i="79"/>
  <c r="K16" i="98"/>
  <c r="J27" i="97"/>
  <c r="I18" i="98"/>
  <c r="W15" i="125"/>
  <c r="V17" i="103"/>
  <c r="W17" i="103" s="1"/>
  <c r="H14" i="96"/>
  <c r="E14" i="148"/>
  <c r="J14" i="148"/>
  <c r="C15" i="84"/>
  <c r="I15" i="84" s="1"/>
  <c r="S25" i="103"/>
  <c r="T25" i="103" s="1"/>
  <c r="D26" i="134"/>
  <c r="J27" i="148"/>
  <c r="E27" i="148"/>
  <c r="L15" i="96"/>
  <c r="E15" i="146"/>
  <c r="J15" i="146"/>
  <c r="J20" i="96"/>
  <c r="F20" i="96"/>
  <c r="V20" i="48"/>
  <c r="Y20" i="48" s="1"/>
  <c r="J23" i="95"/>
  <c r="H29" i="107"/>
  <c r="Q29" i="56"/>
  <c r="E28" i="147"/>
  <c r="J28" i="147"/>
  <c r="J15" i="94"/>
  <c r="D21" i="54"/>
  <c r="G17" i="98"/>
  <c r="G14" i="148"/>
  <c r="K27" i="102"/>
  <c r="D24" i="55"/>
  <c r="T15" i="56"/>
  <c r="L16" i="97"/>
  <c r="D21" i="53"/>
  <c r="F21" i="95"/>
  <c r="V21" i="47"/>
  <c r="Y21" i="47" s="1"/>
  <c r="T25" i="54"/>
  <c r="W18" i="4"/>
  <c r="J17" i="94"/>
  <c r="D22" i="56"/>
  <c r="AC26" i="139"/>
  <c r="C14" i="84"/>
  <c r="Q29" i="55"/>
  <c r="W22" i="4"/>
  <c r="K13" i="98"/>
  <c r="J16" i="94"/>
  <c r="L17" i="102"/>
  <c r="K17" i="102"/>
  <c r="E31" i="107"/>
  <c r="L17" i="96"/>
  <c r="D29" i="10"/>
  <c r="N13" i="136"/>
  <c r="G29" i="56"/>
  <c r="D11" i="56"/>
  <c r="W25" i="101"/>
  <c r="V13" i="34"/>
  <c r="F13" i="94"/>
  <c r="V26" i="105"/>
  <c r="W26" i="105" s="1"/>
  <c r="Z15" i="125"/>
  <c r="G22" i="146"/>
  <c r="R30" i="49"/>
  <c r="J10" i="97"/>
  <c r="U31" i="146"/>
  <c r="D21" i="96"/>
  <c r="V28" i="105"/>
  <c r="W28" i="105" s="1"/>
  <c r="D17" i="95"/>
  <c r="C25" i="84"/>
  <c r="F37" i="77"/>
  <c r="G14" i="147"/>
  <c r="D13" i="56"/>
  <c r="L11" i="95"/>
  <c r="D28" i="107"/>
  <c r="C24" i="3"/>
  <c r="D12" i="53"/>
  <c r="T25" i="52"/>
  <c r="T22" i="57"/>
  <c r="P18" i="101"/>
  <c r="Q18" i="101" s="1"/>
  <c r="T18" i="101"/>
  <c r="J24" i="96"/>
  <c r="D13" i="136"/>
  <c r="E13" i="136" s="1"/>
  <c r="T27" i="4"/>
  <c r="P27" i="4"/>
  <c r="Q27" i="4" s="1"/>
  <c r="T28" i="54"/>
  <c r="D16" i="95"/>
  <c r="T15" i="53"/>
  <c r="H23" i="107"/>
  <c r="D19" i="54"/>
  <c r="T23" i="52"/>
  <c r="O14" i="98"/>
  <c r="D20" i="97"/>
  <c r="V24" i="105"/>
  <c r="W24" i="105" s="1"/>
  <c r="D23" i="140"/>
  <c r="S22" i="105"/>
  <c r="L18" i="96"/>
  <c r="J11" i="95"/>
  <c r="H27" i="97"/>
  <c r="P21" i="101"/>
  <c r="Q21" i="101" s="1"/>
  <c r="T21" i="101"/>
  <c r="Q29" i="52"/>
  <c r="M17" i="98"/>
  <c r="L29" i="55"/>
  <c r="D16" i="52"/>
  <c r="H17" i="95"/>
  <c r="D14" i="52"/>
  <c r="T14" i="52"/>
  <c r="L26" i="95"/>
  <c r="E23" i="139"/>
  <c r="V23" i="34"/>
  <c r="Y23" i="34" s="1"/>
  <c r="F23" i="94"/>
  <c r="T11" i="53"/>
  <c r="S29" i="53"/>
  <c r="T21" i="54"/>
  <c r="H24" i="95"/>
  <c r="P23" i="4"/>
  <c r="Q23" i="4" s="1"/>
  <c r="T23" i="4"/>
  <c r="D27" i="155"/>
  <c r="J27" i="155" s="1"/>
  <c r="D25" i="94"/>
  <c r="D27" i="107"/>
  <c r="C23" i="3"/>
  <c r="W11" i="101"/>
  <c r="V30" i="101"/>
  <c r="W30" i="101" s="1"/>
  <c r="E23" i="107"/>
  <c r="P14" i="101"/>
  <c r="Q14" i="101" s="1"/>
  <c r="T14" i="101"/>
  <c r="I29" i="53"/>
  <c r="F12" i="95"/>
  <c r="V12" i="47"/>
  <c r="Y12" i="47" s="1"/>
  <c r="J15" i="95"/>
  <c r="V10" i="49"/>
  <c r="F10" i="97"/>
  <c r="F30" i="49"/>
  <c r="G14" i="139"/>
  <c r="D13" i="96"/>
  <c r="D19" i="139"/>
  <c r="D16" i="54"/>
  <c r="T20" i="55"/>
  <c r="D26" i="97"/>
  <c r="L29" i="53"/>
  <c r="K13" i="102"/>
  <c r="L13" i="102"/>
  <c r="T16" i="52"/>
  <c r="T24" i="55"/>
  <c r="AC20" i="148"/>
  <c r="AB31" i="147"/>
  <c r="H30" i="107"/>
  <c r="V23" i="48"/>
  <c r="Y23" i="48" s="1"/>
  <c r="F23" i="96"/>
  <c r="W21" i="101"/>
  <c r="T22" i="55"/>
  <c r="J30" i="34"/>
  <c r="Q15" i="125"/>
  <c r="K19" i="125" s="1"/>
  <c r="H12" i="97"/>
  <c r="D18" i="52"/>
  <c r="E14" i="139"/>
  <c r="L10" i="95"/>
  <c r="T30" i="47"/>
  <c r="F20" i="97"/>
  <c r="V20" i="49"/>
  <c r="Y20" i="49" s="1"/>
  <c r="T24" i="56"/>
  <c r="J24" i="94"/>
  <c r="T28" i="53"/>
  <c r="D11" i="95"/>
  <c r="J25" i="97"/>
  <c r="J22" i="95"/>
  <c r="D17" i="97"/>
  <c r="T22" i="54"/>
  <c r="H12" i="95"/>
  <c r="T21" i="55"/>
  <c r="D28" i="52"/>
  <c r="L26" i="102"/>
  <c r="K26" i="102"/>
  <c r="W16" i="101"/>
  <c r="W21" i="4"/>
  <c r="J13" i="148"/>
  <c r="E13" i="148"/>
  <c r="C29" i="84"/>
  <c r="I29" i="84" s="1"/>
  <c r="D13" i="52"/>
  <c r="Z17" i="4"/>
  <c r="J27" i="146"/>
  <c r="E27" i="146"/>
  <c r="H17" i="97"/>
  <c r="D18" i="56"/>
  <c r="N14" i="136"/>
  <c r="V17" i="105"/>
  <c r="W17" i="105" s="1"/>
  <c r="D22" i="136"/>
  <c r="E22" i="136" s="1"/>
  <c r="D23" i="56"/>
  <c r="W26" i="4"/>
  <c r="Z31" i="134"/>
  <c r="L29" i="57"/>
  <c r="F25" i="94"/>
  <c r="V25" i="34"/>
  <c r="H17" i="94"/>
  <c r="T20" i="56"/>
  <c r="T20" i="101"/>
  <c r="P20" i="101"/>
  <c r="Q20" i="101" s="1"/>
  <c r="F17" i="94"/>
  <c r="V17" i="34"/>
  <c r="AC24" i="139"/>
  <c r="D14" i="56"/>
  <c r="T19" i="57"/>
  <c r="W19" i="4"/>
  <c r="D21" i="97"/>
  <c r="T26" i="101"/>
  <c r="P26" i="101"/>
  <c r="Q26" i="101" s="1"/>
  <c r="V13" i="103"/>
  <c r="W13" i="103" s="1"/>
  <c r="I29" i="54"/>
  <c r="J29" i="54" s="1"/>
  <c r="J20" i="97"/>
  <c r="V26" i="103"/>
  <c r="W26" i="103" s="1"/>
  <c r="T28" i="56"/>
  <c r="V15" i="103"/>
  <c r="W15" i="103" s="1"/>
  <c r="K17" i="98"/>
  <c r="T15" i="52"/>
  <c r="E14" i="147"/>
  <c r="J14" i="147"/>
  <c r="D24" i="53"/>
  <c r="G29" i="134"/>
  <c r="H29" i="134" s="1"/>
  <c r="H25" i="95"/>
  <c r="AC23" i="134"/>
  <c r="D27" i="57"/>
  <c r="D20" i="55"/>
  <c r="C18" i="3"/>
  <c r="D22" i="107"/>
  <c r="Y30" i="4"/>
  <c r="Z30" i="4" s="1"/>
  <c r="Z11" i="4"/>
  <c r="N26" i="136"/>
  <c r="E19" i="134"/>
  <c r="F19" i="134" s="1"/>
  <c r="D15" i="55"/>
  <c r="L13" i="97"/>
  <c r="D25" i="140"/>
  <c r="S24" i="105"/>
  <c r="D24" i="52"/>
  <c r="K22" i="102"/>
  <c r="L22" i="102"/>
  <c r="J23" i="97"/>
  <c r="Q18" i="98"/>
  <c r="D15" i="53"/>
  <c r="E18" i="98"/>
  <c r="AC18" i="79"/>
  <c r="Z14" i="101"/>
  <c r="H22" i="97"/>
  <c r="V15" i="105"/>
  <c r="W15" i="105" s="1"/>
  <c r="T27" i="52"/>
  <c r="L16" i="102"/>
  <c r="K16" i="102"/>
  <c r="R30" i="48"/>
  <c r="J10" i="96"/>
  <c r="D13" i="55"/>
  <c r="D14" i="57"/>
  <c r="D17" i="57"/>
  <c r="D15" i="155"/>
  <c r="D13" i="94"/>
  <c r="AC27" i="146"/>
  <c r="D15" i="57"/>
  <c r="Y19" i="105"/>
  <c r="Z19" i="105" s="1"/>
  <c r="N20" i="140"/>
  <c r="H11" i="94"/>
  <c r="N27" i="136"/>
  <c r="G27" i="146"/>
  <c r="AC14" i="134"/>
  <c r="D16" i="56"/>
  <c r="G15" i="147"/>
  <c r="AC16" i="146"/>
  <c r="D22" i="52"/>
  <c r="D21" i="52"/>
  <c r="T27" i="53"/>
  <c r="T18" i="55"/>
  <c r="G31" i="140"/>
  <c r="D12" i="140"/>
  <c r="E12" i="140" s="1"/>
  <c r="S11" i="105"/>
  <c r="T16" i="57"/>
  <c r="K24" i="102"/>
  <c r="L24" i="102"/>
  <c r="Z15" i="4"/>
  <c r="T24" i="54"/>
  <c r="T26" i="57"/>
  <c r="Z18" i="4"/>
  <c r="L10" i="94"/>
  <c r="T30" i="34"/>
  <c r="M31" i="136"/>
  <c r="N31" i="136" s="1"/>
  <c r="N12" i="136"/>
  <c r="E25" i="134"/>
  <c r="L18" i="97"/>
  <c r="M31" i="140"/>
  <c r="N31" i="140" s="1"/>
  <c r="Y11" i="105"/>
  <c r="Z11" i="105" s="1"/>
  <c r="N12" i="140"/>
  <c r="C22" i="84"/>
  <c r="D16" i="57"/>
  <c r="D18" i="95"/>
  <c r="J19" i="95"/>
  <c r="D30" i="49"/>
  <c r="D10" i="97"/>
  <c r="V11" i="49"/>
  <c r="Y11" i="49" s="1"/>
  <c r="F11" i="97"/>
  <c r="J17" i="146"/>
  <c r="E17" i="146"/>
  <c r="F20" i="94"/>
  <c r="V20" i="34"/>
  <c r="L17" i="94"/>
  <c r="H15" i="96"/>
  <c r="D20" i="56"/>
  <c r="T20" i="53"/>
  <c r="AC27" i="139"/>
  <c r="T14" i="57"/>
  <c r="J18" i="97"/>
  <c r="S29" i="54"/>
  <c r="T11" i="54"/>
  <c r="F21" i="97"/>
  <c r="V21" i="49"/>
  <c r="Y21" i="49" s="1"/>
  <c r="H19" i="94"/>
  <c r="H11" i="97"/>
  <c r="Q29" i="57"/>
  <c r="H30" i="49"/>
  <c r="E15" i="134"/>
  <c r="G12" i="134"/>
  <c r="H12" i="134" s="1"/>
  <c r="N31" i="134"/>
  <c r="T15" i="79"/>
  <c r="O12" i="98"/>
  <c r="T22" i="56"/>
  <c r="L19" i="95"/>
  <c r="N19" i="95" s="1"/>
  <c r="Q19" i="95" s="1"/>
  <c r="T30" i="49"/>
  <c r="L10" i="97"/>
  <c r="K18" i="98"/>
  <c r="T15" i="57"/>
  <c r="W23" i="101"/>
  <c r="D17" i="54"/>
  <c r="D19" i="96"/>
  <c r="E21" i="146"/>
  <c r="J21" i="146"/>
  <c r="D12" i="139"/>
  <c r="J31" i="139"/>
  <c r="M31" i="139" s="1"/>
  <c r="T21" i="56"/>
  <c r="H14" i="94"/>
  <c r="E19" i="107"/>
  <c r="D27" i="140"/>
  <c r="S26" i="105"/>
  <c r="T26" i="105" s="1"/>
  <c r="D20" i="94"/>
  <c r="D22" i="155"/>
  <c r="N30" i="48"/>
  <c r="F25" i="97"/>
  <c r="V25" i="49"/>
  <c r="Y25" i="49" s="1"/>
  <c r="D26" i="155"/>
  <c r="J26" i="155" s="1"/>
  <c r="D24" i="94"/>
  <c r="S20" i="105"/>
  <c r="T20" i="105" s="1"/>
  <c r="D21" i="140"/>
  <c r="E13" i="134"/>
  <c r="F13" i="134" s="1"/>
  <c r="AC14" i="148"/>
  <c r="D19" i="97"/>
  <c r="T13" i="55"/>
  <c r="J24" i="97"/>
  <c r="E12" i="134"/>
  <c r="L31" i="134"/>
  <c r="D15" i="134"/>
  <c r="H15" i="134" s="1"/>
  <c r="S14" i="103"/>
  <c r="W12" i="4"/>
  <c r="V26" i="34"/>
  <c r="Y26" i="34" s="1"/>
  <c r="F26" i="94"/>
  <c r="AC14" i="79"/>
  <c r="E14" i="98"/>
  <c r="C30" i="84"/>
  <c r="I30" i="84" s="1"/>
  <c r="R30" i="34"/>
  <c r="J10" i="94"/>
  <c r="J26" i="94"/>
  <c r="V27" i="34"/>
  <c r="F27" i="94"/>
  <c r="V16" i="34"/>
  <c r="F16" i="94"/>
  <c r="D15" i="107"/>
  <c r="C11" i="3"/>
  <c r="T18" i="4"/>
  <c r="P18" i="4"/>
  <c r="Q18" i="4" s="1"/>
  <c r="V10" i="48"/>
  <c r="Y10" i="48" s="1"/>
  <c r="F30" i="48"/>
  <c r="F10" i="96"/>
  <c r="T15" i="125"/>
  <c r="L19" i="125" s="1"/>
  <c r="D26" i="53"/>
  <c r="T21" i="53"/>
  <c r="AC14" i="147"/>
  <c r="N23" i="136"/>
  <c r="J14" i="146"/>
  <c r="E14" i="146"/>
  <c r="H21" i="94"/>
  <c r="G16" i="148"/>
  <c r="J14" i="96"/>
  <c r="F15" i="95"/>
  <c r="V15" i="47"/>
  <c r="Y15" i="47" s="1"/>
  <c r="D12" i="136"/>
  <c r="E12" i="136" s="1"/>
  <c r="G31" i="136"/>
  <c r="L26" i="94"/>
  <c r="Z22" i="4"/>
  <c r="H14" i="107"/>
  <c r="H31" i="84"/>
  <c r="AC28" i="147"/>
  <c r="D21" i="95"/>
  <c r="T16" i="4"/>
  <c r="P16" i="4"/>
  <c r="Q16" i="4" s="1"/>
  <c r="I16" i="98"/>
  <c r="K19" i="79"/>
  <c r="O17" i="98"/>
  <c r="D12" i="56"/>
  <c r="J20" i="95"/>
  <c r="F18" i="97"/>
  <c r="V18" i="49"/>
  <c r="Y18" i="49" s="1"/>
  <c r="T21" i="57"/>
  <c r="P19" i="4"/>
  <c r="Q19" i="4" s="1"/>
  <c r="T19" i="4"/>
  <c r="F21" i="94"/>
  <c r="V21" i="34"/>
  <c r="Y21" i="34" s="1"/>
  <c r="T23" i="101"/>
  <c r="P23" i="101"/>
  <c r="Q23" i="101" s="1"/>
  <c r="H22" i="94"/>
  <c r="L14" i="96"/>
  <c r="J17" i="97"/>
  <c r="H15" i="95"/>
  <c r="E16" i="134"/>
  <c r="H22" i="107"/>
  <c r="D14" i="97"/>
  <c r="E28" i="107"/>
  <c r="J22" i="96"/>
  <c r="J14" i="97"/>
  <c r="D20" i="155"/>
  <c r="F20" i="155" s="1"/>
  <c r="G20" i="155" s="1"/>
  <c r="D18" i="94"/>
  <c r="T28" i="55"/>
  <c r="T17" i="52"/>
  <c r="L27" i="97"/>
  <c r="J16" i="95"/>
  <c r="D24" i="136"/>
  <c r="E24" i="136" s="1"/>
  <c r="P17" i="4"/>
  <c r="Q17" i="4" s="1"/>
  <c r="T17" i="4"/>
  <c r="K21" i="102"/>
  <c r="L21" i="102"/>
  <c r="D23" i="53"/>
  <c r="D30" i="48"/>
  <c r="D10" i="96"/>
  <c r="D20" i="54"/>
  <c r="Z18" i="101"/>
  <c r="D28" i="136"/>
  <c r="E28" i="136" s="1"/>
  <c r="T13" i="53"/>
  <c r="E25" i="107"/>
  <c r="H30" i="48"/>
  <c r="D22" i="55"/>
  <c r="N18" i="136"/>
  <c r="H16" i="94"/>
  <c r="J25" i="94"/>
  <c r="D23" i="136"/>
  <c r="E23" i="136" s="1"/>
  <c r="W14" i="4"/>
  <c r="E24" i="148"/>
  <c r="J24" i="148"/>
  <c r="AC18" i="134"/>
  <c r="N31" i="148"/>
  <c r="G12" i="148"/>
  <c r="G21" i="148"/>
  <c r="D19" i="52"/>
  <c r="G17" i="147"/>
  <c r="L24" i="95"/>
  <c r="N24" i="95" s="1"/>
  <c r="Q24" i="95" s="1"/>
  <c r="J18" i="147"/>
  <c r="E18" i="147"/>
  <c r="G29" i="53"/>
  <c r="D11" i="53"/>
  <c r="G15" i="146"/>
  <c r="AC25" i="134"/>
  <c r="L15" i="97"/>
  <c r="D28" i="53"/>
  <c r="T17" i="54"/>
  <c r="H24" i="107"/>
  <c r="T19" i="101"/>
  <c r="P19" i="101"/>
  <c r="Q19" i="101" s="1"/>
  <c r="T12" i="53"/>
  <c r="N29" i="55"/>
  <c r="D25" i="57"/>
  <c r="V23" i="103"/>
  <c r="W23" i="103" s="1"/>
  <c r="L22" i="95"/>
  <c r="E24" i="107"/>
  <c r="P16" i="101"/>
  <c r="Q16" i="101" s="1"/>
  <c r="T16" i="101"/>
  <c r="W20" i="4"/>
  <c r="T13" i="56"/>
  <c r="D21" i="55"/>
  <c r="S30" i="4"/>
  <c r="T30" i="4" s="1"/>
  <c r="P11" i="4"/>
  <c r="Q11" i="4" s="1"/>
  <c r="T11" i="4"/>
  <c r="L19" i="94"/>
  <c r="J19" i="97"/>
  <c r="AC29" i="134"/>
  <c r="P30" i="48"/>
  <c r="H10" i="96"/>
  <c r="E18" i="139"/>
  <c r="D13" i="97"/>
  <c r="Z24" i="101"/>
  <c r="Z23" i="4"/>
  <c r="W12" i="101"/>
  <c r="I29" i="56"/>
  <c r="I29" i="52"/>
  <c r="H12" i="94"/>
  <c r="J23" i="96"/>
  <c r="L27" i="95"/>
  <c r="T16" i="55"/>
  <c r="S25" i="105"/>
  <c r="T25" i="105" s="1"/>
  <c r="D26" i="140"/>
  <c r="T14" i="56"/>
  <c r="V16" i="49"/>
  <c r="Y16" i="49" s="1"/>
  <c r="F16" i="97"/>
  <c r="D25" i="55"/>
  <c r="H26" i="94"/>
  <c r="J10" i="95"/>
  <c r="R30" i="47"/>
  <c r="T24" i="53"/>
  <c r="Z21" i="101"/>
  <c r="L29" i="52"/>
  <c r="T12" i="57"/>
  <c r="W18" i="101"/>
  <c r="T17" i="101"/>
  <c r="P17" i="101"/>
  <c r="Q17" i="101" s="1"/>
  <c r="T20" i="57"/>
  <c r="T25" i="57"/>
  <c r="T26" i="55"/>
  <c r="D24" i="54"/>
  <c r="D18" i="57"/>
  <c r="P22" i="101"/>
  <c r="Q22" i="101" s="1"/>
  <c r="T22" i="101"/>
  <c r="D19" i="95"/>
  <c r="L12" i="95"/>
  <c r="D11" i="54"/>
  <c r="G29" i="54"/>
  <c r="D14" i="54"/>
  <c r="T22" i="53"/>
  <c r="C20" i="3"/>
  <c r="D24" i="107"/>
  <c r="H26" i="95"/>
  <c r="D22" i="96"/>
  <c r="N17" i="140"/>
  <c r="Y16" i="105"/>
  <c r="Z16" i="105" s="1"/>
  <c r="C16" i="3"/>
  <c r="D20" i="107"/>
  <c r="P11" i="101"/>
  <c r="T11" i="101"/>
  <c r="S30" i="101"/>
  <c r="T30" i="101" s="1"/>
  <c r="J16" i="147"/>
  <c r="E16" i="147"/>
  <c r="L23" i="97"/>
  <c r="V20" i="103"/>
  <c r="W20" i="103" s="1"/>
  <c r="D27" i="55"/>
  <c r="Q29" i="53"/>
  <c r="D27" i="136"/>
  <c r="E27" i="136" s="1"/>
  <c r="M13" i="98"/>
  <c r="S13" i="98"/>
  <c r="C28" i="84"/>
  <c r="G18" i="98"/>
  <c r="H19" i="96"/>
  <c r="AC17" i="139"/>
  <c r="W13" i="101"/>
  <c r="Q16" i="98"/>
  <c r="W19" i="79"/>
  <c r="T14" i="53"/>
  <c r="V15" i="49"/>
  <c r="Y15" i="49" s="1"/>
  <c r="F15" i="97"/>
  <c r="J27" i="96"/>
  <c r="D26" i="52"/>
  <c r="H23" i="94"/>
  <c r="H18" i="97"/>
  <c r="V19" i="49"/>
  <c r="Y19" i="49" s="1"/>
  <c r="F19" i="97"/>
  <c r="J23" i="94"/>
  <c r="D24" i="57"/>
  <c r="L30" i="49"/>
  <c r="O13" i="98"/>
  <c r="D29" i="102"/>
  <c r="Z23" i="101"/>
  <c r="G13" i="98"/>
  <c r="S29" i="56"/>
  <c r="T11" i="56"/>
  <c r="D12" i="97"/>
  <c r="T18" i="57"/>
  <c r="Z12" i="4"/>
  <c r="D26" i="107"/>
  <c r="C22" i="3"/>
  <c r="T13" i="4"/>
  <c r="P13" i="4"/>
  <c r="Q13" i="4" s="1"/>
  <c r="D15" i="97"/>
  <c r="K15" i="102"/>
  <c r="L15" i="102"/>
  <c r="T23" i="56"/>
  <c r="T18" i="53"/>
  <c r="T15" i="4"/>
  <c r="P15" i="4"/>
  <c r="Q15" i="4" s="1"/>
  <c r="T19" i="55"/>
  <c r="D21" i="136"/>
  <c r="E21" i="136" s="1"/>
  <c r="D26" i="55"/>
  <c r="L16" i="94"/>
  <c r="D14" i="94"/>
  <c r="D16" i="155"/>
  <c r="F16" i="155" s="1"/>
  <c r="G16" i="155" s="1"/>
  <c r="Z28" i="101"/>
  <c r="L11" i="94"/>
  <c r="W24" i="4"/>
  <c r="T17" i="57"/>
  <c r="D26" i="136"/>
  <c r="E26" i="136" s="1"/>
  <c r="Z27" i="101"/>
  <c r="L21" i="94"/>
  <c r="L18" i="102"/>
  <c r="K18" i="102"/>
  <c r="D18" i="97"/>
  <c r="W15" i="4"/>
  <c r="D22" i="54"/>
  <c r="W13" i="4"/>
  <c r="D28" i="57"/>
  <c r="D11" i="57"/>
  <c r="G29" i="57"/>
  <c r="D21" i="94"/>
  <c r="D23" i="155"/>
  <c r="E14" i="107"/>
  <c r="H31" i="106"/>
  <c r="V12" i="34"/>
  <c r="F12" i="94"/>
  <c r="D25" i="134"/>
  <c r="S24" i="103"/>
  <c r="P26" i="4"/>
  <c r="Q26" i="4" s="1"/>
  <c r="T26" i="4"/>
  <c r="J19" i="96"/>
  <c r="H21" i="95"/>
  <c r="P25" i="4"/>
  <c r="Q25" i="4" s="1"/>
  <c r="T25" i="4"/>
  <c r="D20" i="57"/>
  <c r="P13" i="101"/>
  <c r="Q13" i="101" s="1"/>
  <c r="T13" i="101"/>
  <c r="L25" i="94"/>
  <c r="T18" i="54"/>
  <c r="T12" i="56"/>
  <c r="D28" i="155"/>
  <c r="D26" i="94"/>
  <c r="J13" i="95"/>
  <c r="D19" i="55"/>
  <c r="W22" i="101"/>
  <c r="Z25" i="4"/>
  <c r="P30" i="34"/>
  <c r="H10" i="94"/>
  <c r="N29" i="57"/>
  <c r="Z24" i="4"/>
  <c r="L12" i="102"/>
  <c r="K12" i="102"/>
  <c r="V20" i="47"/>
  <c r="Y20" i="47" s="1"/>
  <c r="F20" i="95"/>
  <c r="P28" i="4"/>
  <c r="Q28" i="4" s="1"/>
  <c r="T28" i="4"/>
  <c r="Q29" i="54"/>
  <c r="D25" i="136"/>
  <c r="E25" i="136" s="1"/>
  <c r="W27" i="101"/>
  <c r="AC12" i="79"/>
  <c r="E15" i="79"/>
  <c r="E15" i="98" s="1"/>
  <c r="E12" i="98"/>
  <c r="L23" i="94"/>
  <c r="E17" i="107"/>
  <c r="W15" i="79"/>
  <c r="W21" i="79" s="1"/>
  <c r="Q12" i="98"/>
  <c r="S22" i="103"/>
  <c r="D23" i="134"/>
  <c r="Q15" i="79"/>
  <c r="M12" i="98"/>
  <c r="F14" i="94"/>
  <c r="V14" i="34"/>
  <c r="L27" i="94"/>
  <c r="D14" i="155"/>
  <c r="J14" i="155" s="1"/>
  <c r="D12" i="94"/>
  <c r="T27" i="101"/>
  <c r="P27" i="101"/>
  <c r="Q27" i="101" s="1"/>
  <c r="W28" i="4"/>
  <c r="Z26" i="101"/>
  <c r="C27" i="3"/>
  <c r="D31" i="107"/>
  <c r="C12" i="3"/>
  <c r="D16" i="107"/>
  <c r="T14" i="4"/>
  <c r="P14" i="4"/>
  <c r="Q14" i="4" s="1"/>
  <c r="D18" i="107"/>
  <c r="C14" i="3"/>
  <c r="D16" i="94"/>
  <c r="D18" i="155"/>
  <c r="F18" i="155" s="1"/>
  <c r="G18" i="155" s="1"/>
  <c r="Z26" i="4"/>
  <c r="J19" i="94"/>
  <c r="V22" i="34"/>
  <c r="F22" i="94"/>
  <c r="H24" i="97"/>
  <c r="T26" i="52"/>
  <c r="Q14" i="98"/>
  <c r="AC13" i="125"/>
  <c r="AA13" i="125" s="1"/>
  <c r="T12" i="54"/>
  <c r="V25" i="105"/>
  <c r="W25" i="105" s="1"/>
  <c r="S16" i="103"/>
  <c r="T16" i="103" s="1"/>
  <c r="D17" i="134"/>
  <c r="J20" i="94"/>
  <c r="E29" i="148"/>
  <c r="J29" i="148"/>
  <c r="J26" i="97"/>
  <c r="L20" i="95"/>
  <c r="F18" i="94"/>
  <c r="V18" i="34"/>
  <c r="G16" i="139"/>
  <c r="H16" i="139" s="1"/>
  <c r="P15" i="101"/>
  <c r="Q15" i="101" s="1"/>
  <c r="T15" i="101"/>
  <c r="T26" i="53"/>
  <c r="T16" i="56"/>
  <c r="H23" i="97"/>
  <c r="L20" i="97"/>
  <c r="E13" i="98"/>
  <c r="AC13" i="79"/>
  <c r="D26" i="54"/>
  <c r="J13" i="96"/>
  <c r="N13" i="96" s="1"/>
  <c r="N13" i="140"/>
  <c r="Y12" i="105"/>
  <c r="Z12" i="105" s="1"/>
  <c r="S18" i="98"/>
  <c r="F10" i="94"/>
  <c r="F30" i="34"/>
  <c r="V10" i="34"/>
  <c r="T25" i="55"/>
  <c r="H25" i="94"/>
  <c r="V13" i="49"/>
  <c r="Y13" i="49" s="1"/>
  <c r="F13" i="97"/>
  <c r="H18" i="94"/>
  <c r="Z16" i="4"/>
  <c r="O18" i="98"/>
  <c r="T26" i="54"/>
  <c r="D26" i="57"/>
  <c r="Y24" i="103"/>
  <c r="Z24" i="103" s="1"/>
  <c r="K10" i="102"/>
  <c r="J29" i="102"/>
  <c r="L29" i="102" s="1"/>
  <c r="L10" i="102"/>
  <c r="D20" i="52"/>
  <c r="D15" i="54"/>
  <c r="P24" i="101"/>
  <c r="Q24" i="101" s="1"/>
  <c r="T24" i="101"/>
  <c r="D24" i="56"/>
  <c r="D23" i="54"/>
  <c r="G14" i="98"/>
  <c r="W19" i="101"/>
  <c r="D17" i="107"/>
  <c r="C13" i="3"/>
  <c r="W11" i="4"/>
  <c r="V30" i="4"/>
  <c r="W30" i="4" s="1"/>
  <c r="H26" i="97"/>
  <c r="E27" i="107"/>
  <c r="K27" i="107" s="1"/>
  <c r="Q17" i="98"/>
  <c r="J27" i="94"/>
  <c r="Z16" i="101"/>
  <c r="D25" i="107"/>
  <c r="C21" i="3"/>
  <c r="J22" i="94"/>
  <c r="L18" i="94"/>
  <c r="D13" i="53"/>
  <c r="L14" i="94"/>
  <c r="D11" i="94"/>
  <c r="D13" i="155"/>
  <c r="F13" i="155" s="1"/>
  <c r="G13" i="155" s="1"/>
  <c r="D25" i="52"/>
  <c r="Z20" i="4"/>
  <c r="D17" i="155"/>
  <c r="D15" i="94"/>
  <c r="J31" i="136"/>
  <c r="K31" i="136" s="1"/>
  <c r="D23" i="57"/>
  <c r="T14" i="54"/>
  <c r="W14" i="101"/>
  <c r="H25" i="97"/>
  <c r="T25" i="101"/>
  <c r="P25" i="101"/>
  <c r="Q25" i="101" s="1"/>
  <c r="E15" i="125"/>
  <c r="E19" i="125" s="1"/>
  <c r="AC12" i="125"/>
  <c r="L22" i="94"/>
  <c r="N22" i="94" s="1"/>
  <c r="N29" i="52"/>
  <c r="N28" i="136"/>
  <c r="L30" i="34"/>
  <c r="K14" i="98"/>
  <c r="D27" i="56"/>
  <c r="D23" i="107"/>
  <c r="F23" i="107" s="1"/>
  <c r="C19" i="3"/>
  <c r="J18" i="94"/>
  <c r="D14" i="53"/>
  <c r="L20" i="94"/>
  <c r="U20" i="34"/>
  <c r="T17" i="55"/>
  <c r="L19" i="97"/>
  <c r="W20" i="101"/>
  <c r="D21" i="107"/>
  <c r="C17" i="3"/>
  <c r="E15" i="107"/>
  <c r="F15" i="107" s="1"/>
  <c r="J11" i="97"/>
  <c r="D23" i="52"/>
  <c r="D17" i="55"/>
  <c r="Y30" i="101"/>
  <c r="Z30" i="101" s="1"/>
  <c r="Z11" i="101"/>
  <c r="H15" i="97"/>
  <c r="Y21" i="103"/>
  <c r="Z21" i="103" s="1"/>
  <c r="L12" i="96"/>
  <c r="AC20" i="134"/>
  <c r="T20" i="54"/>
  <c r="J13" i="97"/>
  <c r="D11" i="52"/>
  <c r="G29" i="52"/>
  <c r="I29" i="57"/>
  <c r="Z31" i="148"/>
  <c r="E16" i="107"/>
  <c r="W15" i="101"/>
  <c r="N15" i="136"/>
  <c r="E26" i="107"/>
  <c r="K26" i="107" s="1"/>
  <c r="E21" i="107"/>
  <c r="F21" i="107" s="1"/>
  <c r="Z15" i="101"/>
  <c r="D31" i="43"/>
  <c r="N20" i="136"/>
  <c r="W23" i="4"/>
  <c r="D18" i="136"/>
  <c r="E18" i="136" s="1"/>
  <c r="N17" i="136"/>
  <c r="P12" i="4"/>
  <c r="Q12" i="4" s="1"/>
  <c r="T12" i="4"/>
  <c r="I13" i="98"/>
  <c r="I15" i="98" s="1"/>
  <c r="X12" i="98" s="1"/>
  <c r="H31" i="107"/>
  <c r="K31" i="107" s="1"/>
  <c r="L31" i="107" s="1"/>
  <c r="J12" i="94"/>
  <c r="C20" i="106"/>
  <c r="J21" i="94"/>
  <c r="D21" i="155"/>
  <c r="F21" i="155" s="1"/>
  <c r="G21" i="155" s="1"/>
  <c r="D19" i="94"/>
  <c r="T23" i="53"/>
  <c r="AC16" i="79"/>
  <c r="E16" i="98"/>
  <c r="E19" i="79"/>
  <c r="E19" i="98" s="1"/>
  <c r="D17" i="136"/>
  <c r="E17" i="136" s="1"/>
  <c r="L19" i="102"/>
  <c r="K19" i="102"/>
  <c r="J13" i="94"/>
  <c r="D23" i="55"/>
  <c r="K14" i="102"/>
  <c r="L14" i="102"/>
  <c r="F19" i="94"/>
  <c r="V19" i="34"/>
  <c r="C18" i="106"/>
  <c r="I18" i="106" s="1"/>
  <c r="D20" i="136"/>
  <c r="E20" i="136" s="1"/>
  <c r="J11" i="94"/>
  <c r="D17" i="94"/>
  <c r="D19" i="155"/>
  <c r="J19" i="155" s="1"/>
  <c r="AC25" i="139"/>
  <c r="S15" i="103"/>
  <c r="D16" i="134"/>
  <c r="J16" i="97"/>
  <c r="AC19" i="148"/>
  <c r="T12" i="55"/>
  <c r="F14" i="97"/>
  <c r="V14" i="49"/>
  <c r="Y14" i="49" s="1"/>
  <c r="H19" i="95"/>
  <c r="L13" i="94"/>
  <c r="U13" i="34"/>
  <c r="T23" i="57"/>
  <c r="Z13" i="4"/>
  <c r="F19" i="95"/>
  <c r="V19" i="47"/>
  <c r="Y19" i="47" s="1"/>
  <c r="V26" i="49"/>
  <c r="Y26" i="49" s="1"/>
  <c r="F26" i="97"/>
  <c r="D15" i="136"/>
  <c r="E15" i="136" s="1"/>
  <c r="D17" i="140"/>
  <c r="S16" i="105"/>
  <c r="T15" i="54"/>
  <c r="D22" i="140"/>
  <c r="E22" i="140" s="1"/>
  <c r="S21" i="105"/>
  <c r="Y27" i="105"/>
  <c r="Z27" i="105" s="1"/>
  <c r="N28" i="140"/>
  <c r="Z19" i="4"/>
  <c r="C29" i="106"/>
  <c r="I29" i="106" s="1"/>
  <c r="AC17" i="79"/>
  <c r="AA17" i="79" s="1"/>
  <c r="E17" i="98"/>
  <c r="D25" i="53"/>
  <c r="C10" i="3"/>
  <c r="D14" i="107"/>
  <c r="D29" i="3"/>
  <c r="E25" i="3" s="1"/>
  <c r="T27" i="57"/>
  <c r="S29" i="57"/>
  <c r="T11" i="57"/>
  <c r="H19" i="79"/>
  <c r="G16" i="98"/>
  <c r="N25" i="136"/>
  <c r="Z20" i="101"/>
  <c r="T17" i="56"/>
  <c r="D16" i="53"/>
  <c r="F27" i="97"/>
  <c r="V27" i="49"/>
  <c r="Y27" i="49" s="1"/>
  <c r="D19" i="56"/>
  <c r="H30" i="34"/>
  <c r="D16" i="136"/>
  <c r="E16" i="136" s="1"/>
  <c r="T21" i="52"/>
  <c r="D30" i="107"/>
  <c r="C26" i="3"/>
  <c r="D24" i="97"/>
  <c r="T24" i="52"/>
  <c r="P21" i="4"/>
  <c r="Q21" i="4" s="1"/>
  <c r="T21" i="4"/>
  <c r="L23" i="102"/>
  <c r="K23" i="102"/>
  <c r="D19" i="107"/>
  <c r="C15" i="3"/>
  <c r="D21" i="57"/>
  <c r="J14" i="94"/>
  <c r="D10" i="94"/>
  <c r="D30" i="34"/>
  <c r="D12" i="155"/>
  <c r="F12" i="155" s="1"/>
  <c r="W17" i="101"/>
  <c r="H15" i="79"/>
  <c r="G12" i="98"/>
  <c r="L12" i="94"/>
  <c r="D14" i="136"/>
  <c r="E14" i="136" s="1"/>
  <c r="T27" i="56"/>
  <c r="AC17" i="147"/>
  <c r="L24" i="94"/>
  <c r="Z12" i="101"/>
  <c r="D28" i="56"/>
  <c r="N24" i="136"/>
  <c r="T26" i="56"/>
  <c r="N19" i="136"/>
  <c r="D28" i="55"/>
  <c r="D23" i="94"/>
  <c r="D25" i="155"/>
  <c r="D19" i="57"/>
  <c r="L20" i="102"/>
  <c r="K20" i="102"/>
  <c r="P30" i="47"/>
  <c r="H10" i="95"/>
  <c r="T22" i="52"/>
  <c r="W28" i="101"/>
  <c r="T13" i="54"/>
  <c r="P20" i="4"/>
  <c r="Q20" i="4" s="1"/>
  <c r="T20" i="4"/>
  <c r="Z13" i="101"/>
  <c r="S29" i="52"/>
  <c r="T29" i="52" s="1"/>
  <c r="T11" i="52"/>
  <c r="D29" i="136"/>
  <c r="E29" i="136" s="1"/>
  <c r="D19" i="53"/>
  <c r="T23" i="54"/>
  <c r="S17" i="98"/>
  <c r="D27" i="52"/>
  <c r="T17" i="53"/>
  <c r="F24" i="94"/>
  <c r="V24" i="34"/>
  <c r="Y24" i="34" s="1"/>
  <c r="L24" i="97"/>
  <c r="W27" i="4"/>
  <c r="S31" i="146"/>
  <c r="J12" i="97"/>
  <c r="N12" i="97" s="1"/>
  <c r="V27" i="48"/>
  <c r="Y27" i="48" s="1"/>
  <c r="F27" i="96"/>
  <c r="D17" i="96"/>
  <c r="J26" i="95"/>
  <c r="D16" i="55"/>
  <c r="W16" i="4"/>
  <c r="Y12" i="103"/>
  <c r="Z12" i="103" s="1"/>
  <c r="T27" i="54"/>
  <c r="H24" i="96"/>
  <c r="N24" i="96" s="1"/>
  <c r="Q24" i="96" s="1"/>
  <c r="L25" i="102"/>
  <c r="K25" i="102"/>
  <c r="H15" i="94"/>
  <c r="J17" i="96"/>
  <c r="K15" i="125"/>
  <c r="H19" i="125" s="1"/>
  <c r="J12" i="96"/>
  <c r="L11" i="97"/>
  <c r="L29" i="56"/>
  <c r="D14" i="55"/>
  <c r="T20" i="52"/>
  <c r="T12" i="101"/>
  <c r="P12" i="101"/>
  <c r="Q12" i="101" s="1"/>
  <c r="N21" i="136"/>
  <c r="Z27" i="4"/>
  <c r="L15" i="94"/>
  <c r="N15" i="94" s="1"/>
  <c r="Q15" i="94" s="1"/>
  <c r="N16" i="136"/>
  <c r="E29" i="107"/>
  <c r="T19" i="79"/>
  <c r="T21" i="79" s="1"/>
  <c r="O16" i="98"/>
  <c r="D19" i="136"/>
  <c r="E19" i="136" s="1"/>
  <c r="T22" i="4"/>
  <c r="P22" i="4"/>
  <c r="Q22" i="4" s="1"/>
  <c r="T25" i="56"/>
  <c r="T14" i="55"/>
  <c r="H14" i="95"/>
  <c r="N14" i="95" s="1"/>
  <c r="I14" i="95" s="1"/>
  <c r="N29" i="136"/>
  <c r="H21" i="96"/>
  <c r="N21" i="96" s="1"/>
  <c r="T16" i="54"/>
  <c r="N29" i="53"/>
  <c r="O29" i="53" s="1"/>
  <c r="H21" i="97"/>
  <c r="T24" i="4"/>
  <c r="P24" i="4"/>
  <c r="Q24" i="4" s="1"/>
  <c r="D20" i="53"/>
  <c r="Z15" i="79"/>
  <c r="Z21" i="79" s="1"/>
  <c r="S12" i="98"/>
  <c r="S15" i="98" s="1"/>
  <c r="AC12" i="98" s="1"/>
  <c r="E22" i="107"/>
  <c r="F22" i="107" s="1"/>
  <c r="H24" i="94"/>
  <c r="N22" i="136"/>
  <c r="E18" i="107"/>
  <c r="K18" i="107" s="1"/>
  <c r="L18" i="107" s="1"/>
  <c r="T27" i="55"/>
  <c r="D12" i="57"/>
  <c r="N30" i="34"/>
  <c r="W26" i="101"/>
  <c r="W25" i="4"/>
  <c r="D13" i="57"/>
  <c r="F11" i="94"/>
  <c r="V11" i="34"/>
  <c r="Y11" i="34" s="1"/>
  <c r="D26" i="95"/>
  <c r="Z21" i="4"/>
  <c r="W24" i="101"/>
  <c r="Z19" i="101"/>
  <c r="D29" i="107"/>
  <c r="C25" i="3"/>
  <c r="E20" i="107"/>
  <c r="T28" i="52"/>
  <c r="E30" i="107"/>
  <c r="Z14" i="4"/>
  <c r="L14" i="97"/>
  <c r="D12" i="55"/>
  <c r="Z17" i="101"/>
  <c r="D22" i="94"/>
  <c r="D24" i="155"/>
  <c r="F24" i="155" s="1"/>
  <c r="G24" i="155" s="1"/>
  <c r="H27" i="96"/>
  <c r="T25" i="53"/>
  <c r="D28" i="54"/>
  <c r="N29" i="56"/>
  <c r="D18" i="53"/>
  <c r="F18" i="139"/>
  <c r="N21" i="108"/>
  <c r="G21" i="108" s="1"/>
  <c r="AC24" i="145"/>
  <c r="AC18" i="144"/>
  <c r="AC27" i="143"/>
  <c r="AC25" i="147"/>
  <c r="F29" i="139"/>
  <c r="AC14" i="144"/>
  <c r="C23" i="106"/>
  <c r="I23" i="106" s="1"/>
  <c r="C17" i="106"/>
  <c r="I17" i="106" s="1"/>
  <c r="R22" i="10"/>
  <c r="H14" i="134"/>
  <c r="X10" i="10"/>
  <c r="I19" i="84"/>
  <c r="AC26" i="145"/>
  <c r="N21" i="141"/>
  <c r="G21" i="141" s="1"/>
  <c r="F19" i="137"/>
  <c r="H25" i="137"/>
  <c r="AC16" i="144"/>
  <c r="AC19" i="142"/>
  <c r="J29" i="51"/>
  <c r="AC20" i="145"/>
  <c r="F25" i="137"/>
  <c r="U27" i="10"/>
  <c r="R25" i="10"/>
  <c r="U24" i="10"/>
  <c r="H18" i="134"/>
  <c r="F27" i="139"/>
  <c r="U23" i="10"/>
  <c r="H13" i="134"/>
  <c r="AC15" i="144"/>
  <c r="H21" i="134"/>
  <c r="C28" i="106"/>
  <c r="I28" i="106" s="1"/>
  <c r="F26" i="134"/>
  <c r="H25" i="139"/>
  <c r="H26" i="134"/>
  <c r="T29" i="50"/>
  <c r="U15" i="10"/>
  <c r="R20" i="10"/>
  <c r="U21" i="10"/>
  <c r="G31" i="144"/>
  <c r="I20" i="84"/>
  <c r="V31" i="139"/>
  <c r="X15" i="10"/>
  <c r="H26" i="137"/>
  <c r="AC18" i="145"/>
  <c r="N23" i="95"/>
  <c r="Q23" i="95" s="1"/>
  <c r="U20" i="10"/>
  <c r="X23" i="10"/>
  <c r="U25" i="10"/>
  <c r="AC24" i="146"/>
  <c r="AC12" i="147"/>
  <c r="R21" i="10"/>
  <c r="C24" i="106"/>
  <c r="D13" i="147"/>
  <c r="F13" i="147" s="1"/>
  <c r="Q31" i="145"/>
  <c r="T31" i="145" s="1"/>
  <c r="H27" i="139"/>
  <c r="N10" i="141"/>
  <c r="K10" i="141" s="1"/>
  <c r="T28" i="105"/>
  <c r="P28" i="105"/>
  <c r="Q28" i="105" s="1"/>
  <c r="R12" i="10"/>
  <c r="X12" i="10"/>
  <c r="C15" i="106"/>
  <c r="T22" i="105"/>
  <c r="AA13" i="68"/>
  <c r="AC19" i="145"/>
  <c r="D27" i="148"/>
  <c r="K27" i="148" s="1"/>
  <c r="U10" i="34"/>
  <c r="F14" i="155"/>
  <c r="G14" i="155" s="1"/>
  <c r="D24" i="143"/>
  <c r="K24" i="143" s="1"/>
  <c r="T24" i="105"/>
  <c r="G31" i="145"/>
  <c r="AC24" i="142"/>
  <c r="D13" i="144"/>
  <c r="E26" i="140"/>
  <c r="D17" i="145"/>
  <c r="AC22" i="148"/>
  <c r="U16" i="10"/>
  <c r="U12" i="10"/>
  <c r="D22" i="142"/>
  <c r="H22" i="142" s="1"/>
  <c r="D19" i="147"/>
  <c r="K19" i="147" s="1"/>
  <c r="H18" i="139"/>
  <c r="N23" i="141"/>
  <c r="I23" i="141" s="1"/>
  <c r="E25" i="140"/>
  <c r="J21" i="155"/>
  <c r="P17" i="104"/>
  <c r="Q17" i="104" s="1"/>
  <c r="T17" i="104"/>
  <c r="D28" i="147"/>
  <c r="H28" i="147" s="1"/>
  <c r="E27" i="140"/>
  <c r="AC22" i="142"/>
  <c r="T27" i="105"/>
  <c r="AA20" i="68"/>
  <c r="C16" i="106"/>
  <c r="R13" i="10"/>
  <c r="X13" i="10"/>
  <c r="F26" i="155"/>
  <c r="G26" i="155" s="1"/>
  <c r="AC27" i="148"/>
  <c r="D20" i="145"/>
  <c r="F20" i="145" s="1"/>
  <c r="G31" i="142"/>
  <c r="D13" i="143"/>
  <c r="F13" i="143" s="1"/>
  <c r="AA15" i="68"/>
  <c r="N17" i="94"/>
  <c r="I17" i="94" s="1"/>
  <c r="X21" i="10"/>
  <c r="Q11" i="101"/>
  <c r="C19" i="106"/>
  <c r="Y13" i="34"/>
  <c r="N20" i="108"/>
  <c r="K20" i="108" s="1"/>
  <c r="AC21" i="143"/>
  <c r="D26" i="142"/>
  <c r="F26" i="142" s="1"/>
  <c r="D29" i="146"/>
  <c r="K29" i="146" s="1"/>
  <c r="AC23" i="147"/>
  <c r="T12" i="103"/>
  <c r="D16" i="143"/>
  <c r="F27" i="155"/>
  <c r="G27" i="155" s="1"/>
  <c r="I21" i="108"/>
  <c r="D15" i="142"/>
  <c r="AC20" i="147"/>
  <c r="AC26" i="143"/>
  <c r="AC16" i="142"/>
  <c r="N16" i="96"/>
  <c r="Q16" i="96" s="1"/>
  <c r="N18" i="96"/>
  <c r="Q18" i="96" s="1"/>
  <c r="AA18" i="68"/>
  <c r="D24" i="145"/>
  <c r="K24" i="145" s="1"/>
  <c r="AA12" i="79"/>
  <c r="AC29" i="148"/>
  <c r="N27" i="108"/>
  <c r="I27" i="108" s="1"/>
  <c r="F15" i="137"/>
  <c r="Y12" i="34"/>
  <c r="H22" i="134"/>
  <c r="E28" i="140"/>
  <c r="D27" i="145"/>
  <c r="AC16" i="147"/>
  <c r="Y16" i="34"/>
  <c r="U16" i="34"/>
  <c r="I16" i="84"/>
  <c r="D28" i="145"/>
  <c r="AC28" i="145"/>
  <c r="E21" i="92"/>
  <c r="V20" i="92" s="1"/>
  <c r="T13" i="104"/>
  <c r="P13" i="104"/>
  <c r="Q13" i="104" s="1"/>
  <c r="J31" i="145"/>
  <c r="M31" i="145" s="1"/>
  <c r="D12" i="145"/>
  <c r="K12" i="145" s="1"/>
  <c r="AC21" i="144"/>
  <c r="E19" i="140"/>
  <c r="D20" i="143"/>
  <c r="AC24" i="144"/>
  <c r="N13" i="141"/>
  <c r="K13" i="141" s="1"/>
  <c r="O31" i="139"/>
  <c r="G31" i="139"/>
  <c r="T15" i="105"/>
  <c r="P15" i="105"/>
  <c r="Q15" i="105" s="1"/>
  <c r="F29" i="137"/>
  <c r="E13" i="140"/>
  <c r="D22" i="145"/>
  <c r="F22" i="145" s="1"/>
  <c r="T21" i="104"/>
  <c r="P21" i="104"/>
  <c r="Q21" i="104" s="1"/>
  <c r="H31" i="136"/>
  <c r="H26" i="139"/>
  <c r="O16" i="152"/>
  <c r="AA12" i="152" s="1"/>
  <c r="J31" i="142"/>
  <c r="D12" i="142"/>
  <c r="Q31" i="143"/>
  <c r="T31" i="143" s="1"/>
  <c r="S30" i="104"/>
  <c r="T30" i="104" s="1"/>
  <c r="P11" i="104"/>
  <c r="T11" i="104"/>
  <c r="T17" i="105"/>
  <c r="P17" i="105"/>
  <c r="Q17" i="105" s="1"/>
  <c r="D19" i="142"/>
  <c r="F19" i="142" s="1"/>
  <c r="AC25" i="145"/>
  <c r="E16" i="140"/>
  <c r="E21" i="140"/>
  <c r="E14" i="140"/>
  <c r="D25" i="145"/>
  <c r="K25" i="145" s="1"/>
  <c r="M19" i="98"/>
  <c r="Z17" i="98" s="1"/>
  <c r="K23" i="107"/>
  <c r="L23" i="107" s="1"/>
  <c r="O19" i="125"/>
  <c r="D18" i="147"/>
  <c r="K18" i="147" s="1"/>
  <c r="AC27" i="145"/>
  <c r="T23" i="68"/>
  <c r="T14" i="104"/>
  <c r="P14" i="104"/>
  <c r="Q14" i="104" s="1"/>
  <c r="P23" i="105"/>
  <c r="Q23" i="105" s="1"/>
  <c r="T23" i="105"/>
  <c r="F22" i="139"/>
  <c r="E20" i="140"/>
  <c r="F21" i="139"/>
  <c r="D28" i="142"/>
  <c r="F28" i="142" s="1"/>
  <c r="AC25" i="148"/>
  <c r="D31" i="138"/>
  <c r="E31" i="138" s="1"/>
  <c r="H31" i="138"/>
  <c r="AC23" i="148"/>
  <c r="D19" i="144"/>
  <c r="F19" i="144" s="1"/>
  <c r="T13" i="105"/>
  <c r="P13" i="105"/>
  <c r="Q13" i="105" s="1"/>
  <c r="AA31" i="139"/>
  <c r="I21" i="84"/>
  <c r="T12" i="105"/>
  <c r="M21" i="152"/>
  <c r="Z19" i="152" s="1"/>
  <c r="AA31" i="134"/>
  <c r="AC12" i="143"/>
  <c r="M16" i="152"/>
  <c r="Z14" i="152" s="1"/>
  <c r="E24" i="140"/>
  <c r="D20" i="142"/>
  <c r="H20" i="142" s="1"/>
  <c r="AC26" i="142"/>
  <c r="H27" i="137"/>
  <c r="H21" i="139"/>
  <c r="AC18" i="142"/>
  <c r="AC13" i="148"/>
  <c r="K21" i="107"/>
  <c r="L21" i="107" s="1"/>
  <c r="F31" i="107"/>
  <c r="G31" i="148"/>
  <c r="K22" i="107"/>
  <c r="L22" i="107" s="1"/>
  <c r="F28" i="107"/>
  <c r="AC17" i="148"/>
  <c r="AC18" i="143"/>
  <c r="P25" i="104"/>
  <c r="Q25" i="104" s="1"/>
  <c r="T25" i="104"/>
  <c r="K30" i="107"/>
  <c r="L30" i="107" s="1"/>
  <c r="F30" i="107"/>
  <c r="D28" i="143"/>
  <c r="H28" i="143" s="1"/>
  <c r="T14" i="103"/>
  <c r="P14" i="103"/>
  <c r="Q14" i="103" s="1"/>
  <c r="Q19" i="98"/>
  <c r="AB18" i="98" s="1"/>
  <c r="T28" i="104"/>
  <c r="P28" i="104"/>
  <c r="Q28" i="104" s="1"/>
  <c r="AC16" i="68"/>
  <c r="AA16" i="68" s="1"/>
  <c r="AA12" i="68"/>
  <c r="I21" i="152"/>
  <c r="X19" i="152" s="1"/>
  <c r="Z11" i="103"/>
  <c r="AC17" i="143"/>
  <c r="AC20" i="143"/>
  <c r="D26" i="148"/>
  <c r="K26" i="148" s="1"/>
  <c r="F22" i="155"/>
  <c r="G22" i="155" s="1"/>
  <c r="J22" i="155"/>
  <c r="AC19" i="147"/>
  <c r="G16" i="92"/>
  <c r="W12" i="92" s="1"/>
  <c r="K19" i="107"/>
  <c r="L19" i="107" s="1"/>
  <c r="F19" i="107"/>
  <c r="D16" i="148"/>
  <c r="F16" i="148" s="1"/>
  <c r="Q15" i="98"/>
  <c r="N20" i="95"/>
  <c r="Q20" i="95" s="1"/>
  <c r="H31" i="140"/>
  <c r="D31" i="140"/>
  <c r="E31" i="140" s="1"/>
  <c r="N26" i="96"/>
  <c r="Q26" i="96" s="1"/>
  <c r="T23" i="104"/>
  <c r="P23" i="104"/>
  <c r="Q23" i="104" s="1"/>
  <c r="AC23" i="144"/>
  <c r="M16" i="92"/>
  <c r="Z13" i="92" s="1"/>
  <c r="T27" i="104"/>
  <c r="P27" i="104"/>
  <c r="Q27" i="104" s="1"/>
  <c r="D23" i="144"/>
  <c r="F23" i="144" s="1"/>
  <c r="N12" i="96"/>
  <c r="Q12" i="96" s="1"/>
  <c r="I19" i="125"/>
  <c r="U26" i="10"/>
  <c r="D21" i="112"/>
  <c r="P21" i="112"/>
  <c r="D21" i="142"/>
  <c r="H21" i="142" s="1"/>
  <c r="H13" i="147"/>
  <c r="D29" i="143"/>
  <c r="D22" i="148"/>
  <c r="K22" i="148" s="1"/>
  <c r="D25" i="147"/>
  <c r="K25" i="147" s="1"/>
  <c r="F19" i="125"/>
  <c r="D24" i="147"/>
  <c r="P11" i="105"/>
  <c r="T11" i="105"/>
  <c r="Y25" i="34"/>
  <c r="U25" i="34"/>
  <c r="T12" i="104"/>
  <c r="P12" i="104"/>
  <c r="Q12" i="104" s="1"/>
  <c r="Y10" i="47"/>
  <c r="F14" i="139"/>
  <c r="AC20" i="142"/>
  <c r="W11" i="103"/>
  <c r="P23" i="112"/>
  <c r="D23" i="112"/>
  <c r="F22" i="134"/>
  <c r="AA13" i="79"/>
  <c r="F18" i="134"/>
  <c r="F19" i="139"/>
  <c r="P24" i="109"/>
  <c r="D24" i="109"/>
  <c r="P25" i="103"/>
  <c r="Q25" i="103" s="1"/>
  <c r="N22" i="108"/>
  <c r="K22" i="108" s="1"/>
  <c r="D17" i="111"/>
  <c r="AC28" i="143"/>
  <c r="E31" i="139"/>
  <c r="K21" i="108"/>
  <c r="N19" i="141"/>
  <c r="K19" i="141" s="1"/>
  <c r="P15" i="103"/>
  <c r="Q15" i="103" s="1"/>
  <c r="T15" i="103"/>
  <c r="P16" i="104"/>
  <c r="Q16" i="104" s="1"/>
  <c r="T16" i="104"/>
  <c r="J13" i="155"/>
  <c r="P10" i="109"/>
  <c r="D10" i="109"/>
  <c r="T26" i="104"/>
  <c r="P26" i="104"/>
  <c r="Q26" i="104" s="1"/>
  <c r="D29" i="144"/>
  <c r="D25" i="112"/>
  <c r="D21" i="146"/>
  <c r="F21" i="146" s="1"/>
  <c r="P25" i="111"/>
  <c r="D25" i="111"/>
  <c r="D12" i="109"/>
  <c r="F14" i="134"/>
  <c r="D26" i="145"/>
  <c r="P14" i="110"/>
  <c r="D14" i="110"/>
  <c r="D26" i="144"/>
  <c r="D19" i="145"/>
  <c r="D13" i="109"/>
  <c r="D22" i="112"/>
  <c r="D25" i="146"/>
  <c r="H25" i="146" s="1"/>
  <c r="D19" i="112"/>
  <c r="T24" i="104"/>
  <c r="P24" i="104"/>
  <c r="Q24" i="104" s="1"/>
  <c r="T15" i="104"/>
  <c r="D15" i="145"/>
  <c r="F15" i="145" s="1"/>
  <c r="D13" i="145"/>
  <c r="K13" i="145" s="1"/>
  <c r="J17" i="155"/>
  <c r="F17" i="155"/>
  <c r="G17" i="155" s="1"/>
  <c r="D21" i="144"/>
  <c r="K21" i="144" s="1"/>
  <c r="E31" i="143"/>
  <c r="P22" i="111"/>
  <c r="D22" i="111"/>
  <c r="I21" i="92"/>
  <c r="X18" i="92" s="1"/>
  <c r="D26" i="143"/>
  <c r="F28" i="139"/>
  <c r="H23" i="134"/>
  <c r="P12" i="110"/>
  <c r="D12" i="110"/>
  <c r="M31" i="137"/>
  <c r="D15" i="147"/>
  <c r="F15" i="147" s="1"/>
  <c r="T16" i="105"/>
  <c r="N19" i="125"/>
  <c r="D25" i="144"/>
  <c r="D18" i="142"/>
  <c r="E31" i="147"/>
  <c r="F26" i="139"/>
  <c r="D27" i="143"/>
  <c r="Y22" i="34"/>
  <c r="D19" i="146"/>
  <c r="K19" i="146" s="1"/>
  <c r="P20" i="109"/>
  <c r="D20" i="109"/>
  <c r="P10" i="110"/>
  <c r="D10" i="110"/>
  <c r="D23" i="111"/>
  <c r="C27" i="106"/>
  <c r="P17" i="109"/>
  <c r="D17" i="109"/>
  <c r="D16" i="109"/>
  <c r="D13" i="111"/>
  <c r="K21" i="79"/>
  <c r="P18" i="105"/>
  <c r="Q18" i="105" s="1"/>
  <c r="T18" i="105"/>
  <c r="E23" i="140"/>
  <c r="J23" i="155"/>
  <c r="F23" i="155"/>
  <c r="G23" i="155" s="1"/>
  <c r="U18" i="10"/>
  <c r="O21" i="92"/>
  <c r="AA19" i="92" s="1"/>
  <c r="D11" i="110"/>
  <c r="N11" i="108"/>
  <c r="M11" i="108" s="1"/>
  <c r="P26" i="103"/>
  <c r="Q26" i="103" s="1"/>
  <c r="T26" i="103"/>
  <c r="D17" i="110"/>
  <c r="F12" i="137"/>
  <c r="L31" i="43"/>
  <c r="D13" i="148"/>
  <c r="K13" i="148" s="1"/>
  <c r="D12" i="111"/>
  <c r="O31" i="134"/>
  <c r="G31" i="134"/>
  <c r="AC29" i="143"/>
  <c r="R11" i="10"/>
  <c r="D12" i="147"/>
  <c r="N14" i="96"/>
  <c r="Q14" i="96" s="1"/>
  <c r="Y14" i="34"/>
  <c r="T23" i="103"/>
  <c r="D26" i="110"/>
  <c r="Y20" i="34"/>
  <c r="P24" i="112"/>
  <c r="R17" i="10"/>
  <c r="P20" i="111"/>
  <c r="D20" i="111"/>
  <c r="P13" i="103"/>
  <c r="Q13" i="103" s="1"/>
  <c r="T13" i="103"/>
  <c r="F26" i="137"/>
  <c r="E31" i="145"/>
  <c r="F18" i="107"/>
  <c r="N18" i="141"/>
  <c r="K18" i="141" s="1"/>
  <c r="J25" i="155"/>
  <c r="F25" i="155"/>
  <c r="G25" i="155" s="1"/>
  <c r="D17" i="148"/>
  <c r="O21" i="152"/>
  <c r="N11" i="141"/>
  <c r="I11" i="141" s="1"/>
  <c r="D25" i="143"/>
  <c r="R23" i="10"/>
  <c r="T21" i="105"/>
  <c r="P21" i="105"/>
  <c r="Q21" i="105" s="1"/>
  <c r="J30" i="108"/>
  <c r="J29" i="108"/>
  <c r="AC26" i="147"/>
  <c r="AC31" i="134"/>
  <c r="N14" i="94"/>
  <c r="Q14" i="94" s="1"/>
  <c r="N17" i="141"/>
  <c r="I17" i="141" s="1"/>
  <c r="P10" i="111"/>
  <c r="D10" i="111"/>
  <c r="D24" i="142"/>
  <c r="H24" i="142" s="1"/>
  <c r="D13" i="110"/>
  <c r="N20" i="94"/>
  <c r="G20" i="94" s="1"/>
  <c r="P24" i="110"/>
  <c r="D24" i="110"/>
  <c r="P18" i="112"/>
  <c r="D18" i="112"/>
  <c r="P26" i="109"/>
  <c r="D26" i="109"/>
  <c r="D15" i="112"/>
  <c r="P11" i="112"/>
  <c r="D11" i="112"/>
  <c r="O29" i="51"/>
  <c r="P18" i="104"/>
  <c r="Q18" i="104" s="1"/>
  <c r="T18" i="104"/>
  <c r="N25" i="95"/>
  <c r="Q25" i="95" s="1"/>
  <c r="D22" i="144"/>
  <c r="R10" i="10"/>
  <c r="H15" i="137"/>
  <c r="D20" i="144"/>
  <c r="D18" i="143"/>
  <c r="F18" i="143" s="1"/>
  <c r="C30" i="106"/>
  <c r="K16" i="152"/>
  <c r="Y13" i="152" s="1"/>
  <c r="N15" i="95"/>
  <c r="Q15" i="95" s="1"/>
  <c r="D23" i="143"/>
  <c r="U11" i="10"/>
  <c r="C13" i="106"/>
  <c r="Y10" i="49"/>
  <c r="N15" i="108"/>
  <c r="M15" i="108" s="1"/>
  <c r="D18" i="144"/>
  <c r="C25" i="106"/>
  <c r="W11" i="105"/>
  <c r="T28" i="103"/>
  <c r="P28" i="103"/>
  <c r="Q28" i="103" s="1"/>
  <c r="X31" i="148"/>
  <c r="D26" i="111"/>
  <c r="AC24" i="143"/>
  <c r="D23" i="146"/>
  <c r="AA19" i="68"/>
  <c r="P21" i="110"/>
  <c r="D21" i="110"/>
  <c r="P12" i="112"/>
  <c r="D12" i="112"/>
  <c r="D31" i="134"/>
  <c r="Y31" i="134" s="1"/>
  <c r="P25" i="109"/>
  <c r="D25" i="109"/>
  <c r="D13" i="146"/>
  <c r="K13" i="146" s="1"/>
  <c r="D18" i="110"/>
  <c r="P14" i="111"/>
  <c r="D14" i="111"/>
  <c r="D24" i="111"/>
  <c r="D13" i="112"/>
  <c r="V18" i="92"/>
  <c r="U17" i="34"/>
  <c r="Y17" i="34"/>
  <c r="U10" i="10"/>
  <c r="P18" i="103"/>
  <c r="Q18" i="103" s="1"/>
  <c r="T18" i="103"/>
  <c r="C26" i="106"/>
  <c r="N12" i="108"/>
  <c r="K12" i="108" s="1"/>
  <c r="N26" i="141"/>
  <c r="I26" i="141" s="1"/>
  <c r="T17" i="103"/>
  <c r="P17" i="103"/>
  <c r="Q17" i="103" s="1"/>
  <c r="X22" i="10"/>
  <c r="Z11" i="104"/>
  <c r="F15" i="134"/>
  <c r="J15" i="155"/>
  <c r="F15" i="155"/>
  <c r="G15" i="155" s="1"/>
  <c r="N14" i="108"/>
  <c r="M14" i="108" s="1"/>
  <c r="K16" i="92"/>
  <c r="Y14" i="92" s="1"/>
  <c r="N25" i="97"/>
  <c r="G25" i="97" s="1"/>
  <c r="P21" i="109"/>
  <c r="D21" i="109"/>
  <c r="C21" i="106"/>
  <c r="H29" i="108"/>
  <c r="F13" i="139"/>
  <c r="F21" i="137"/>
  <c r="N19" i="96"/>
  <c r="Q19" i="96" s="1"/>
  <c r="R18" i="10"/>
  <c r="H20" i="134"/>
  <c r="U15" i="34"/>
  <c r="N17" i="108"/>
  <c r="I17" i="108" s="1"/>
  <c r="D15" i="109"/>
  <c r="D15" i="146"/>
  <c r="F15" i="146" s="1"/>
  <c r="P14" i="112"/>
  <c r="D14" i="112"/>
  <c r="H29" i="137"/>
  <c r="D16" i="146"/>
  <c r="P18" i="111"/>
  <c r="D18" i="111"/>
  <c r="D23" i="109"/>
  <c r="T11" i="103"/>
  <c r="P25" i="110"/>
  <c r="D25" i="110"/>
  <c r="P24" i="111"/>
  <c r="N17" i="95"/>
  <c r="Q17" i="95" s="1"/>
  <c r="N23" i="108"/>
  <c r="K23" i="108" s="1"/>
  <c r="N12" i="141"/>
  <c r="K12" i="141" s="1"/>
  <c r="N13" i="94"/>
  <c r="Q13" i="94" s="1"/>
  <c r="P26" i="112"/>
  <c r="D26" i="112"/>
  <c r="N27" i="95"/>
  <c r="Q27" i="95" s="1"/>
  <c r="X14" i="10"/>
  <c r="Z23" i="68"/>
  <c r="P18" i="109"/>
  <c r="D18" i="109"/>
  <c r="AC13" i="146"/>
  <c r="AC12" i="145"/>
  <c r="N10" i="97"/>
  <c r="Q10" i="97" s="1"/>
  <c r="I23" i="95"/>
  <c r="P9" i="111"/>
  <c r="D9" i="111"/>
  <c r="D20" i="147"/>
  <c r="F20" i="147" s="1"/>
  <c r="D14" i="144"/>
  <c r="F14" i="144" s="1"/>
  <c r="E17" i="3"/>
  <c r="T27" i="103"/>
  <c r="P27" i="103"/>
  <c r="Q27" i="103" s="1"/>
  <c r="N22" i="97"/>
  <c r="Q22" i="97" s="1"/>
  <c r="Q31" i="144"/>
  <c r="T31" i="144" s="1"/>
  <c r="D15" i="110"/>
  <c r="AC20" i="146"/>
  <c r="D14" i="142"/>
  <c r="D24" i="144"/>
  <c r="K24" i="144" s="1"/>
  <c r="D29" i="51"/>
  <c r="E29" i="51" s="1"/>
  <c r="H28" i="142"/>
  <c r="N11" i="97"/>
  <c r="P23" i="110"/>
  <c r="D23" i="110"/>
  <c r="P19" i="109"/>
  <c r="D19" i="109"/>
  <c r="AC22" i="146"/>
  <c r="D29" i="142"/>
  <c r="D29" i="50"/>
  <c r="E15" i="50" s="1"/>
  <c r="J31" i="144"/>
  <c r="M31" i="144" s="1"/>
  <c r="D12" i="144"/>
  <c r="AC27" i="147"/>
  <c r="D18" i="145"/>
  <c r="T31" i="139"/>
  <c r="P17" i="112"/>
  <c r="D17" i="112"/>
  <c r="P9" i="110"/>
  <c r="C27" i="110"/>
  <c r="D9" i="110"/>
  <c r="N22" i="95"/>
  <c r="I22" i="95" s="1"/>
  <c r="P16" i="112"/>
  <c r="D16" i="112"/>
  <c r="AC18" i="146"/>
  <c r="T20" i="103"/>
  <c r="D19" i="110"/>
  <c r="D17" i="142"/>
  <c r="H17" i="142" s="1"/>
  <c r="N14" i="141"/>
  <c r="K14" i="141" s="1"/>
  <c r="D16" i="142"/>
  <c r="U22" i="10"/>
  <c r="N25" i="108"/>
  <c r="M25" i="108" s="1"/>
  <c r="Q16" i="92"/>
  <c r="AB15" i="92" s="1"/>
  <c r="H12" i="137"/>
  <c r="P14" i="105"/>
  <c r="Q14" i="105" s="1"/>
  <c r="T14" i="105"/>
  <c r="D16" i="145"/>
  <c r="F17" i="134"/>
  <c r="F27" i="137"/>
  <c r="P15" i="111"/>
  <c r="D15" i="111"/>
  <c r="U14" i="34"/>
  <c r="P16" i="111"/>
  <c r="D16" i="111"/>
  <c r="P9" i="109"/>
  <c r="D9" i="109"/>
  <c r="C27" i="109"/>
  <c r="P27" i="109" s="1"/>
  <c r="D24" i="146"/>
  <c r="AC28" i="146"/>
  <c r="P9" i="112"/>
  <c r="D9" i="112"/>
  <c r="AC24" i="148"/>
  <c r="P22" i="104"/>
  <c r="Q22" i="104" s="1"/>
  <c r="T22" i="104"/>
  <c r="R27" i="10"/>
  <c r="D22" i="109"/>
  <c r="E31" i="144"/>
  <c r="H30" i="97"/>
  <c r="D29" i="145"/>
  <c r="P19" i="103"/>
  <c r="Q19" i="103" s="1"/>
  <c r="T19" i="103"/>
  <c r="AA31" i="137"/>
  <c r="T20" i="104"/>
  <c r="P20" i="104"/>
  <c r="Q20" i="104" s="1"/>
  <c r="E26" i="3"/>
  <c r="AC16" i="145"/>
  <c r="G31" i="146"/>
  <c r="D11" i="109"/>
  <c r="H17" i="139"/>
  <c r="AC15" i="142"/>
  <c r="D22" i="110"/>
  <c r="N21" i="95"/>
  <c r="Q21" i="95" s="1"/>
  <c r="D22" i="146"/>
  <c r="K22" i="146" s="1"/>
  <c r="P20" i="112"/>
  <c r="D20" i="112"/>
  <c r="D26" i="146"/>
  <c r="D15" i="144"/>
  <c r="K15" i="144" s="1"/>
  <c r="K27" i="108"/>
  <c r="T19" i="104"/>
  <c r="P19" i="104"/>
  <c r="Q19" i="104" s="1"/>
  <c r="H14" i="139"/>
  <c r="P19" i="105"/>
  <c r="Q19" i="105" s="1"/>
  <c r="T19" i="105"/>
  <c r="N10" i="96"/>
  <c r="I10" i="96" s="1"/>
  <c r="X27" i="10"/>
  <c r="F25" i="139"/>
  <c r="E14" i="3"/>
  <c r="E29" i="3"/>
  <c r="P22" i="103"/>
  <c r="Q22" i="103" s="1"/>
  <c r="T22" i="103"/>
  <c r="F20" i="137"/>
  <c r="D28" i="144"/>
  <c r="H28" i="144" s="1"/>
  <c r="D27" i="142"/>
  <c r="N22" i="141"/>
  <c r="I22" i="141" s="1"/>
  <c r="D21" i="111"/>
  <c r="H19" i="144"/>
  <c r="H22" i="139"/>
  <c r="D10" i="112"/>
  <c r="Z18" i="152"/>
  <c r="E22" i="3"/>
  <c r="Y27" i="34"/>
  <c r="W23" i="68"/>
  <c r="X16" i="68"/>
  <c r="G31" i="137"/>
  <c r="N16" i="95"/>
  <c r="Q16" i="95" s="1"/>
  <c r="H24" i="143"/>
  <c r="D23" i="142"/>
  <c r="P14" i="109"/>
  <c r="D14" i="109"/>
  <c r="U22" i="34"/>
  <c r="AC23" i="142"/>
  <c r="W11" i="104"/>
  <c r="V30" i="104"/>
  <c r="W30" i="104" s="1"/>
  <c r="T31" i="134"/>
  <c r="D20" i="110"/>
  <c r="C14" i="106"/>
  <c r="AC19" i="146"/>
  <c r="F28" i="155"/>
  <c r="G28" i="155" s="1"/>
  <c r="J28" i="155"/>
  <c r="AC21" i="146"/>
  <c r="M31" i="134"/>
  <c r="E31" i="134"/>
  <c r="I18" i="96"/>
  <c r="D16" i="110"/>
  <c r="K24" i="107" l="1"/>
  <c r="L24" i="107" s="1"/>
  <c r="K25" i="107"/>
  <c r="I25" i="107" s="1"/>
  <c r="K28" i="107"/>
  <c r="L28" i="107" s="1"/>
  <c r="K16" i="107"/>
  <c r="F29" i="146"/>
  <c r="E31" i="146"/>
  <c r="H29" i="146"/>
  <c r="D31" i="139"/>
  <c r="Y31" i="139" s="1"/>
  <c r="F20" i="139"/>
  <c r="F15" i="139"/>
  <c r="K31" i="36"/>
  <c r="K19" i="98"/>
  <c r="Y17" i="98" s="1"/>
  <c r="C27" i="112"/>
  <c r="C27" i="111"/>
  <c r="D19" i="111"/>
  <c r="D11" i="111"/>
  <c r="J30" i="97"/>
  <c r="N27" i="97"/>
  <c r="Q27" i="97" s="1"/>
  <c r="N18" i="97"/>
  <c r="Q18" i="97" s="1"/>
  <c r="Q22" i="94"/>
  <c r="AA17" i="68"/>
  <c r="D12" i="143"/>
  <c r="H12" i="143" s="1"/>
  <c r="H28" i="137"/>
  <c r="N24" i="108"/>
  <c r="I24" i="108" s="1"/>
  <c r="N10" i="108"/>
  <c r="N26" i="108"/>
  <c r="I26" i="108" s="1"/>
  <c r="M10" i="108"/>
  <c r="I10" i="108"/>
  <c r="K10" i="108"/>
  <c r="N19" i="108"/>
  <c r="G19" i="108" s="1"/>
  <c r="I10" i="141"/>
  <c r="H30" i="141"/>
  <c r="J29" i="141"/>
  <c r="N15" i="141"/>
  <c r="K15" i="141" s="1"/>
  <c r="H17" i="134"/>
  <c r="P12" i="105"/>
  <c r="Q12" i="105" s="1"/>
  <c r="J12" i="155"/>
  <c r="G19" i="98"/>
  <c r="W18" i="98" s="1"/>
  <c r="F25" i="107"/>
  <c r="M15" i="98"/>
  <c r="Z13" i="98" s="1"/>
  <c r="D30" i="96"/>
  <c r="N16" i="97"/>
  <c r="Q16" i="97" s="1"/>
  <c r="U17" i="10"/>
  <c r="E24" i="3"/>
  <c r="D26" i="45"/>
  <c r="N29" i="102"/>
  <c r="Q21" i="79"/>
  <c r="V14" i="98"/>
  <c r="O29" i="54"/>
  <c r="N11" i="96"/>
  <c r="I11" i="96" s="1"/>
  <c r="AC29" i="147"/>
  <c r="S21" i="152"/>
  <c r="AC18" i="152" s="1"/>
  <c r="N19" i="97"/>
  <c r="Q19" i="97" s="1"/>
  <c r="D14" i="148"/>
  <c r="K14" i="148" s="1"/>
  <c r="T29" i="57"/>
  <c r="F24" i="107"/>
  <c r="F21" i="142"/>
  <c r="I28" i="84"/>
  <c r="S19" i="98"/>
  <c r="AC17" i="98" s="1"/>
  <c r="N19" i="94"/>
  <c r="Q19" i="94" s="1"/>
  <c r="N20" i="97"/>
  <c r="Q20" i="97" s="1"/>
  <c r="Q21" i="152"/>
  <c r="Q23" i="152" s="1"/>
  <c r="J24" i="155"/>
  <c r="P20" i="105"/>
  <c r="Q20" i="105" s="1"/>
  <c r="J16" i="155"/>
  <c r="N27" i="94"/>
  <c r="Q27" i="94" s="1"/>
  <c r="L30" i="95"/>
  <c r="N12" i="95"/>
  <c r="K15" i="98"/>
  <c r="D30" i="97"/>
  <c r="P11" i="103"/>
  <c r="N25" i="43"/>
  <c r="N18" i="95"/>
  <c r="Q18" i="95" s="1"/>
  <c r="N23" i="96"/>
  <c r="N22" i="96"/>
  <c r="Q22" i="96" s="1"/>
  <c r="P21" i="103"/>
  <c r="Q21" i="103" s="1"/>
  <c r="G31" i="147"/>
  <c r="L30" i="96"/>
  <c r="N17" i="97"/>
  <c r="M17" i="97" s="1"/>
  <c r="F16" i="139"/>
  <c r="F29" i="141"/>
  <c r="H24" i="134"/>
  <c r="F25" i="134"/>
  <c r="K18" i="96"/>
  <c r="U24" i="34"/>
  <c r="J20" i="155"/>
  <c r="N27" i="96"/>
  <c r="Q27" i="96" s="1"/>
  <c r="N26" i="97"/>
  <c r="J29" i="56"/>
  <c r="N23" i="97"/>
  <c r="Q23" i="97" s="1"/>
  <c r="U23" i="34"/>
  <c r="N24" i="94"/>
  <c r="K24" i="94" s="1"/>
  <c r="E31" i="148"/>
  <c r="L27" i="107"/>
  <c r="N16" i="94"/>
  <c r="Q16" i="94" s="1"/>
  <c r="N21" i="97"/>
  <c r="Q21" i="97" s="1"/>
  <c r="H30" i="96"/>
  <c r="H30" i="94"/>
  <c r="D14" i="146"/>
  <c r="H19" i="139"/>
  <c r="U21" i="34"/>
  <c r="N23" i="94"/>
  <c r="N15" i="97"/>
  <c r="Q15" i="97" s="1"/>
  <c r="N26" i="94"/>
  <c r="Q26" i="94" s="1"/>
  <c r="J30" i="96"/>
  <c r="O19" i="98"/>
  <c r="AA17" i="98" s="1"/>
  <c r="N21" i="94"/>
  <c r="Q21" i="94" s="1"/>
  <c r="G21" i="152"/>
  <c r="W19" i="152" s="1"/>
  <c r="U19" i="34"/>
  <c r="V30" i="48"/>
  <c r="I30" i="48" s="1"/>
  <c r="F19" i="155"/>
  <c r="G19" i="155" s="1"/>
  <c r="N24" i="97"/>
  <c r="Q24" i="97" s="1"/>
  <c r="N12" i="94"/>
  <c r="Q12" i="94" s="1"/>
  <c r="O29" i="55"/>
  <c r="U13" i="10"/>
  <c r="N25" i="96"/>
  <c r="Q25" i="96" s="1"/>
  <c r="H25" i="134"/>
  <c r="N23" i="68"/>
  <c r="H15" i="142"/>
  <c r="H30" i="95"/>
  <c r="F30" i="108"/>
  <c r="L29" i="108"/>
  <c r="K14" i="107"/>
  <c r="I14" i="107" s="1"/>
  <c r="Q23" i="96"/>
  <c r="M23" i="96"/>
  <c r="Q12" i="97"/>
  <c r="K12" i="97"/>
  <c r="M12" i="97"/>
  <c r="H16" i="144"/>
  <c r="Q31" i="146"/>
  <c r="V31" i="146" s="1"/>
  <c r="P23" i="103"/>
  <c r="Q23" i="103" s="1"/>
  <c r="H32" i="107"/>
  <c r="D28" i="146"/>
  <c r="H28" i="146" s="1"/>
  <c r="D26" i="147"/>
  <c r="H26" i="147" s="1"/>
  <c r="L30" i="94"/>
  <c r="D19" i="143"/>
  <c r="F19" i="143" s="1"/>
  <c r="Q17" i="94"/>
  <c r="D21" i="147"/>
  <c r="H21" i="147" s="1"/>
  <c r="L30" i="97"/>
  <c r="N28" i="43"/>
  <c r="W20" i="92"/>
  <c r="P16" i="103"/>
  <c r="Q16" i="103" s="1"/>
  <c r="J31" i="146"/>
  <c r="O31" i="146" s="1"/>
  <c r="V30" i="105"/>
  <c r="W30" i="105" s="1"/>
  <c r="D29" i="54"/>
  <c r="E29" i="54" s="1"/>
  <c r="E19" i="3"/>
  <c r="P16" i="105"/>
  <c r="Q16" i="105" s="1"/>
  <c r="E15" i="3"/>
  <c r="V30" i="103"/>
  <c r="W30" i="103" s="1"/>
  <c r="D22" i="147"/>
  <c r="Y30" i="103"/>
  <c r="Z30" i="103" s="1"/>
  <c r="AT25" i="103" s="1"/>
  <c r="G23" i="152"/>
  <c r="D18" i="148"/>
  <c r="D14" i="143"/>
  <c r="H14" i="143" s="1"/>
  <c r="N16" i="108"/>
  <c r="K16" i="108" s="1"/>
  <c r="K15" i="107"/>
  <c r="L15" i="107" s="1"/>
  <c r="F29" i="108"/>
  <c r="AC21" i="147"/>
  <c r="T21" i="103"/>
  <c r="H17" i="137"/>
  <c r="H21" i="79"/>
  <c r="S30" i="105"/>
  <c r="T30" i="105" s="1"/>
  <c r="I20" i="106"/>
  <c r="F14" i="107"/>
  <c r="D12" i="146"/>
  <c r="Y30" i="104"/>
  <c r="Z30" i="104" s="1"/>
  <c r="T29" i="10"/>
  <c r="U11" i="34"/>
  <c r="D27" i="147"/>
  <c r="H27" i="147" s="1"/>
  <c r="N18" i="43"/>
  <c r="E23" i="92"/>
  <c r="C22" i="106"/>
  <c r="Q31" i="142"/>
  <c r="T31" i="142" s="1"/>
  <c r="K29" i="102"/>
  <c r="P20" i="103"/>
  <c r="Q20" i="103" s="1"/>
  <c r="O16" i="68"/>
  <c r="S30" i="103"/>
  <c r="T30" i="103" s="1"/>
  <c r="D17" i="45"/>
  <c r="P30" i="4"/>
  <c r="Q30" i="4" s="1"/>
  <c r="D25" i="142"/>
  <c r="V30" i="49"/>
  <c r="U30" i="49" s="1"/>
  <c r="Y18" i="34"/>
  <c r="H29" i="10"/>
  <c r="I29" i="10" s="1"/>
  <c r="K17" i="94"/>
  <c r="H13" i="143"/>
  <c r="M31" i="36"/>
  <c r="N31" i="43"/>
  <c r="D13" i="142"/>
  <c r="AC14" i="143"/>
  <c r="N20" i="96"/>
  <c r="D23" i="147"/>
  <c r="H23" i="147" s="1"/>
  <c r="Q31" i="148"/>
  <c r="V31" i="148" s="1"/>
  <c r="AC21" i="148"/>
  <c r="F30" i="141"/>
  <c r="P30" i="100"/>
  <c r="Q30" i="100" s="1"/>
  <c r="I22" i="84"/>
  <c r="AC27" i="144"/>
  <c r="K29" i="107"/>
  <c r="N10" i="95"/>
  <c r="Q10" i="95" s="1"/>
  <c r="K21" i="141"/>
  <c r="C31" i="84"/>
  <c r="G31" i="84" s="1"/>
  <c r="D27" i="144"/>
  <c r="X31" i="145"/>
  <c r="K27" i="141"/>
  <c r="F30" i="96"/>
  <c r="Q11" i="97"/>
  <c r="D21" i="148"/>
  <c r="H21" i="148" s="1"/>
  <c r="H13" i="144"/>
  <c r="D29" i="147"/>
  <c r="K29" i="147" s="1"/>
  <c r="X31" i="144"/>
  <c r="AA31" i="144" s="1"/>
  <c r="K31" i="43"/>
  <c r="E13" i="3"/>
  <c r="N16" i="141"/>
  <c r="K16" i="141" s="1"/>
  <c r="U18" i="34"/>
  <c r="D22" i="143"/>
  <c r="N15" i="96"/>
  <c r="Q15" i="96" s="1"/>
  <c r="J31" i="147"/>
  <c r="Q31" i="147"/>
  <c r="V31" i="147" s="1"/>
  <c r="P15" i="104"/>
  <c r="Q15" i="104" s="1"/>
  <c r="D14" i="145"/>
  <c r="P17" i="111"/>
  <c r="E27" i="3"/>
  <c r="J18" i="155"/>
  <c r="D15" i="143"/>
  <c r="K15" i="143" s="1"/>
  <c r="V31" i="137"/>
  <c r="E21" i="79"/>
  <c r="E21" i="98" s="1"/>
  <c r="X31" i="146"/>
  <c r="AA31" i="146" s="1"/>
  <c r="D29" i="56"/>
  <c r="E25" i="56" s="1"/>
  <c r="D20" i="148"/>
  <c r="X19" i="10"/>
  <c r="I19" i="98"/>
  <c r="X18" i="98" s="1"/>
  <c r="H17" i="145"/>
  <c r="T31" i="137"/>
  <c r="F30" i="97"/>
  <c r="N30" i="97" s="1"/>
  <c r="Q30" i="97" s="1"/>
  <c r="X31" i="142"/>
  <c r="AC31" i="142" s="1"/>
  <c r="X31" i="143"/>
  <c r="AA31" i="143" s="1"/>
  <c r="M21" i="108"/>
  <c r="O21" i="108" s="1"/>
  <c r="D25" i="148"/>
  <c r="H25" i="148" s="1"/>
  <c r="P24" i="105"/>
  <c r="Q24" i="105" s="1"/>
  <c r="AA14" i="68"/>
  <c r="N17" i="96"/>
  <c r="M17" i="96" s="1"/>
  <c r="AC18" i="148"/>
  <c r="D27" i="146"/>
  <c r="F27" i="146" s="1"/>
  <c r="D17" i="146"/>
  <c r="D21" i="145"/>
  <c r="D28" i="148"/>
  <c r="U19" i="10"/>
  <c r="D30" i="94"/>
  <c r="O15" i="98"/>
  <c r="AA13" i="98" s="1"/>
  <c r="F27" i="107"/>
  <c r="AC15" i="125"/>
  <c r="U15" i="125" s="1"/>
  <c r="J30" i="94"/>
  <c r="N14" i="97"/>
  <c r="Q14" i="97" s="1"/>
  <c r="F17" i="107"/>
  <c r="W23" i="34"/>
  <c r="N25" i="94"/>
  <c r="F20" i="134"/>
  <c r="AC25" i="146"/>
  <c r="D31" i="36"/>
  <c r="N26" i="95"/>
  <c r="K26" i="95" s="1"/>
  <c r="T29" i="54"/>
  <c r="D29" i="148"/>
  <c r="H29" i="148" s="1"/>
  <c r="P24" i="103"/>
  <c r="Q24" i="103" s="1"/>
  <c r="F23" i="139"/>
  <c r="K19" i="95"/>
  <c r="AA16" i="79"/>
  <c r="AD16" i="79" s="1"/>
  <c r="E10" i="3"/>
  <c r="F20" i="107"/>
  <c r="G15" i="98"/>
  <c r="H27" i="134"/>
  <c r="AC19" i="79"/>
  <c r="I19" i="79" s="1"/>
  <c r="N11" i="94"/>
  <c r="Q11" i="94" s="1"/>
  <c r="N18" i="94"/>
  <c r="Q18" i="94" s="1"/>
  <c r="O29" i="57"/>
  <c r="L16" i="107"/>
  <c r="I16" i="107"/>
  <c r="I10" i="95"/>
  <c r="M10" i="95"/>
  <c r="K10" i="95"/>
  <c r="Q18" i="70"/>
  <c r="Q22" i="70"/>
  <c r="Q16" i="70"/>
  <c r="Q31" i="70"/>
  <c r="Q27" i="70"/>
  <c r="Q24" i="70"/>
  <c r="Q21" i="70"/>
  <c r="Q28" i="70"/>
  <c r="Q25" i="70"/>
  <c r="Q30" i="70"/>
  <c r="Q29" i="70"/>
  <c r="Q17" i="70"/>
  <c r="Q13" i="70"/>
  <c r="Q23" i="70"/>
  <c r="Q20" i="70"/>
  <c r="Q32" i="70"/>
  <c r="Q26" i="70"/>
  <c r="Q15" i="70"/>
  <c r="Q19" i="70"/>
  <c r="Q14" i="70"/>
  <c r="G26" i="97"/>
  <c r="Q26" i="97"/>
  <c r="M26" i="97"/>
  <c r="I26" i="97"/>
  <c r="K26" i="97"/>
  <c r="Q30" i="48"/>
  <c r="T24" i="103"/>
  <c r="D31" i="155"/>
  <c r="J31" i="155" s="1"/>
  <c r="P27" i="105"/>
  <c r="Q27" i="105" s="1"/>
  <c r="Y30" i="105"/>
  <c r="Z30" i="105" s="1"/>
  <c r="AT14" i="105" s="1"/>
  <c r="F30" i="94"/>
  <c r="D32" i="107"/>
  <c r="E12" i="3"/>
  <c r="J29" i="53"/>
  <c r="J30" i="95"/>
  <c r="W21" i="34"/>
  <c r="P22" i="105"/>
  <c r="Q22" i="105" s="1"/>
  <c r="V13" i="98"/>
  <c r="S30" i="48"/>
  <c r="Q23" i="94"/>
  <c r="D29" i="53"/>
  <c r="E25" i="53" s="1"/>
  <c r="AC13" i="147"/>
  <c r="J29" i="52"/>
  <c r="F22" i="137"/>
  <c r="E17" i="140"/>
  <c r="D14" i="147"/>
  <c r="H14" i="147" s="1"/>
  <c r="K23" i="95"/>
  <c r="I27" i="107"/>
  <c r="G23" i="95"/>
  <c r="O23" i="95" s="1"/>
  <c r="D19" i="148"/>
  <c r="F19" i="148" s="1"/>
  <c r="D17" i="147"/>
  <c r="P26" i="105"/>
  <c r="Q26" i="105" s="1"/>
  <c r="D24" i="148"/>
  <c r="D12" i="148"/>
  <c r="K12" i="148" s="1"/>
  <c r="K20" i="107"/>
  <c r="L20" i="107" s="1"/>
  <c r="X31" i="147"/>
  <c r="AC31" i="147" s="1"/>
  <c r="F23" i="134"/>
  <c r="R16" i="10"/>
  <c r="F28" i="134"/>
  <c r="X25" i="10"/>
  <c r="AC27" i="142"/>
  <c r="M17" i="94"/>
  <c r="D29" i="57"/>
  <c r="AA12" i="125"/>
  <c r="D16" i="147"/>
  <c r="H16" i="147" s="1"/>
  <c r="U12" i="34"/>
  <c r="J29" i="57"/>
  <c r="F30" i="95"/>
  <c r="AC22" i="144"/>
  <c r="H24" i="137"/>
  <c r="I13" i="141"/>
  <c r="O15" i="125"/>
  <c r="H14" i="148"/>
  <c r="D30" i="95"/>
  <c r="J31" i="148"/>
  <c r="M31" i="148" s="1"/>
  <c r="I25" i="84"/>
  <c r="F24" i="137"/>
  <c r="AC19" i="144"/>
  <c r="M30" i="48"/>
  <c r="O30" i="48"/>
  <c r="G30" i="48"/>
  <c r="H12" i="145"/>
  <c r="H20" i="148"/>
  <c r="L25" i="107"/>
  <c r="Y10" i="34"/>
  <c r="F16" i="107"/>
  <c r="F14" i="148"/>
  <c r="E11" i="3"/>
  <c r="E21" i="3"/>
  <c r="F29" i="107"/>
  <c r="D29" i="52"/>
  <c r="E17" i="52" s="1"/>
  <c r="N10" i="94"/>
  <c r="I10" i="94" s="1"/>
  <c r="N13" i="97"/>
  <c r="I13" i="97" s="1"/>
  <c r="AC31" i="139"/>
  <c r="X18" i="10"/>
  <c r="Z14" i="92"/>
  <c r="P30" i="101"/>
  <c r="Q30" i="101" s="1"/>
  <c r="V18" i="98"/>
  <c r="H16" i="137"/>
  <c r="G13" i="96"/>
  <c r="M13" i="96"/>
  <c r="K13" i="96"/>
  <c r="L26" i="107"/>
  <c r="I26" i="107"/>
  <c r="Q21" i="96"/>
  <c r="I21" i="96"/>
  <c r="W14" i="98"/>
  <c r="W13" i="98"/>
  <c r="K10" i="94"/>
  <c r="Q17" i="96"/>
  <c r="K17" i="96"/>
  <c r="I17" i="96"/>
  <c r="Z18" i="92"/>
  <c r="M16" i="96"/>
  <c r="K23" i="96"/>
  <c r="I12" i="97"/>
  <c r="H26" i="142"/>
  <c r="K17" i="107"/>
  <c r="L17" i="107" s="1"/>
  <c r="AA18" i="79"/>
  <c r="F26" i="107"/>
  <c r="E20" i="3"/>
  <c r="F12" i="139"/>
  <c r="O29" i="56"/>
  <c r="I23" i="84"/>
  <c r="F16" i="134"/>
  <c r="AC12" i="148"/>
  <c r="T29" i="55"/>
  <c r="H16" i="134"/>
  <c r="R26" i="10"/>
  <c r="I16" i="152"/>
  <c r="H18" i="137"/>
  <c r="H14" i="137"/>
  <c r="AC21" i="142"/>
  <c r="D23" i="145"/>
  <c r="K13" i="108"/>
  <c r="F18" i="137"/>
  <c r="H29" i="139"/>
  <c r="AC13" i="142"/>
  <c r="R19" i="10"/>
  <c r="F13" i="137"/>
  <c r="F16" i="68"/>
  <c r="O31" i="143"/>
  <c r="N23" i="43"/>
  <c r="K16" i="96"/>
  <c r="I13" i="108"/>
  <c r="H27" i="145"/>
  <c r="I15" i="125"/>
  <c r="Y19" i="34"/>
  <c r="D31" i="136"/>
  <c r="E31" i="136" s="1"/>
  <c r="AC15" i="79"/>
  <c r="I15" i="79" s="1"/>
  <c r="P12" i="103"/>
  <c r="Q12" i="103" s="1"/>
  <c r="D15" i="148"/>
  <c r="H19" i="134"/>
  <c r="AC26" i="148"/>
  <c r="F17" i="137"/>
  <c r="N11" i="95"/>
  <c r="H15" i="139"/>
  <c r="D17" i="144"/>
  <c r="H21" i="137"/>
  <c r="AC20" i="144"/>
  <c r="E32" i="107"/>
  <c r="P25" i="105"/>
  <c r="Q25" i="105" s="1"/>
  <c r="AC12" i="146"/>
  <c r="H13" i="139"/>
  <c r="H28" i="134"/>
  <c r="D29" i="55"/>
  <c r="E22" i="55" s="1"/>
  <c r="V30" i="34"/>
  <c r="G30" i="34" s="1"/>
  <c r="E16" i="3"/>
  <c r="I18" i="84"/>
  <c r="AC24" i="147"/>
  <c r="X17" i="10"/>
  <c r="AC28" i="142"/>
  <c r="O29" i="52"/>
  <c r="U27" i="34"/>
  <c r="I14" i="84"/>
  <c r="H12" i="139"/>
  <c r="H23" i="137"/>
  <c r="AC31" i="137"/>
  <c r="R15" i="10"/>
  <c r="F23" i="137"/>
  <c r="H22" i="137"/>
  <c r="AA14" i="79"/>
  <c r="E18" i="3"/>
  <c r="E23" i="3"/>
  <c r="F21" i="134"/>
  <c r="V31" i="134"/>
  <c r="AC17" i="144"/>
  <c r="V30" i="47"/>
  <c r="U30" i="47" s="1"/>
  <c r="W19" i="34"/>
  <c r="M29" i="53"/>
  <c r="AD14" i="79"/>
  <c r="D23" i="148"/>
  <c r="H23" i="148" s="1"/>
  <c r="L29" i="107"/>
  <c r="T29" i="56"/>
  <c r="U26" i="34"/>
  <c r="AC28" i="148"/>
  <c r="T29" i="53"/>
  <c r="AC22" i="147"/>
  <c r="K23" i="68"/>
  <c r="X11" i="10"/>
  <c r="AC29" i="144"/>
  <c r="AC16" i="148"/>
  <c r="X20" i="10"/>
  <c r="AC28" i="144"/>
  <c r="M23" i="95"/>
  <c r="AN13" i="103"/>
  <c r="E23" i="152"/>
  <c r="X18" i="152"/>
  <c r="V31" i="143"/>
  <c r="I11" i="108"/>
  <c r="N22" i="43"/>
  <c r="I16" i="141"/>
  <c r="I21" i="141"/>
  <c r="K26" i="96"/>
  <c r="W13" i="92"/>
  <c r="F24" i="143"/>
  <c r="M22" i="108"/>
  <c r="AT20" i="105"/>
  <c r="M14" i="94"/>
  <c r="V17" i="98"/>
  <c r="F20" i="143"/>
  <c r="F27" i="148"/>
  <c r="O23" i="152"/>
  <c r="W17" i="98"/>
  <c r="AD13" i="68"/>
  <c r="Z15" i="92"/>
  <c r="M19" i="95"/>
  <c r="H26" i="148"/>
  <c r="K23" i="141"/>
  <c r="I26" i="94"/>
  <c r="I16" i="96"/>
  <c r="AA13" i="152"/>
  <c r="F16" i="144"/>
  <c r="R31" i="134"/>
  <c r="AN25" i="103"/>
  <c r="K20" i="95"/>
  <c r="H25" i="145"/>
  <c r="AT27" i="103"/>
  <c r="AT16" i="103"/>
  <c r="E23" i="57"/>
  <c r="H29" i="144"/>
  <c r="D19" i="45"/>
  <c r="L21" i="68"/>
  <c r="Z13" i="152"/>
  <c r="K17" i="97"/>
  <c r="E16" i="57"/>
  <c r="F31" i="134"/>
  <c r="N20" i="43"/>
  <c r="AA14" i="152"/>
  <c r="F24" i="148"/>
  <c r="M26" i="94"/>
  <c r="N21" i="43"/>
  <c r="H30" i="45"/>
  <c r="H18" i="148"/>
  <c r="H12" i="147"/>
  <c r="I20" i="97"/>
  <c r="H29" i="147"/>
  <c r="I20" i="108"/>
  <c r="W13" i="152"/>
  <c r="X21" i="68"/>
  <c r="H27" i="148"/>
  <c r="M20" i="108"/>
  <c r="O21" i="68"/>
  <c r="M14" i="95"/>
  <c r="H22" i="145"/>
  <c r="AC14" i="98"/>
  <c r="U21" i="68"/>
  <c r="X17" i="98"/>
  <c r="X20" i="92"/>
  <c r="E15" i="52"/>
  <c r="H13" i="145"/>
  <c r="W14" i="152"/>
  <c r="X13" i="92"/>
  <c r="F12" i="145"/>
  <c r="E25" i="52"/>
  <c r="AA21" i="68"/>
  <c r="E22" i="52"/>
  <c r="AT26" i="103"/>
  <c r="N15" i="102"/>
  <c r="M15" i="96"/>
  <c r="I12" i="108"/>
  <c r="K15" i="95"/>
  <c r="E23" i="54"/>
  <c r="N16" i="43"/>
  <c r="H31" i="137"/>
  <c r="M25" i="95"/>
  <c r="F26" i="145"/>
  <c r="H26" i="145"/>
  <c r="E20" i="50"/>
  <c r="K12" i="94"/>
  <c r="I26" i="95"/>
  <c r="H16" i="148"/>
  <c r="E21" i="50"/>
  <c r="K25" i="97"/>
  <c r="M18" i="97"/>
  <c r="H14" i="145"/>
  <c r="K16" i="94"/>
  <c r="H15" i="143"/>
  <c r="M18" i="96"/>
  <c r="AA15" i="92"/>
  <c r="I23" i="96"/>
  <c r="H29" i="143"/>
  <c r="AA14" i="92"/>
  <c r="H20" i="145"/>
  <c r="M27" i="108"/>
  <c r="F17" i="146"/>
  <c r="Y18" i="152"/>
  <c r="F29" i="142"/>
  <c r="M21" i="98"/>
  <c r="I21" i="68"/>
  <c r="M19" i="36"/>
  <c r="I18" i="107"/>
  <c r="M28" i="36"/>
  <c r="M11" i="36"/>
  <c r="AH19" i="104"/>
  <c r="G11" i="97"/>
  <c r="I18" i="108"/>
  <c r="F26" i="143"/>
  <c r="W16" i="98"/>
  <c r="F28" i="147"/>
  <c r="Y13" i="92"/>
  <c r="AA13" i="92"/>
  <c r="Z18" i="98"/>
  <c r="F20" i="148"/>
  <c r="K20" i="148"/>
  <c r="F22" i="142"/>
  <c r="AT28" i="105"/>
  <c r="G25" i="96"/>
  <c r="F22" i="144"/>
  <c r="F29" i="147"/>
  <c r="F12" i="147"/>
  <c r="G21" i="96"/>
  <c r="X17" i="92"/>
  <c r="Q21" i="98"/>
  <c r="F27" i="145"/>
  <c r="M23" i="92"/>
  <c r="G26" i="141"/>
  <c r="AA31" i="142"/>
  <c r="K11" i="141"/>
  <c r="K22" i="94"/>
  <c r="D29" i="45"/>
  <c r="M29" i="56"/>
  <c r="R21" i="68"/>
  <c r="F15" i="143"/>
  <c r="X16" i="98"/>
  <c r="K22" i="96"/>
  <c r="F15" i="144"/>
  <c r="K18" i="108"/>
  <c r="H25" i="143"/>
  <c r="N21" i="102"/>
  <c r="E15" i="51"/>
  <c r="M25" i="97"/>
  <c r="AC15" i="92"/>
  <c r="N24" i="102"/>
  <c r="I14" i="94"/>
  <c r="E24" i="50"/>
  <c r="G12" i="94"/>
  <c r="K16" i="146"/>
  <c r="G15" i="141"/>
  <c r="I18" i="141"/>
  <c r="N13" i="102"/>
  <c r="G18" i="108"/>
  <c r="G22" i="94"/>
  <c r="H16" i="143"/>
  <c r="F27" i="147"/>
  <c r="AT13" i="105"/>
  <c r="F23" i="146"/>
  <c r="H23" i="146"/>
  <c r="AN21" i="103"/>
  <c r="AT30" i="103"/>
  <c r="AN19" i="103"/>
  <c r="AT30" i="104"/>
  <c r="E26" i="56"/>
  <c r="E11" i="50"/>
  <c r="E16" i="50"/>
  <c r="D21" i="45"/>
  <c r="D20" i="45"/>
  <c r="D27" i="45"/>
  <c r="D14" i="45"/>
  <c r="P30" i="45"/>
  <c r="D23" i="45"/>
  <c r="L30" i="45"/>
  <c r="D12" i="45"/>
  <c r="Z12" i="98"/>
  <c r="Z16" i="98"/>
  <c r="K17" i="148"/>
  <c r="K20" i="147"/>
  <c r="V12" i="152"/>
  <c r="V17" i="152"/>
  <c r="X17" i="152"/>
  <c r="M23" i="152"/>
  <c r="V18" i="152"/>
  <c r="V12" i="92"/>
  <c r="W14" i="92"/>
  <c r="X19" i="92"/>
  <c r="K28" i="142"/>
  <c r="R31" i="137"/>
  <c r="G13" i="108"/>
  <c r="G24" i="108"/>
  <c r="G25" i="141"/>
  <c r="G20" i="141"/>
  <c r="G26" i="108"/>
  <c r="G25" i="108"/>
  <c r="G11" i="141"/>
  <c r="I25" i="108"/>
  <c r="R15" i="125"/>
  <c r="X15" i="125"/>
  <c r="AA15" i="125"/>
  <c r="AN24" i="104"/>
  <c r="AN30" i="105"/>
  <c r="K31" i="134"/>
  <c r="E25" i="55"/>
  <c r="E26" i="55"/>
  <c r="E23" i="55"/>
  <c r="R29" i="55"/>
  <c r="E14" i="55"/>
  <c r="E11" i="52"/>
  <c r="D24" i="45"/>
  <c r="X14" i="98"/>
  <c r="K18" i="148"/>
  <c r="F18" i="148"/>
  <c r="F21" i="147"/>
  <c r="H24" i="147"/>
  <c r="K26" i="147"/>
  <c r="K24" i="147"/>
  <c r="H17" i="147"/>
  <c r="H19" i="147"/>
  <c r="K26" i="146"/>
  <c r="F13" i="146"/>
  <c r="K23" i="146"/>
  <c r="G21" i="97"/>
  <c r="G22" i="97"/>
  <c r="K19" i="97"/>
  <c r="G24" i="97"/>
  <c r="M20" i="97"/>
  <c r="G10" i="95"/>
  <c r="K22" i="95"/>
  <c r="G19" i="95"/>
  <c r="G20" i="95"/>
  <c r="K19" i="94"/>
  <c r="I19" i="94"/>
  <c r="G18" i="94"/>
  <c r="M16" i="94"/>
  <c r="K26" i="94"/>
  <c r="G26" i="94"/>
  <c r="M22" i="94"/>
  <c r="W18" i="34"/>
  <c r="K26" i="145"/>
  <c r="K16" i="145"/>
  <c r="H28" i="145"/>
  <c r="K22" i="145"/>
  <c r="K20" i="145"/>
  <c r="K28" i="145"/>
  <c r="F24" i="144"/>
  <c r="K13" i="144"/>
  <c r="H22" i="144"/>
  <c r="K22" i="144"/>
  <c r="K29" i="144"/>
  <c r="H14" i="144"/>
  <c r="F22" i="143"/>
  <c r="K22" i="143"/>
  <c r="K17" i="143"/>
  <c r="K25" i="143"/>
  <c r="K23" i="142"/>
  <c r="K21" i="142"/>
  <c r="F14" i="142"/>
  <c r="K20" i="142"/>
  <c r="K12" i="142"/>
  <c r="K27" i="142"/>
  <c r="F27" i="142"/>
  <c r="K14" i="142"/>
  <c r="F18" i="142"/>
  <c r="K22" i="142"/>
  <c r="M10" i="96"/>
  <c r="F12" i="144"/>
  <c r="M18" i="36"/>
  <c r="F22" i="146"/>
  <c r="M29" i="57"/>
  <c r="K12" i="144"/>
  <c r="G27" i="95"/>
  <c r="G15" i="95"/>
  <c r="AT24" i="103"/>
  <c r="M20" i="95"/>
  <c r="K22" i="147"/>
  <c r="I19" i="141"/>
  <c r="AT26" i="105"/>
  <c r="F25" i="145"/>
  <c r="K27" i="147"/>
  <c r="K25" i="148"/>
  <c r="I15" i="95"/>
  <c r="E14" i="57"/>
  <c r="F25" i="147"/>
  <c r="I22" i="108"/>
  <c r="H22" i="147"/>
  <c r="F13" i="144"/>
  <c r="H29" i="51"/>
  <c r="G11" i="96"/>
  <c r="G23" i="108"/>
  <c r="G17" i="108"/>
  <c r="K10" i="96"/>
  <c r="AN14" i="105"/>
  <c r="K21" i="148"/>
  <c r="Y12" i="152"/>
  <c r="E28" i="57"/>
  <c r="G15" i="96"/>
  <c r="K15" i="145"/>
  <c r="K19" i="143"/>
  <c r="K21" i="95"/>
  <c r="AT30" i="105"/>
  <c r="AN30" i="104"/>
  <c r="AC16" i="98"/>
  <c r="M27" i="95"/>
  <c r="AA20" i="92"/>
  <c r="K17" i="95"/>
  <c r="E27" i="51"/>
  <c r="I17" i="97"/>
  <c r="AD13" i="125"/>
  <c r="E22" i="51"/>
  <c r="F13" i="148"/>
  <c r="G19" i="97"/>
  <c r="AN12" i="103"/>
  <c r="F22" i="147"/>
  <c r="Z17" i="152"/>
  <c r="G23" i="96"/>
  <c r="K16" i="144"/>
  <c r="K20" i="143"/>
  <c r="G18" i="96"/>
  <c r="U15" i="79"/>
  <c r="G27" i="141"/>
  <c r="O27" i="141" s="1"/>
  <c r="K17" i="145"/>
  <c r="F28" i="144"/>
  <c r="AN20" i="105"/>
  <c r="M19" i="108"/>
  <c r="E11" i="51"/>
  <c r="W17" i="34"/>
  <c r="AH27" i="103"/>
  <c r="G17" i="95"/>
  <c r="I11" i="94"/>
  <c r="AN12" i="104"/>
  <c r="G27" i="96"/>
  <c r="U29" i="10"/>
  <c r="AA18" i="92"/>
  <c r="AA17" i="92"/>
  <c r="F21" i="144"/>
  <c r="H18" i="142"/>
  <c r="D22" i="45"/>
  <c r="F21" i="143"/>
  <c r="K19" i="148"/>
  <c r="E17" i="55"/>
  <c r="E11" i="55"/>
  <c r="I27" i="95"/>
  <c r="E25" i="57"/>
  <c r="K29" i="145"/>
  <c r="N14" i="43"/>
  <c r="K18" i="145"/>
  <c r="Y17" i="92"/>
  <c r="I21" i="97"/>
  <c r="F17" i="148"/>
  <c r="F25" i="143"/>
  <c r="H19" i="143"/>
  <c r="G14" i="96"/>
  <c r="K18" i="142"/>
  <c r="AN14" i="103"/>
  <c r="E26" i="57"/>
  <c r="K14" i="145"/>
  <c r="G22" i="108"/>
  <c r="AT28" i="103"/>
  <c r="E15" i="55"/>
  <c r="M29" i="55"/>
  <c r="K26" i="142"/>
  <c r="G16" i="141"/>
  <c r="F29" i="148"/>
  <c r="K13" i="147"/>
  <c r="M14" i="96"/>
  <c r="AN28" i="105"/>
  <c r="M21" i="95"/>
  <c r="AN17" i="104"/>
  <c r="E14" i="51"/>
  <c r="F21" i="148"/>
  <c r="K14" i="96"/>
  <c r="I13" i="94"/>
  <c r="W25" i="34"/>
  <c r="V14" i="152"/>
  <c r="H19" i="148"/>
  <c r="F14" i="143"/>
  <c r="H29" i="55"/>
  <c r="E13" i="51"/>
  <c r="G27" i="94"/>
  <c r="K24" i="146"/>
  <c r="H12" i="146"/>
  <c r="E16" i="51"/>
  <c r="H22" i="143"/>
  <c r="H25" i="142"/>
  <c r="F20" i="144"/>
  <c r="F28" i="146"/>
  <c r="M24" i="36"/>
  <c r="G25" i="95"/>
  <c r="K28" i="146"/>
  <c r="H21" i="146"/>
  <c r="AH21" i="105"/>
  <c r="H13" i="148"/>
  <c r="M11" i="94"/>
  <c r="G11" i="108"/>
  <c r="F29" i="144"/>
  <c r="AT22" i="103"/>
  <c r="F14" i="145"/>
  <c r="K27" i="95"/>
  <c r="K18" i="94"/>
  <c r="E29" i="102"/>
  <c r="I22" i="107"/>
  <c r="E18" i="55"/>
  <c r="X12" i="92"/>
  <c r="AD17" i="68"/>
  <c r="K16" i="143"/>
  <c r="G23" i="141"/>
  <c r="AD15" i="68"/>
  <c r="G23" i="97"/>
  <c r="G21" i="95"/>
  <c r="AN20" i="104"/>
  <c r="K20" i="146"/>
  <c r="H24" i="146"/>
  <c r="K27" i="146"/>
  <c r="K15" i="96"/>
  <c r="K14" i="97"/>
  <c r="K20" i="144"/>
  <c r="K31" i="137"/>
  <c r="K26" i="144"/>
  <c r="E26" i="51"/>
  <c r="AD12" i="125"/>
  <c r="K16" i="148"/>
  <c r="H25" i="147"/>
  <c r="I16" i="94"/>
  <c r="AT18" i="103"/>
  <c r="W12" i="34"/>
  <c r="G21" i="98"/>
  <c r="M21" i="36"/>
  <c r="N26" i="43"/>
  <c r="M12" i="36"/>
  <c r="M17" i="36"/>
  <c r="N27" i="102"/>
  <c r="N13" i="43"/>
  <c r="N11" i="43"/>
  <c r="N30" i="96"/>
  <c r="Q30" i="96" s="1"/>
  <c r="AC31" i="148"/>
  <c r="H29" i="54"/>
  <c r="G24" i="94"/>
  <c r="Q24" i="94"/>
  <c r="O31" i="147"/>
  <c r="H14" i="146"/>
  <c r="G16" i="95"/>
  <c r="Y16" i="98"/>
  <c r="AB14" i="92"/>
  <c r="H19" i="146"/>
  <c r="K27" i="94"/>
  <c r="AH14" i="105"/>
  <c r="G14" i="141"/>
  <c r="K14" i="108"/>
  <c r="M29" i="51"/>
  <c r="K29" i="142"/>
  <c r="V31" i="144"/>
  <c r="I22" i="106"/>
  <c r="G21" i="94"/>
  <c r="D27" i="111"/>
  <c r="N27" i="111"/>
  <c r="L27" i="111"/>
  <c r="F27" i="111"/>
  <c r="H27" i="111"/>
  <c r="J27" i="111"/>
  <c r="G13" i="94"/>
  <c r="H29" i="142"/>
  <c r="N18" i="102"/>
  <c r="AH11" i="103"/>
  <c r="K12" i="146"/>
  <c r="AA16" i="98"/>
  <c r="G19" i="96"/>
  <c r="M13" i="95"/>
  <c r="Y12" i="92"/>
  <c r="K23" i="92"/>
  <c r="AT11" i="104"/>
  <c r="K17" i="141"/>
  <c r="O30" i="49"/>
  <c r="G15" i="108"/>
  <c r="AB13" i="92"/>
  <c r="F25" i="142"/>
  <c r="G11" i="94"/>
  <c r="I25" i="141"/>
  <c r="AA17" i="152"/>
  <c r="F27" i="143"/>
  <c r="AB18" i="92"/>
  <c r="I18" i="97"/>
  <c r="E25" i="51"/>
  <c r="N15" i="43"/>
  <c r="E20" i="51"/>
  <c r="M15" i="36"/>
  <c r="AC18" i="92"/>
  <c r="E26" i="54"/>
  <c r="K21" i="146"/>
  <c r="M27" i="96"/>
  <c r="AH16" i="104"/>
  <c r="F19" i="145"/>
  <c r="G14" i="95"/>
  <c r="Q14" i="95"/>
  <c r="F31" i="139"/>
  <c r="AN26" i="105"/>
  <c r="H29" i="56"/>
  <c r="K25" i="96"/>
  <c r="AT20" i="104"/>
  <c r="G12" i="96"/>
  <c r="I21" i="95"/>
  <c r="AB12" i="98"/>
  <c r="W15" i="92"/>
  <c r="G23" i="92"/>
  <c r="AT17" i="103"/>
  <c r="M27" i="36"/>
  <c r="I28" i="107"/>
  <c r="W12" i="152"/>
  <c r="M25" i="36"/>
  <c r="E12" i="50"/>
  <c r="F20" i="142"/>
  <c r="AN13" i="105"/>
  <c r="P30" i="104"/>
  <c r="Q30" i="104" s="1"/>
  <c r="Q11" i="104"/>
  <c r="M23" i="36"/>
  <c r="M19" i="97"/>
  <c r="AT27" i="105"/>
  <c r="AT25" i="105"/>
  <c r="K27" i="96"/>
  <c r="M15" i="95"/>
  <c r="AT13" i="103"/>
  <c r="K14" i="143"/>
  <c r="V15" i="92"/>
  <c r="M12" i="96"/>
  <c r="H18" i="145"/>
  <c r="AH27" i="105"/>
  <c r="K30" i="48"/>
  <c r="Y30" i="48"/>
  <c r="L29" i="10"/>
  <c r="AN16" i="104"/>
  <c r="M26" i="95"/>
  <c r="N30" i="95"/>
  <c r="Q30" i="95" s="1"/>
  <c r="H13" i="142"/>
  <c r="D28" i="45"/>
  <c r="H14" i="142"/>
  <c r="G27" i="97"/>
  <c r="G22" i="141"/>
  <c r="K28" i="144"/>
  <c r="K17" i="146"/>
  <c r="G24" i="95"/>
  <c r="K16" i="142"/>
  <c r="K14" i="146"/>
  <c r="G22" i="95"/>
  <c r="Q22" i="95"/>
  <c r="E28" i="54"/>
  <c r="E22" i="54"/>
  <c r="I27" i="94"/>
  <c r="K14" i="144"/>
  <c r="G12" i="141"/>
  <c r="N14" i="102"/>
  <c r="H12" i="144"/>
  <c r="E29" i="10"/>
  <c r="M24" i="95"/>
  <c r="G12" i="108"/>
  <c r="AH18" i="103"/>
  <c r="E24" i="51"/>
  <c r="N19" i="102"/>
  <c r="H29" i="145"/>
  <c r="AN27" i="105"/>
  <c r="E25" i="50"/>
  <c r="G18" i="141"/>
  <c r="K31" i="139"/>
  <c r="M24" i="94"/>
  <c r="R29" i="10"/>
  <c r="M27" i="94"/>
  <c r="H22" i="146"/>
  <c r="AT19" i="104"/>
  <c r="T31" i="147"/>
  <c r="N27" i="43"/>
  <c r="E19" i="57"/>
  <c r="E17" i="50"/>
  <c r="K25" i="144"/>
  <c r="F31" i="137"/>
  <c r="M29" i="54"/>
  <c r="E28" i="51"/>
  <c r="H19" i="145"/>
  <c r="AN30" i="103"/>
  <c r="H27" i="142"/>
  <c r="AH12" i="104"/>
  <c r="I22" i="97"/>
  <c r="I27" i="96"/>
  <c r="L16" i="68"/>
  <c r="AC23" i="68"/>
  <c r="I15" i="96"/>
  <c r="K13" i="142"/>
  <c r="H27" i="143"/>
  <c r="AH30" i="104"/>
  <c r="I19" i="95"/>
  <c r="N25" i="102"/>
  <c r="M31" i="142"/>
  <c r="D31" i="142"/>
  <c r="F31" i="142" s="1"/>
  <c r="E12" i="54"/>
  <c r="G16" i="94"/>
  <c r="G13" i="141"/>
  <c r="O13" i="141" s="1"/>
  <c r="M20" i="94"/>
  <c r="H21" i="144"/>
  <c r="AT24" i="104"/>
  <c r="AH26" i="105"/>
  <c r="W13" i="34"/>
  <c r="G17" i="94"/>
  <c r="O17" i="94" s="1"/>
  <c r="AT19" i="103"/>
  <c r="I16" i="106"/>
  <c r="N24" i="43"/>
  <c r="K19" i="96"/>
  <c r="Y18" i="98"/>
  <c r="K21" i="145"/>
  <c r="G10" i="141"/>
  <c r="O10" i="141" s="1"/>
  <c r="N29" i="141"/>
  <c r="O29" i="141" s="1"/>
  <c r="V31" i="145"/>
  <c r="Y13" i="98"/>
  <c r="K21" i="98"/>
  <c r="E19" i="50"/>
  <c r="AT21" i="104"/>
  <c r="E15" i="54"/>
  <c r="M19" i="96"/>
  <c r="K24" i="97"/>
  <c r="M30" i="49"/>
  <c r="AN23" i="103"/>
  <c r="AN11" i="103"/>
  <c r="M12" i="94"/>
  <c r="M16" i="95"/>
  <c r="AN23" i="105"/>
  <c r="H16" i="145"/>
  <c r="I11" i="97"/>
  <c r="G12" i="155"/>
  <c r="F31" i="155"/>
  <c r="G31" i="155" s="1"/>
  <c r="I24" i="107"/>
  <c r="D31" i="145"/>
  <c r="H31" i="145" s="1"/>
  <c r="S30" i="47"/>
  <c r="F17" i="142"/>
  <c r="W12" i="98"/>
  <c r="F15" i="142"/>
  <c r="AN24" i="105"/>
  <c r="M24" i="108"/>
  <c r="K15" i="108"/>
  <c r="AT12" i="103"/>
  <c r="AN16" i="103"/>
  <c r="O31" i="145"/>
  <c r="F24" i="147"/>
  <c r="I31" i="107"/>
  <c r="AH22" i="105"/>
  <c r="AC31" i="145"/>
  <c r="D31" i="146"/>
  <c r="Y31" i="146" s="1"/>
  <c r="H15" i="146"/>
  <c r="AH19" i="105"/>
  <c r="M22" i="97"/>
  <c r="G12" i="95"/>
  <c r="Q12" i="95"/>
  <c r="AT25" i="104"/>
  <c r="E18" i="51"/>
  <c r="E18" i="57"/>
  <c r="F16" i="146"/>
  <c r="E19" i="51"/>
  <c r="I20" i="141"/>
  <c r="I25" i="106"/>
  <c r="K30" i="49"/>
  <c r="AC13" i="152"/>
  <c r="S23" i="152"/>
  <c r="K23" i="152"/>
  <c r="K23" i="94"/>
  <c r="Y12" i="98"/>
  <c r="AA31" i="148"/>
  <c r="AN21" i="104"/>
  <c r="M14" i="97"/>
  <c r="N23" i="102"/>
  <c r="K25" i="95"/>
  <c r="AH15" i="104"/>
  <c r="E13" i="50"/>
  <c r="I14" i="96"/>
  <c r="AH15" i="103"/>
  <c r="K18" i="97"/>
  <c r="M13" i="36"/>
  <c r="F13" i="142"/>
  <c r="AH24" i="103"/>
  <c r="M17" i="108"/>
  <c r="AN27" i="103"/>
  <c r="AH14" i="103"/>
  <c r="F18" i="147"/>
  <c r="I16" i="68"/>
  <c r="E22" i="56"/>
  <c r="AH23" i="105"/>
  <c r="AT17" i="104"/>
  <c r="X29" i="10"/>
  <c r="F24" i="145"/>
  <c r="AC14" i="152"/>
  <c r="I14" i="108"/>
  <c r="Y20" i="92"/>
  <c r="AD12" i="79"/>
  <c r="AN20" i="103"/>
  <c r="I15" i="97"/>
  <c r="M26" i="36"/>
  <c r="AT26" i="104"/>
  <c r="AT24" i="105"/>
  <c r="AT11" i="105"/>
  <c r="F21" i="145"/>
  <c r="E31" i="84"/>
  <c r="H19" i="142"/>
  <c r="F32" i="107"/>
  <c r="H15" i="147"/>
  <c r="AN18" i="103"/>
  <c r="M21" i="97"/>
  <c r="F27" i="144"/>
  <c r="E13" i="54"/>
  <c r="I13" i="96"/>
  <c r="Q13" i="96"/>
  <c r="W19" i="92"/>
  <c r="K27" i="97"/>
  <c r="AD20" i="68"/>
  <c r="E16" i="55"/>
  <c r="AH22" i="104"/>
  <c r="H27" i="112"/>
  <c r="D27" i="112"/>
  <c r="J27" i="112"/>
  <c r="N27" i="112"/>
  <c r="F27" i="112"/>
  <c r="L27" i="112"/>
  <c r="I15" i="94"/>
  <c r="E22" i="50"/>
  <c r="AH20" i="104"/>
  <c r="E17" i="54"/>
  <c r="Y19" i="152"/>
  <c r="F18" i="144"/>
  <c r="O18" i="96"/>
  <c r="E13" i="57"/>
  <c r="AH22" i="103"/>
  <c r="P27" i="112"/>
  <c r="AT27" i="104"/>
  <c r="E24" i="57"/>
  <c r="AB13" i="152"/>
  <c r="F16" i="142"/>
  <c r="I12" i="141"/>
  <c r="F29" i="145"/>
  <c r="K17" i="142"/>
  <c r="H15" i="144"/>
  <c r="AH20" i="103"/>
  <c r="F16" i="145"/>
  <c r="O31" i="144"/>
  <c r="D31" i="144"/>
  <c r="K31" i="144" s="1"/>
  <c r="H13" i="146"/>
  <c r="E23" i="51"/>
  <c r="K21" i="97"/>
  <c r="K15" i="146"/>
  <c r="AN16" i="105"/>
  <c r="I31" i="84"/>
  <c r="I26" i="96"/>
  <c r="G14" i="108"/>
  <c r="I26" i="106"/>
  <c r="H27" i="146"/>
  <c r="K25" i="142"/>
  <c r="I23" i="94"/>
  <c r="AN13" i="104"/>
  <c r="K24" i="96"/>
  <c r="K23" i="143"/>
  <c r="I30" i="106"/>
  <c r="AT14" i="103"/>
  <c r="H25" i="144"/>
  <c r="AC13" i="92"/>
  <c r="K11" i="108"/>
  <c r="AN15" i="104"/>
  <c r="H31" i="134"/>
  <c r="M23" i="94"/>
  <c r="E23" i="50"/>
  <c r="AN25" i="105"/>
  <c r="N12" i="43"/>
  <c r="I27" i="106"/>
  <c r="N16" i="102"/>
  <c r="M21" i="96"/>
  <c r="M19" i="94"/>
  <c r="K25" i="146"/>
  <c r="D13" i="45"/>
  <c r="D30" i="45"/>
  <c r="H15" i="145"/>
  <c r="M29" i="50"/>
  <c r="F12" i="143"/>
  <c r="G19" i="94"/>
  <c r="I19" i="108"/>
  <c r="K29" i="143"/>
  <c r="H27" i="144"/>
  <c r="AN23" i="104"/>
  <c r="G26" i="95"/>
  <c r="X13" i="98"/>
  <c r="I21" i="98"/>
  <c r="M18" i="94"/>
  <c r="E21" i="54"/>
  <c r="X14" i="92"/>
  <c r="I23" i="92"/>
  <c r="AN18" i="105"/>
  <c r="U16" i="68"/>
  <c r="K19" i="142"/>
  <c r="AT12" i="104"/>
  <c r="E25" i="54"/>
  <c r="G20" i="108"/>
  <c r="V19" i="92"/>
  <c r="M22" i="96"/>
  <c r="AT17" i="105"/>
  <c r="K14" i="95"/>
  <c r="F19" i="147"/>
  <c r="F25" i="148"/>
  <c r="AH24" i="105"/>
  <c r="V13" i="92"/>
  <c r="F28" i="148"/>
  <c r="I29" i="107"/>
  <c r="AH25" i="105"/>
  <c r="AN26" i="104"/>
  <c r="AH28" i="103"/>
  <c r="Q30" i="49"/>
  <c r="Y30" i="49"/>
  <c r="C31" i="106"/>
  <c r="I13" i="106"/>
  <c r="E18" i="54"/>
  <c r="I24" i="96"/>
  <c r="W22" i="34"/>
  <c r="K22" i="97"/>
  <c r="E17" i="51"/>
  <c r="AD13" i="79"/>
  <c r="M27" i="97"/>
  <c r="AH11" i="105"/>
  <c r="R31" i="139"/>
  <c r="H17" i="146"/>
  <c r="AH27" i="104"/>
  <c r="M14" i="36"/>
  <c r="AH20" i="105"/>
  <c r="AB17" i="98"/>
  <c r="I19" i="107"/>
  <c r="M21" i="94"/>
  <c r="AN22" i="105"/>
  <c r="E20" i="57"/>
  <c r="F17" i="147"/>
  <c r="P27" i="111"/>
  <c r="R16" i="68"/>
  <c r="W16" i="34"/>
  <c r="N19" i="43"/>
  <c r="AH21" i="104"/>
  <c r="AA19" i="152"/>
  <c r="AH15" i="105"/>
  <c r="K21" i="96"/>
  <c r="AN22" i="104"/>
  <c r="I24" i="97"/>
  <c r="AT16" i="105"/>
  <c r="AN21" i="105"/>
  <c r="O21" i="141"/>
  <c r="AA14" i="98"/>
  <c r="O21" i="98"/>
  <c r="H23" i="144"/>
  <c r="W18" i="92"/>
  <c r="K32" i="107"/>
  <c r="L32" i="107" s="1"/>
  <c r="L14" i="107"/>
  <c r="V13" i="152"/>
  <c r="E20" i="55"/>
  <c r="H20" i="146"/>
  <c r="G30" i="49"/>
  <c r="Y14" i="152"/>
  <c r="I21" i="94"/>
  <c r="G17" i="141"/>
  <c r="I27" i="97"/>
  <c r="K12" i="95"/>
  <c r="I25" i="95"/>
  <c r="AB17" i="92"/>
  <c r="AH26" i="103"/>
  <c r="K26" i="143"/>
  <c r="E12" i="51"/>
  <c r="AH26" i="104"/>
  <c r="F26" i="144"/>
  <c r="I15" i="108"/>
  <c r="I23" i="108"/>
  <c r="AN24" i="103"/>
  <c r="I13" i="95"/>
  <c r="Q11" i="105"/>
  <c r="P30" i="105"/>
  <c r="Q30" i="105" s="1"/>
  <c r="H18" i="147"/>
  <c r="K23" i="144"/>
  <c r="G26" i="96"/>
  <c r="K28" i="143"/>
  <c r="K20" i="96"/>
  <c r="F19" i="79"/>
  <c r="AN17" i="103"/>
  <c r="G24" i="141"/>
  <c r="I24" i="94"/>
  <c r="AH13" i="105"/>
  <c r="K19" i="144"/>
  <c r="AN14" i="104"/>
  <c r="H22" i="148"/>
  <c r="N17" i="43"/>
  <c r="AD14" i="68"/>
  <c r="I14" i="141"/>
  <c r="H24" i="145"/>
  <c r="L15" i="79"/>
  <c r="AD18" i="68"/>
  <c r="H12" i="142"/>
  <c r="AT23" i="105"/>
  <c r="I19" i="106"/>
  <c r="F15" i="79"/>
  <c r="AA12" i="98"/>
  <c r="Z19" i="92"/>
  <c r="K24" i="95"/>
  <c r="I14" i="97"/>
  <c r="AH21" i="103"/>
  <c r="M16" i="36"/>
  <c r="D15" i="45"/>
  <c r="AH28" i="105"/>
  <c r="K26" i="108"/>
  <c r="G24" i="96"/>
  <c r="M11" i="97"/>
  <c r="AB12" i="92"/>
  <c r="Q23" i="92"/>
  <c r="I21" i="106"/>
  <c r="I25" i="97"/>
  <c r="Q25" i="97"/>
  <c r="AT28" i="104"/>
  <c r="F24" i="142"/>
  <c r="E27" i="57"/>
  <c r="E29" i="57"/>
  <c r="F25" i="146"/>
  <c r="E21" i="51"/>
  <c r="M31" i="147"/>
  <c r="AH16" i="105"/>
  <c r="V31" i="142"/>
  <c r="AH24" i="104"/>
  <c r="F19" i="146"/>
  <c r="K20" i="97"/>
  <c r="I23" i="97"/>
  <c r="K15" i="94"/>
  <c r="K14" i="94"/>
  <c r="H18" i="143"/>
  <c r="K22" i="141"/>
  <c r="AT13" i="104"/>
  <c r="AH28" i="104"/>
  <c r="AH30" i="105"/>
  <c r="AB14" i="152"/>
  <c r="I12" i="96"/>
  <c r="AN22" i="103"/>
  <c r="H31" i="139"/>
  <c r="F12" i="142"/>
  <c r="O23" i="92"/>
  <c r="G27" i="108"/>
  <c r="G16" i="96"/>
  <c r="O16" i="96" s="1"/>
  <c r="AT21" i="105"/>
  <c r="D18" i="45"/>
  <c r="M11" i="96"/>
  <c r="AH17" i="104"/>
  <c r="H20" i="143"/>
  <c r="K21" i="147"/>
  <c r="E21" i="55"/>
  <c r="Y14" i="98"/>
  <c r="AT18" i="105"/>
  <c r="L15" i="125"/>
  <c r="D16" i="45"/>
  <c r="H24" i="144"/>
  <c r="K26" i="141"/>
  <c r="O26" i="141" s="1"/>
  <c r="E24" i="54"/>
  <c r="AH16" i="103"/>
  <c r="M15" i="94"/>
  <c r="AA31" i="145"/>
  <c r="AT18" i="104"/>
  <c r="K17" i="108"/>
  <c r="K27" i="144"/>
  <c r="AN28" i="104"/>
  <c r="S30" i="49"/>
  <c r="G22" i="96"/>
  <c r="K16" i="97"/>
  <c r="E27" i="50"/>
  <c r="H23" i="142"/>
  <c r="F14" i="146"/>
  <c r="M12" i="108"/>
  <c r="G16" i="97"/>
  <c r="H23" i="143"/>
  <c r="AT16" i="104"/>
  <c r="N10" i="102"/>
  <c r="F23" i="143"/>
  <c r="AH17" i="103"/>
  <c r="H26" i="146"/>
  <c r="M31" i="146"/>
  <c r="AN11" i="105"/>
  <c r="G20" i="97"/>
  <c r="K18" i="144"/>
  <c r="AC31" i="144"/>
  <c r="K18" i="143"/>
  <c r="AH18" i="104"/>
  <c r="F18" i="146"/>
  <c r="G23" i="94"/>
  <c r="G14" i="94"/>
  <c r="K13" i="94"/>
  <c r="H18" i="146"/>
  <c r="AN15" i="103"/>
  <c r="F25" i="144"/>
  <c r="E11" i="57"/>
  <c r="K12" i="143"/>
  <c r="AT15" i="103"/>
  <c r="AA18" i="152"/>
  <c r="K15" i="147"/>
  <c r="M23" i="108"/>
  <c r="AB19" i="92"/>
  <c r="G19" i="141"/>
  <c r="AT23" i="103"/>
  <c r="Z12" i="92"/>
  <c r="H26" i="144"/>
  <c r="AT11" i="103"/>
  <c r="M22" i="36"/>
  <c r="K19" i="108"/>
  <c r="I12" i="95"/>
  <c r="G18" i="97"/>
  <c r="Z12" i="152"/>
  <c r="AC31" i="143"/>
  <c r="AA18" i="98"/>
  <c r="M13" i="94"/>
  <c r="H21" i="143"/>
  <c r="I12" i="94"/>
  <c r="K21" i="94"/>
  <c r="V17" i="92"/>
  <c r="K27" i="145"/>
  <c r="M20" i="36"/>
  <c r="K24" i="108"/>
  <c r="AN28" i="103"/>
  <c r="AT22" i="105"/>
  <c r="K13" i="143"/>
  <c r="F16" i="143"/>
  <c r="Y15" i="92"/>
  <c r="AT12" i="105"/>
  <c r="I20" i="95"/>
  <c r="O20" i="95" s="1"/>
  <c r="AN15" i="105"/>
  <c r="H21" i="145"/>
  <c r="AN17" i="105"/>
  <c r="W10" i="34"/>
  <c r="I19" i="96"/>
  <c r="I15" i="106"/>
  <c r="F22" i="148"/>
  <c r="M10" i="94"/>
  <c r="Q10" i="94"/>
  <c r="M24" i="96"/>
  <c r="AH19" i="103"/>
  <c r="G17" i="97"/>
  <c r="Q17" i="97"/>
  <c r="AC19" i="92"/>
  <c r="AT14" i="104"/>
  <c r="K20" i="94"/>
  <c r="I20" i="94"/>
  <c r="Q20" i="94"/>
  <c r="N20" i="102"/>
  <c r="AH13" i="103"/>
  <c r="AH23" i="103"/>
  <c r="M16" i="97"/>
  <c r="I22" i="96"/>
  <c r="M23" i="97"/>
  <c r="AN26" i="103"/>
  <c r="E22" i="57"/>
  <c r="I16" i="97"/>
  <c r="H18" i="144"/>
  <c r="AH25" i="103"/>
  <c r="AN25" i="104"/>
  <c r="M22" i="95"/>
  <c r="AH12" i="105"/>
  <c r="AH17" i="105"/>
  <c r="N22" i="102"/>
  <c r="AH13" i="104"/>
  <c r="AB13" i="98"/>
  <c r="N11" i="102"/>
  <c r="O13" i="108"/>
  <c r="I16" i="95"/>
  <c r="F13" i="145"/>
  <c r="E12" i="57"/>
  <c r="I15" i="107"/>
  <c r="I21" i="107"/>
  <c r="I15" i="141"/>
  <c r="O15" i="141" s="1"/>
  <c r="H26" i="143"/>
  <c r="I20" i="107"/>
  <c r="M16" i="108"/>
  <c r="T31" i="146"/>
  <c r="D27" i="109"/>
  <c r="L27" i="109"/>
  <c r="H27" i="109"/>
  <c r="J27" i="109"/>
  <c r="N27" i="109"/>
  <c r="F27" i="109"/>
  <c r="R29" i="50"/>
  <c r="E29" i="50"/>
  <c r="I14" i="106"/>
  <c r="M10" i="97"/>
  <c r="I30" i="49"/>
  <c r="F23" i="142"/>
  <c r="E20" i="54"/>
  <c r="F18" i="145"/>
  <c r="H16" i="146"/>
  <c r="AT23" i="104"/>
  <c r="N12" i="102"/>
  <c r="F12" i="146"/>
  <c r="AN11" i="104"/>
  <c r="G15" i="94"/>
  <c r="H20" i="147"/>
  <c r="E14" i="54"/>
  <c r="G10" i="96"/>
  <c r="Q10" i="96"/>
  <c r="E17" i="57"/>
  <c r="M26" i="96"/>
  <c r="I24" i="95"/>
  <c r="I10" i="97"/>
  <c r="F26" i="146"/>
  <c r="K11" i="97"/>
  <c r="W15" i="34"/>
  <c r="K10" i="97"/>
  <c r="K23" i="97"/>
  <c r="H29" i="50"/>
  <c r="F24" i="146"/>
  <c r="AN27" i="104"/>
  <c r="K11" i="96"/>
  <c r="Q11" i="96"/>
  <c r="P27" i="110"/>
  <c r="H27" i="110"/>
  <c r="J27" i="110"/>
  <c r="N27" i="110"/>
  <c r="F27" i="110"/>
  <c r="L27" i="110"/>
  <c r="D27" i="110"/>
  <c r="E21" i="57"/>
  <c r="E19" i="54"/>
  <c r="G10" i="97"/>
  <c r="AH30" i="103"/>
  <c r="M25" i="96"/>
  <c r="F26" i="147"/>
  <c r="AC12" i="92"/>
  <c r="S23" i="92"/>
  <c r="M12" i="95"/>
  <c r="O12" i="36"/>
  <c r="G13" i="95"/>
  <c r="K11" i="94"/>
  <c r="E11" i="54"/>
  <c r="F17" i="143"/>
  <c r="K16" i="95"/>
  <c r="AC17" i="92"/>
  <c r="I25" i="96"/>
  <c r="K24" i="142"/>
  <c r="K25" i="108"/>
  <c r="O25" i="108" s="1"/>
  <c r="O29" i="10"/>
  <c r="N26" i="102"/>
  <c r="K12" i="147"/>
  <c r="R29" i="51"/>
  <c r="D31" i="143"/>
  <c r="K31" i="143" s="1"/>
  <c r="AH18" i="105"/>
  <c r="K12" i="96"/>
  <c r="K27" i="143"/>
  <c r="AT22" i="104"/>
  <c r="R29" i="54"/>
  <c r="K19" i="145"/>
  <c r="H29" i="57"/>
  <c r="I19" i="97"/>
  <c r="E27" i="54"/>
  <c r="G14" i="97"/>
  <c r="E14" i="50"/>
  <c r="E28" i="50"/>
  <c r="F28" i="143"/>
  <c r="AH23" i="104"/>
  <c r="E18" i="50"/>
  <c r="AB16" i="98"/>
  <c r="AT21" i="103"/>
  <c r="Z17" i="92"/>
  <c r="V14" i="92"/>
  <c r="V16" i="98"/>
  <c r="AN12" i="105"/>
  <c r="G12" i="97"/>
  <c r="O12" i="97" s="1"/>
  <c r="AH14" i="104"/>
  <c r="AN19" i="104"/>
  <c r="G20" i="96"/>
  <c r="AN19" i="105"/>
  <c r="I23" i="152"/>
  <c r="I17" i="95"/>
  <c r="M24" i="97"/>
  <c r="AT15" i="104"/>
  <c r="K17" i="147"/>
  <c r="AC13" i="98"/>
  <c r="E19" i="52"/>
  <c r="E29" i="52"/>
  <c r="K15" i="142"/>
  <c r="AB14" i="98"/>
  <c r="F28" i="145"/>
  <c r="K28" i="147"/>
  <c r="AT20" i="103"/>
  <c r="N30" i="108"/>
  <c r="Q30" i="108" s="1"/>
  <c r="H20" i="144"/>
  <c r="I23" i="107"/>
  <c r="F26" i="148"/>
  <c r="E28" i="55"/>
  <c r="G30" i="47"/>
  <c r="F17" i="145"/>
  <c r="N17" i="102"/>
  <c r="N30" i="94"/>
  <c r="M30" i="94" s="1"/>
  <c r="Q11" i="103"/>
  <c r="P30" i="103"/>
  <c r="Q30" i="103" s="1"/>
  <c r="AN18" i="104"/>
  <c r="E26" i="50"/>
  <c r="AH25" i="104"/>
  <c r="M26" i="108"/>
  <c r="H17" i="148"/>
  <c r="AH11" i="104"/>
  <c r="I18" i="94"/>
  <c r="K13" i="95"/>
  <c r="K24" i="141"/>
  <c r="Z14" i="98"/>
  <c r="AH12" i="103"/>
  <c r="M17" i="95"/>
  <c r="O31" i="142"/>
  <c r="I30" i="107"/>
  <c r="K29" i="148"/>
  <c r="H16" i="142"/>
  <c r="V12" i="98"/>
  <c r="E16" i="54"/>
  <c r="Y19" i="92"/>
  <c r="G10" i="108"/>
  <c r="O10" i="108" s="1"/>
  <c r="E11" i="53"/>
  <c r="F15" i="125"/>
  <c r="I22" i="94"/>
  <c r="N30" i="141"/>
  <c r="I30" i="141" s="1"/>
  <c r="G17" i="96"/>
  <c r="F29" i="143"/>
  <c r="I24" i="106"/>
  <c r="E16" i="56" l="1"/>
  <c r="E13" i="56"/>
  <c r="E24" i="56"/>
  <c r="E11" i="56"/>
  <c r="E18" i="56"/>
  <c r="E14" i="56"/>
  <c r="E15" i="56"/>
  <c r="E23" i="56"/>
  <c r="E12" i="56"/>
  <c r="E27" i="56"/>
  <c r="E17" i="56"/>
  <c r="R29" i="56"/>
  <c r="E21" i="56"/>
  <c r="E19" i="56"/>
  <c r="E20" i="56"/>
  <c r="E29" i="56"/>
  <c r="E28" i="56"/>
  <c r="O31" i="148"/>
  <c r="D31" i="148"/>
  <c r="K31" i="148" s="1"/>
  <c r="T31" i="148"/>
  <c r="K14" i="147"/>
  <c r="AA31" i="147"/>
  <c r="F23" i="147"/>
  <c r="F14" i="147"/>
  <c r="D31" i="147"/>
  <c r="L19" i="79"/>
  <c r="R19" i="79"/>
  <c r="AC21" i="79"/>
  <c r="S21" i="98"/>
  <c r="X19" i="79"/>
  <c r="AC18" i="98"/>
  <c r="AA19" i="79"/>
  <c r="I21" i="79"/>
  <c r="G15" i="97"/>
  <c r="O26" i="97"/>
  <c r="M15" i="97"/>
  <c r="K15" i="97"/>
  <c r="O23" i="96"/>
  <c r="O23" i="68"/>
  <c r="AB18" i="152"/>
  <c r="AC17" i="152"/>
  <c r="AB17" i="152"/>
  <c r="W17" i="152"/>
  <c r="AB19" i="152"/>
  <c r="AC19" i="152"/>
  <c r="O20" i="108"/>
  <c r="G16" i="108"/>
  <c r="I16" i="108"/>
  <c r="N29" i="108"/>
  <c r="O29" i="108" s="1"/>
  <c r="O19" i="141"/>
  <c r="O23" i="141"/>
  <c r="E28" i="52"/>
  <c r="K30" i="47"/>
  <c r="O10" i="95"/>
  <c r="O15" i="79"/>
  <c r="E23" i="52"/>
  <c r="M29" i="52"/>
  <c r="O17" i="97"/>
  <c r="W24" i="34"/>
  <c r="AT19" i="105"/>
  <c r="Q26" i="95"/>
  <c r="O13" i="96"/>
  <c r="H29" i="52"/>
  <c r="E18" i="52"/>
  <c r="W20" i="34"/>
  <c r="AC31" i="146"/>
  <c r="W18" i="152"/>
  <c r="H12" i="148"/>
  <c r="U30" i="48"/>
  <c r="W30" i="48" s="1"/>
  <c r="E16" i="52"/>
  <c r="E26" i="52"/>
  <c r="E27" i="52"/>
  <c r="E20" i="53"/>
  <c r="M18" i="95"/>
  <c r="G18" i="95"/>
  <c r="K18" i="95"/>
  <c r="I18" i="95"/>
  <c r="AD19" i="68"/>
  <c r="O17" i="96"/>
  <c r="M30" i="47"/>
  <c r="AD12" i="68"/>
  <c r="W14" i="34"/>
  <c r="R15" i="79"/>
  <c r="X15" i="79"/>
  <c r="I17" i="107"/>
  <c r="AA15" i="79"/>
  <c r="AD18" i="79"/>
  <c r="F12" i="148"/>
  <c r="H29" i="53"/>
  <c r="E27" i="53"/>
  <c r="K23" i="147"/>
  <c r="E14" i="53"/>
  <c r="Q20" i="96"/>
  <c r="I20" i="96"/>
  <c r="M20" i="96"/>
  <c r="E17" i="53"/>
  <c r="E24" i="52"/>
  <c r="K28" i="148"/>
  <c r="H28" i="148"/>
  <c r="W26" i="34"/>
  <c r="W11" i="34"/>
  <c r="O14" i="141"/>
  <c r="O30" i="47"/>
  <c r="AD17" i="79"/>
  <c r="E13" i="52"/>
  <c r="W27" i="34"/>
  <c r="O27" i="108"/>
  <c r="K23" i="148"/>
  <c r="R29" i="52"/>
  <c r="E12" i="52"/>
  <c r="E14" i="52"/>
  <c r="K15" i="148"/>
  <c r="H15" i="148"/>
  <c r="G13" i="97"/>
  <c r="E21" i="52"/>
  <c r="O16" i="108"/>
  <c r="O25" i="97"/>
  <c r="F15" i="148"/>
  <c r="M13" i="97"/>
  <c r="E20" i="52"/>
  <c r="O19" i="79"/>
  <c r="U19" i="79"/>
  <c r="O11" i="141"/>
  <c r="K13" i="97"/>
  <c r="R31" i="147"/>
  <c r="Q13" i="97"/>
  <c r="I25" i="94"/>
  <c r="M25" i="94"/>
  <c r="K25" i="94"/>
  <c r="G25" i="94"/>
  <c r="Q25" i="94"/>
  <c r="Q30" i="47"/>
  <c r="G10" i="94"/>
  <c r="O10" i="94" s="1"/>
  <c r="AT15" i="105"/>
  <c r="R29" i="57"/>
  <c r="E15" i="57"/>
  <c r="O27" i="95"/>
  <c r="E31" i="43"/>
  <c r="K24" i="148"/>
  <c r="H24" i="148"/>
  <c r="O20" i="141"/>
  <c r="O19" i="95"/>
  <c r="O16" i="141"/>
  <c r="E29" i="53"/>
  <c r="E16" i="53"/>
  <c r="E28" i="53"/>
  <c r="E18" i="53"/>
  <c r="E19" i="53"/>
  <c r="E24" i="53"/>
  <c r="E26" i="53"/>
  <c r="R29" i="53"/>
  <c r="E15" i="53"/>
  <c r="E23" i="53"/>
  <c r="E22" i="53"/>
  <c r="E21" i="53"/>
  <c r="E12" i="53"/>
  <c r="E13" i="53"/>
  <c r="O14" i="96"/>
  <c r="K16" i="147"/>
  <c r="F16" i="147"/>
  <c r="O25" i="141"/>
  <c r="Y30" i="34"/>
  <c r="K30" i="34"/>
  <c r="O30" i="34"/>
  <c r="U30" i="34"/>
  <c r="Q30" i="34"/>
  <c r="M30" i="34"/>
  <c r="O22" i="108"/>
  <c r="S30" i="34"/>
  <c r="O24" i="94"/>
  <c r="I30" i="34"/>
  <c r="E29" i="55"/>
  <c r="E12" i="55"/>
  <c r="E24" i="55"/>
  <c r="E27" i="55"/>
  <c r="E13" i="55"/>
  <c r="E19" i="55"/>
  <c r="K23" i="145"/>
  <c r="F23" i="145"/>
  <c r="H23" i="145"/>
  <c r="O22" i="94"/>
  <c r="Y30" i="47"/>
  <c r="I30" i="47"/>
  <c r="K17" i="144"/>
  <c r="F17" i="144"/>
  <c r="H17" i="144"/>
  <c r="X12" i="152"/>
  <c r="X14" i="152"/>
  <c r="X13" i="152"/>
  <c r="O10" i="96"/>
  <c r="F23" i="148"/>
  <c r="I11" i="95"/>
  <c r="K11" i="95"/>
  <c r="M11" i="95"/>
  <c r="G11" i="95"/>
  <c r="Q11" i="95"/>
  <c r="O21" i="95"/>
  <c r="AD15" i="125"/>
  <c r="O23" i="108"/>
  <c r="O11" i="108"/>
  <c r="O15" i="96"/>
  <c r="P11" i="43"/>
  <c r="U23" i="68"/>
  <c r="O24" i="97"/>
  <c r="K30" i="96"/>
  <c r="O20" i="97"/>
  <c r="O14" i="36"/>
  <c r="Q14" i="36" s="1"/>
  <c r="I29" i="141"/>
  <c r="O28" i="36"/>
  <c r="Q28" i="36" s="1"/>
  <c r="O20" i="96"/>
  <c r="K29" i="141"/>
  <c r="O11" i="36"/>
  <c r="P11" i="36" s="1"/>
  <c r="O18" i="94"/>
  <c r="O26" i="36"/>
  <c r="M30" i="97"/>
  <c r="AD21" i="68"/>
  <c r="O24" i="36"/>
  <c r="Q24" i="36" s="1"/>
  <c r="Y31" i="145"/>
  <c r="O18" i="108"/>
  <c r="O19" i="97"/>
  <c r="O20" i="36"/>
  <c r="I30" i="97"/>
  <c r="O26" i="94"/>
  <c r="O29" i="36"/>
  <c r="O22" i="97"/>
  <c r="AB12" i="105"/>
  <c r="O27" i="94"/>
  <c r="O15" i="95"/>
  <c r="Y31" i="142"/>
  <c r="O27" i="96"/>
  <c r="O11" i="96"/>
  <c r="I30" i="96"/>
  <c r="R31" i="142"/>
  <c r="K31" i="145"/>
  <c r="O16" i="94"/>
  <c r="O18" i="141"/>
  <c r="O27" i="36"/>
  <c r="Q27" i="36" s="1"/>
  <c r="M30" i="96"/>
  <c r="O20" i="94"/>
  <c r="O14" i="97"/>
  <c r="O13" i="36"/>
  <c r="P13" i="36" s="1"/>
  <c r="O17" i="36"/>
  <c r="K30" i="95"/>
  <c r="AA23" i="68"/>
  <c r="O23" i="36"/>
  <c r="Q23" i="36" s="1"/>
  <c r="O12" i="94"/>
  <c r="F31" i="144"/>
  <c r="O17" i="141"/>
  <c r="O26" i="95"/>
  <c r="F23" i="68"/>
  <c r="AB27" i="104"/>
  <c r="O25" i="96"/>
  <c r="R31" i="146"/>
  <c r="O14" i="95"/>
  <c r="M30" i="95"/>
  <c r="I30" i="95"/>
  <c r="AB30" i="103"/>
  <c r="AB21" i="105"/>
  <c r="O26" i="108"/>
  <c r="O19" i="108"/>
  <c r="AB14" i="104"/>
  <c r="AB23" i="104"/>
  <c r="AB17" i="104"/>
  <c r="AB13" i="104"/>
  <c r="AB24" i="104"/>
  <c r="AB21" i="104"/>
  <c r="AB17" i="105"/>
  <c r="AB30" i="105"/>
  <c r="AB15" i="104"/>
  <c r="H31" i="148"/>
  <c r="G30" i="96"/>
  <c r="O17" i="95"/>
  <c r="G30" i="95"/>
  <c r="K31" i="142"/>
  <c r="F31" i="146"/>
  <c r="AB28" i="103"/>
  <c r="G30" i="141"/>
  <c r="O22" i="36"/>
  <c r="Q22" i="36" s="1"/>
  <c r="AB27" i="103"/>
  <c r="O23" i="94"/>
  <c r="AB22" i="105"/>
  <c r="O15" i="97"/>
  <c r="G30" i="108"/>
  <c r="O21" i="96"/>
  <c r="AB22" i="104"/>
  <c r="O21" i="97"/>
  <c r="O25" i="36"/>
  <c r="P25" i="36" s="1"/>
  <c r="AB28" i="105"/>
  <c r="AB26" i="104"/>
  <c r="AB14" i="105"/>
  <c r="O18" i="36"/>
  <c r="Q18" i="36" s="1"/>
  <c r="O19" i="94"/>
  <c r="I32" i="107"/>
  <c r="AB24" i="105"/>
  <c r="O19" i="36"/>
  <c r="Q19" i="36" s="1"/>
  <c r="AB28" i="104"/>
  <c r="O25" i="95"/>
  <c r="AB19" i="104"/>
  <c r="AB11" i="104"/>
  <c r="L21" i="79"/>
  <c r="O16" i="36"/>
  <c r="O23" i="97"/>
  <c r="AB18" i="104"/>
  <c r="O22" i="96"/>
  <c r="AD16" i="68"/>
  <c r="R31" i="145"/>
  <c r="H31" i="146"/>
  <c r="AB16" i="104"/>
  <c r="P21" i="43"/>
  <c r="R21" i="43" s="1"/>
  <c r="AA21" i="79"/>
  <c r="O12" i="108"/>
  <c r="P24" i="43"/>
  <c r="P26" i="43"/>
  <c r="O15" i="108"/>
  <c r="AJ23" i="103"/>
  <c r="AJ22" i="103"/>
  <c r="AJ24" i="103"/>
  <c r="AJ14" i="103"/>
  <c r="AJ25" i="103"/>
  <c r="AJ16" i="103"/>
  <c r="AJ11" i="103"/>
  <c r="AJ18" i="103"/>
  <c r="AJ28" i="103"/>
  <c r="AJ29" i="103"/>
  <c r="AJ21" i="103"/>
  <c r="AJ15" i="103"/>
  <c r="AJ20" i="103"/>
  <c r="AJ27" i="103"/>
  <c r="AJ17" i="103"/>
  <c r="AJ12" i="103"/>
  <c r="AJ13" i="103"/>
  <c r="AJ26" i="103"/>
  <c r="AJ19" i="103"/>
  <c r="O21" i="94"/>
  <c r="O16" i="95"/>
  <c r="AB18" i="103"/>
  <c r="I23" i="68"/>
  <c r="L23" i="68"/>
  <c r="O17" i="70"/>
  <c r="P17" i="70"/>
  <c r="O32" i="70"/>
  <c r="P32" i="70"/>
  <c r="K30" i="108"/>
  <c r="O10" i="97"/>
  <c r="O16" i="97"/>
  <c r="AB20" i="103"/>
  <c r="AB25" i="105"/>
  <c r="AJ17" i="105"/>
  <c r="AJ18" i="105"/>
  <c r="AJ15" i="105"/>
  <c r="AJ14" i="105"/>
  <c r="AJ22" i="105"/>
  <c r="AJ26" i="105"/>
  <c r="AJ21" i="105"/>
  <c r="AJ11" i="105"/>
  <c r="AJ13" i="105"/>
  <c r="AJ25" i="105"/>
  <c r="AJ19" i="105"/>
  <c r="AJ12" i="105"/>
  <c r="AJ27" i="105"/>
  <c r="AJ28" i="105"/>
  <c r="AJ23" i="105"/>
  <c r="AJ16" i="105"/>
  <c r="AJ24" i="105"/>
  <c r="AJ20" i="105"/>
  <c r="AJ29" i="105"/>
  <c r="AB15" i="105"/>
  <c r="I30" i="108"/>
  <c r="O17" i="108"/>
  <c r="P25" i="43"/>
  <c r="P12" i="43"/>
  <c r="AV26" i="103"/>
  <c r="P15" i="102"/>
  <c r="X23" i="68"/>
  <c r="R23" i="68"/>
  <c r="AB20" i="104"/>
  <c r="O24" i="108"/>
  <c r="AP11" i="103"/>
  <c r="AP19" i="103"/>
  <c r="AP27" i="103"/>
  <c r="AP24" i="103"/>
  <c r="AP12" i="103"/>
  <c r="AP16" i="103"/>
  <c r="AP25" i="103"/>
  <c r="AP28" i="103"/>
  <c r="AP23" i="103"/>
  <c r="AP13" i="103"/>
  <c r="AP26" i="103"/>
  <c r="AP21" i="103"/>
  <c r="AP18" i="103"/>
  <c r="AP20" i="103"/>
  <c r="AP22" i="103"/>
  <c r="AP29" i="103"/>
  <c r="AP14" i="103"/>
  <c r="AP17" i="103"/>
  <c r="AP15" i="103"/>
  <c r="O22" i="95"/>
  <c r="P15" i="43"/>
  <c r="P28" i="43"/>
  <c r="I30" i="94"/>
  <c r="Q12" i="36"/>
  <c r="P12" i="36"/>
  <c r="K30" i="94"/>
  <c r="U21" i="79"/>
  <c r="F31" i="145"/>
  <c r="I29" i="108"/>
  <c r="P22" i="43"/>
  <c r="P29" i="43"/>
  <c r="O13" i="94"/>
  <c r="AB18" i="105"/>
  <c r="Q20" i="36"/>
  <c r="P20" i="36"/>
  <c r="P22" i="36"/>
  <c r="O25" i="70"/>
  <c r="P25" i="70"/>
  <c r="P31" i="70"/>
  <c r="O31" i="70"/>
  <c r="AJ26" i="104"/>
  <c r="AJ28" i="104"/>
  <c r="AJ22" i="104"/>
  <c r="AJ14" i="104"/>
  <c r="AJ23" i="104"/>
  <c r="AJ15" i="104"/>
  <c r="AJ17" i="104"/>
  <c r="AJ13" i="104"/>
  <c r="AJ25" i="104"/>
  <c r="AJ12" i="104"/>
  <c r="AJ29" i="104"/>
  <c r="AJ18" i="104"/>
  <c r="AJ20" i="104"/>
  <c r="AJ21" i="104"/>
  <c r="AJ16" i="104"/>
  <c r="AJ19" i="104"/>
  <c r="AJ27" i="104"/>
  <c r="AJ24" i="104"/>
  <c r="AJ11" i="104"/>
  <c r="AB11" i="103"/>
  <c r="AB25" i="103"/>
  <c r="R31" i="143"/>
  <c r="AV11" i="103"/>
  <c r="AV23" i="103"/>
  <c r="AV17" i="103"/>
  <c r="AV24" i="103"/>
  <c r="AV15" i="103"/>
  <c r="AV21" i="103"/>
  <c r="AV19" i="103"/>
  <c r="AV28" i="103"/>
  <c r="AV25" i="103"/>
  <c r="AV20" i="103"/>
  <c r="AV13" i="103"/>
  <c r="AV14" i="103"/>
  <c r="AV27" i="103"/>
  <c r="AV29" i="103"/>
  <c r="AV22" i="103"/>
  <c r="AV16" i="103"/>
  <c r="AV18" i="103"/>
  <c r="AV12" i="103"/>
  <c r="AP21" i="105"/>
  <c r="AP11" i="105"/>
  <c r="AP15" i="105"/>
  <c r="AP24" i="105"/>
  <c r="AP28" i="105"/>
  <c r="AP20" i="105"/>
  <c r="AP19" i="105"/>
  <c r="AP23" i="105"/>
  <c r="AP13" i="105"/>
  <c r="AP26" i="105"/>
  <c r="AP25" i="105"/>
  <c r="AP17" i="105"/>
  <c r="AP18" i="105"/>
  <c r="AP29" i="105"/>
  <c r="AP14" i="105"/>
  <c r="AP27" i="105"/>
  <c r="AP22" i="105"/>
  <c r="AP16" i="105"/>
  <c r="AP12" i="105"/>
  <c r="F21" i="79"/>
  <c r="O26" i="96"/>
  <c r="E31" i="106"/>
  <c r="I31" i="106"/>
  <c r="O11" i="97"/>
  <c r="P16" i="43"/>
  <c r="P13" i="43"/>
  <c r="G29" i="141"/>
  <c r="G30" i="97"/>
  <c r="O15" i="70"/>
  <c r="P15" i="70"/>
  <c r="P29" i="70"/>
  <c r="O29" i="70"/>
  <c r="G30" i="94"/>
  <c r="Q30" i="94"/>
  <c r="AB17" i="103"/>
  <c r="F31" i="106"/>
  <c r="G31" i="106" s="1"/>
  <c r="Q11" i="43"/>
  <c r="R11" i="43"/>
  <c r="AV18" i="104"/>
  <c r="AV14" i="104"/>
  <c r="AV26" i="104"/>
  <c r="AV13" i="104"/>
  <c r="AV21" i="104"/>
  <c r="AV19" i="104"/>
  <c r="AV17" i="104"/>
  <c r="AV20" i="104"/>
  <c r="AV11" i="104"/>
  <c r="AV27" i="104"/>
  <c r="AV25" i="104"/>
  <c r="AV23" i="104"/>
  <c r="AV15" i="104"/>
  <c r="AV22" i="104"/>
  <c r="AV28" i="104"/>
  <c r="AV29" i="104"/>
  <c r="AV24" i="104"/>
  <c r="AV16" i="104"/>
  <c r="AV12" i="104"/>
  <c r="P30" i="70"/>
  <c r="O30" i="70"/>
  <c r="O13" i="70"/>
  <c r="P13" i="70"/>
  <c r="M30" i="141"/>
  <c r="Q30" i="141"/>
  <c r="P24" i="70"/>
  <c r="O24" i="70"/>
  <c r="AB15" i="103"/>
  <c r="AB27" i="105"/>
  <c r="O12" i="141"/>
  <c r="O24" i="95"/>
  <c r="P18" i="43"/>
  <c r="K30" i="141"/>
  <c r="O12" i="96"/>
  <c r="Q29" i="36"/>
  <c r="P29" i="36"/>
  <c r="AB26" i="103"/>
  <c r="R31" i="144"/>
  <c r="H31" i="144"/>
  <c r="P14" i="70"/>
  <c r="O14" i="70"/>
  <c r="Q17" i="36"/>
  <c r="P17" i="36"/>
  <c r="P19" i="70"/>
  <c r="O19" i="70"/>
  <c r="R31" i="148"/>
  <c r="O21" i="36"/>
  <c r="O14" i="94"/>
  <c r="M29" i="108"/>
  <c r="AB14" i="103"/>
  <c r="P19" i="43"/>
  <c r="H31" i="142"/>
  <c r="O20" i="70"/>
  <c r="P20" i="70"/>
  <c r="P18" i="70"/>
  <c r="O18" i="70"/>
  <c r="P21" i="70"/>
  <c r="O21" i="70"/>
  <c r="O15" i="36"/>
  <c r="K29" i="108"/>
  <c r="Y31" i="143"/>
  <c r="AB16" i="103"/>
  <c r="AB21" i="103"/>
  <c r="Y31" i="144"/>
  <c r="AD15" i="79"/>
  <c r="M30" i="108"/>
  <c r="AB23" i="105"/>
  <c r="O14" i="108"/>
  <c r="AB19" i="105"/>
  <c r="K31" i="146"/>
  <c r="P14" i="43"/>
  <c r="AB12" i="104"/>
  <c r="P23" i="70"/>
  <c r="O23" i="70"/>
  <c r="P10" i="102"/>
  <c r="P13" i="102"/>
  <c r="P25" i="102"/>
  <c r="P22" i="102"/>
  <c r="P23" i="102"/>
  <c r="P27" i="102"/>
  <c r="P19" i="102"/>
  <c r="P14" i="102"/>
  <c r="P16" i="102"/>
  <c r="P20" i="102"/>
  <c r="P12" i="102"/>
  <c r="P28" i="102"/>
  <c r="P18" i="102"/>
  <c r="P17" i="102"/>
  <c r="P24" i="102"/>
  <c r="P21" i="102"/>
  <c r="P26" i="102"/>
  <c r="P11" i="102"/>
  <c r="O24" i="141"/>
  <c r="AB13" i="105"/>
  <c r="AV27" i="105"/>
  <c r="AV14" i="105"/>
  <c r="AV12" i="105"/>
  <c r="AV17" i="105"/>
  <c r="AV25" i="105"/>
  <c r="AV15" i="105"/>
  <c r="AV22" i="105"/>
  <c r="AV16" i="105"/>
  <c r="AV18" i="105"/>
  <c r="AV29" i="105"/>
  <c r="AV24" i="105"/>
  <c r="AV20" i="105"/>
  <c r="AV11" i="105"/>
  <c r="AV28" i="105"/>
  <c r="AV21" i="105"/>
  <c r="AV13" i="105"/>
  <c r="AV23" i="105"/>
  <c r="AV26" i="105"/>
  <c r="AV19" i="105"/>
  <c r="P17" i="43"/>
  <c r="O11" i="94"/>
  <c r="O19" i="96"/>
  <c r="AB23" i="103"/>
  <c r="P16" i="36"/>
  <c r="Q16" i="36"/>
  <c r="P27" i="70"/>
  <c r="O27" i="70"/>
  <c r="O13" i="95"/>
  <c r="Q26" i="36"/>
  <c r="P26" i="36"/>
  <c r="O15" i="94"/>
  <c r="AB22" i="103"/>
  <c r="F31" i="143"/>
  <c r="O24" i="96"/>
  <c r="AB11" i="105"/>
  <c r="AB16" i="105"/>
  <c r="W30" i="49"/>
  <c r="X21" i="79"/>
  <c r="O21" i="79"/>
  <c r="R21" i="79"/>
  <c r="AB24" i="103"/>
  <c r="O22" i="141"/>
  <c r="P20" i="43"/>
  <c r="K30" i="97"/>
  <c r="AB26" i="105"/>
  <c r="AB30" i="104"/>
  <c r="Y31" i="148"/>
  <c r="P27" i="36"/>
  <c r="AB19" i="103"/>
  <c r="O12" i="95"/>
  <c r="P23" i="43"/>
  <c r="O28" i="70"/>
  <c r="P28" i="70"/>
  <c r="AB12" i="103"/>
  <c r="O16" i="70"/>
  <c r="P16" i="70"/>
  <c r="O22" i="70"/>
  <c r="P22" i="70"/>
  <c r="P26" i="70"/>
  <c r="O26" i="70"/>
  <c r="AB13" i="103"/>
  <c r="AP11" i="104"/>
  <c r="AP17" i="104"/>
  <c r="AP23" i="104"/>
  <c r="AP21" i="104"/>
  <c r="AP15" i="104"/>
  <c r="AP18" i="104"/>
  <c r="AP19" i="104"/>
  <c r="AP16" i="104"/>
  <c r="AP12" i="104"/>
  <c r="AP27" i="104"/>
  <c r="AP26" i="104"/>
  <c r="AP13" i="104"/>
  <c r="AP24" i="104"/>
  <c r="AP14" i="104"/>
  <c r="AP28" i="104"/>
  <c r="AP25" i="104"/>
  <c r="AP29" i="104"/>
  <c r="AP20" i="104"/>
  <c r="AP22" i="104"/>
  <c r="G29" i="108"/>
  <c r="O18" i="97"/>
  <c r="AB20" i="105"/>
  <c r="F31" i="148"/>
  <c r="O27" i="97"/>
  <c r="P27" i="43"/>
  <c r="AB25" i="104"/>
  <c r="H31" i="143"/>
  <c r="K31" i="147" l="1"/>
  <c r="H31" i="147"/>
  <c r="F31" i="147"/>
  <c r="Y31" i="147"/>
  <c r="AD19" i="79"/>
  <c r="Q13" i="36"/>
  <c r="P24" i="36"/>
  <c r="W30" i="47"/>
  <c r="P28" i="36"/>
  <c r="O18" i="95"/>
  <c r="AD23" i="104"/>
  <c r="O25" i="94"/>
  <c r="P14" i="36"/>
  <c r="O13" i="97"/>
  <c r="P23" i="36"/>
  <c r="AD16" i="104"/>
  <c r="P18" i="36"/>
  <c r="O30" i="95"/>
  <c r="O30" i="96"/>
  <c r="O30" i="108"/>
  <c r="W30" i="34"/>
  <c r="O11" i="95"/>
  <c r="AD20" i="104"/>
  <c r="Q11" i="36"/>
  <c r="P19" i="36"/>
  <c r="Q25" i="36"/>
  <c r="AD29" i="104"/>
  <c r="AD18" i="104"/>
  <c r="AF18" i="104" s="1"/>
  <c r="AD12" i="104"/>
  <c r="AD22" i="104"/>
  <c r="AD15" i="104"/>
  <c r="AF15" i="104" s="1"/>
  <c r="AD11" i="104"/>
  <c r="AD25" i="104"/>
  <c r="AF25" i="104" s="1"/>
  <c r="AD27" i="104"/>
  <c r="AD23" i="68"/>
  <c r="AD21" i="104"/>
  <c r="O30" i="141"/>
  <c r="AD17" i="104"/>
  <c r="AF17" i="104" s="1"/>
  <c r="AD24" i="104"/>
  <c r="AD28" i="104"/>
  <c r="AE28" i="104" s="1"/>
  <c r="Q21" i="43"/>
  <c r="AD19" i="104"/>
  <c r="AF19" i="104" s="1"/>
  <c r="AD13" i="104"/>
  <c r="AF13" i="104" s="1"/>
  <c r="O30" i="94"/>
  <c r="AF16" i="104"/>
  <c r="AE16" i="104"/>
  <c r="AL13" i="104"/>
  <c r="AK13" i="104"/>
  <c r="AR21" i="103"/>
  <c r="AQ21" i="103"/>
  <c r="Q22" i="102"/>
  <c r="R22" i="102"/>
  <c r="AX29" i="104"/>
  <c r="AW29" i="104"/>
  <c r="AX13" i="104"/>
  <c r="AW13" i="104"/>
  <c r="O30" i="97"/>
  <c r="AR13" i="105"/>
  <c r="AQ13" i="105"/>
  <c r="AX22" i="103"/>
  <c r="AW22" i="103"/>
  <c r="AW17" i="103"/>
  <c r="AX17" i="103"/>
  <c r="AK11" i="104"/>
  <c r="AL11" i="104"/>
  <c r="AK17" i="104"/>
  <c r="AL17" i="104"/>
  <c r="AR26" i="103"/>
  <c r="AQ26" i="103"/>
  <c r="Q12" i="43"/>
  <c r="R12" i="43"/>
  <c r="AL12" i="105"/>
  <c r="AK12" i="105"/>
  <c r="AL21" i="103"/>
  <c r="AK21" i="103"/>
  <c r="R26" i="43"/>
  <c r="Q26" i="43"/>
  <c r="AX26" i="103"/>
  <c r="AW26" i="103"/>
  <c r="AX16" i="105"/>
  <c r="AW16" i="105"/>
  <c r="Q21" i="102"/>
  <c r="R21" i="102"/>
  <c r="P15" i="36"/>
  <c r="Q15" i="36"/>
  <c r="AR12" i="104"/>
  <c r="AQ12" i="104"/>
  <c r="AF29" i="104"/>
  <c r="AE29" i="104"/>
  <c r="AE25" i="104"/>
  <c r="AX19" i="105"/>
  <c r="AW19" i="105"/>
  <c r="AX22" i="105"/>
  <c r="AW22" i="105"/>
  <c r="Q24" i="102"/>
  <c r="R24" i="102"/>
  <c r="Q25" i="102"/>
  <c r="R25" i="102"/>
  <c r="AW28" i="104"/>
  <c r="AX28" i="104"/>
  <c r="AX26" i="104"/>
  <c r="AW26" i="104"/>
  <c r="AD21" i="79"/>
  <c r="AQ23" i="105"/>
  <c r="AR23" i="105"/>
  <c r="AX29" i="103"/>
  <c r="AW29" i="103"/>
  <c r="AX23" i="103"/>
  <c r="AW23" i="103"/>
  <c r="AK24" i="104"/>
  <c r="AL24" i="104"/>
  <c r="AK15" i="104"/>
  <c r="AL15" i="104"/>
  <c r="Q28" i="43"/>
  <c r="R28" i="43"/>
  <c r="AQ13" i="103"/>
  <c r="AR13" i="103"/>
  <c r="R25" i="43"/>
  <c r="Q25" i="43"/>
  <c r="AK19" i="105"/>
  <c r="AL19" i="105"/>
  <c r="AL29" i="103"/>
  <c r="AK29" i="103"/>
  <c r="Q24" i="43"/>
  <c r="R24" i="43"/>
  <c r="R14" i="43"/>
  <c r="Q14" i="43"/>
  <c r="AX21" i="104"/>
  <c r="AW21" i="104"/>
  <c r="AR26" i="105"/>
  <c r="AQ26" i="105"/>
  <c r="AX16" i="103"/>
  <c r="AW16" i="103"/>
  <c r="AX26" i="105"/>
  <c r="AW26" i="105"/>
  <c r="AX15" i="105"/>
  <c r="AW15" i="105"/>
  <c r="Q17" i="102"/>
  <c r="R17" i="102"/>
  <c r="Q13" i="102"/>
  <c r="R13" i="102"/>
  <c r="P21" i="36"/>
  <c r="Q21" i="36"/>
  <c r="AX22" i="104"/>
  <c r="AW22" i="104"/>
  <c r="AW14" i="104"/>
  <c r="AX14" i="104"/>
  <c r="Q13" i="43"/>
  <c r="R13" i="43"/>
  <c r="AR12" i="105"/>
  <c r="AQ12" i="105"/>
  <c r="AQ19" i="105"/>
  <c r="AR19" i="105"/>
  <c r="AX27" i="103"/>
  <c r="AW27" i="103"/>
  <c r="AX11" i="103"/>
  <c r="AW11" i="103"/>
  <c r="AK27" i="104"/>
  <c r="AL27" i="104"/>
  <c r="AL23" i="104"/>
  <c r="AK23" i="104"/>
  <c r="Q15" i="43"/>
  <c r="R15" i="43"/>
  <c r="AQ23" i="103"/>
  <c r="AR23" i="103"/>
  <c r="AK25" i="105"/>
  <c r="AL25" i="105"/>
  <c r="AK28" i="103"/>
  <c r="AL28" i="103"/>
  <c r="AQ16" i="104"/>
  <c r="AR16" i="104"/>
  <c r="AF11" i="104"/>
  <c r="AE11" i="104"/>
  <c r="AQ22" i="104"/>
  <c r="AR22" i="104"/>
  <c r="AR19" i="104"/>
  <c r="AQ19" i="104"/>
  <c r="AD22" i="105"/>
  <c r="AD12" i="105"/>
  <c r="AD20" i="105"/>
  <c r="AD23" i="105"/>
  <c r="AD17" i="105"/>
  <c r="AD16" i="105"/>
  <c r="AD27" i="105"/>
  <c r="AD26" i="105"/>
  <c r="AD18" i="105"/>
  <c r="AD15" i="105"/>
  <c r="AD29" i="105"/>
  <c r="AD13" i="105"/>
  <c r="AD14" i="105"/>
  <c r="AD24" i="105"/>
  <c r="AD21" i="105"/>
  <c r="AD11" i="105"/>
  <c r="AD28" i="105"/>
  <c r="AD25" i="105"/>
  <c r="AD19" i="105"/>
  <c r="AD26" i="104"/>
  <c r="AD14" i="104"/>
  <c r="AX23" i="105"/>
  <c r="AW23" i="105"/>
  <c r="AW25" i="105"/>
  <c r="AX25" i="105"/>
  <c r="Q18" i="102"/>
  <c r="R18" i="102"/>
  <c r="Q10" i="102"/>
  <c r="R10" i="102"/>
  <c r="AX15" i="104"/>
  <c r="AW15" i="104"/>
  <c r="AX18" i="104"/>
  <c r="AW18" i="104"/>
  <c r="Q16" i="43"/>
  <c r="R16" i="43"/>
  <c r="AR16" i="105"/>
  <c r="AQ16" i="105"/>
  <c r="AR20" i="105"/>
  <c r="AQ20" i="105"/>
  <c r="AX14" i="103"/>
  <c r="AW14" i="103"/>
  <c r="AL19" i="104"/>
  <c r="AK19" i="104"/>
  <c r="AL14" i="104"/>
  <c r="AK14" i="104"/>
  <c r="AQ28" i="103"/>
  <c r="AR28" i="103"/>
  <c r="AK13" i="105"/>
  <c r="AL13" i="105"/>
  <c r="AL18" i="103"/>
  <c r="AK18" i="103"/>
  <c r="AE23" i="104"/>
  <c r="AF23" i="104"/>
  <c r="Q18" i="43"/>
  <c r="R18" i="43"/>
  <c r="AW23" i="104"/>
  <c r="AX23" i="104"/>
  <c r="AQ22" i="105"/>
  <c r="AR22" i="105"/>
  <c r="AQ28" i="105"/>
  <c r="AR28" i="105"/>
  <c r="AX13" i="103"/>
  <c r="AW13" i="103"/>
  <c r="AK16" i="104"/>
  <c r="AL16" i="104"/>
  <c r="AK22" i="104"/>
  <c r="AL22" i="104"/>
  <c r="AR15" i="103"/>
  <c r="AQ15" i="103"/>
  <c r="AR25" i="103"/>
  <c r="AQ25" i="103"/>
  <c r="AK11" i="105"/>
  <c r="AL11" i="105"/>
  <c r="AK19" i="103"/>
  <c r="AL19" i="103"/>
  <c r="AL11" i="103"/>
  <c r="AK11" i="103"/>
  <c r="Q23" i="102"/>
  <c r="R23" i="102"/>
  <c r="AK17" i="105"/>
  <c r="AL17" i="105"/>
  <c r="AQ20" i="104"/>
  <c r="AR20" i="104"/>
  <c r="AE12" i="104"/>
  <c r="AF12" i="104"/>
  <c r="AW17" i="105"/>
  <c r="AX17" i="105"/>
  <c r="AR15" i="104"/>
  <c r="AQ15" i="104"/>
  <c r="AF24" i="104"/>
  <c r="AE24" i="104"/>
  <c r="AX21" i="105"/>
  <c r="AW21" i="105"/>
  <c r="AW12" i="105"/>
  <c r="AX12" i="105"/>
  <c r="Q12" i="102"/>
  <c r="R12" i="102"/>
  <c r="AX25" i="104"/>
  <c r="AW25" i="104"/>
  <c r="AR27" i="105"/>
  <c r="AQ27" i="105"/>
  <c r="AR24" i="105"/>
  <c r="AQ24" i="105"/>
  <c r="AX20" i="103"/>
  <c r="AW20" i="103"/>
  <c r="AL21" i="104"/>
  <c r="AK21" i="104"/>
  <c r="AK28" i="104"/>
  <c r="AL28" i="104"/>
  <c r="AR17" i="103"/>
  <c r="AQ17" i="103"/>
  <c r="AQ16" i="103"/>
  <c r="AR16" i="103"/>
  <c r="AK29" i="105"/>
  <c r="AL29" i="105"/>
  <c r="AL21" i="105"/>
  <c r="AK21" i="105"/>
  <c r="AK26" i="103"/>
  <c r="AL26" i="103"/>
  <c r="AL16" i="103"/>
  <c r="AK16" i="103"/>
  <c r="AX13" i="105"/>
  <c r="AW13" i="105"/>
  <c r="R28" i="102"/>
  <c r="Q28" i="102"/>
  <c r="AQ29" i="104"/>
  <c r="AR29" i="104"/>
  <c r="AQ25" i="104"/>
  <c r="AR25" i="104"/>
  <c r="AQ21" i="104"/>
  <c r="AR21" i="104"/>
  <c r="AF21" i="104"/>
  <c r="AE21" i="104"/>
  <c r="R17" i="43"/>
  <c r="Q17" i="43"/>
  <c r="AW28" i="105"/>
  <c r="AX28" i="105"/>
  <c r="AW14" i="105"/>
  <c r="AX14" i="105"/>
  <c r="R20" i="102"/>
  <c r="Q20" i="102"/>
  <c r="AX27" i="104"/>
  <c r="AW27" i="104"/>
  <c r="AR14" i="105"/>
  <c r="AQ14" i="105"/>
  <c r="AQ15" i="105"/>
  <c r="AR15" i="105"/>
  <c r="AX25" i="103"/>
  <c r="AW25" i="103"/>
  <c r="AL20" i="104"/>
  <c r="AK20" i="104"/>
  <c r="AL26" i="104"/>
  <c r="AK26" i="104"/>
  <c r="AQ14" i="103"/>
  <c r="AR14" i="103"/>
  <c r="AR12" i="103"/>
  <c r="AQ12" i="103"/>
  <c r="AL20" i="105"/>
  <c r="AK20" i="105"/>
  <c r="AL26" i="105"/>
  <c r="AK26" i="105"/>
  <c r="AL13" i="103"/>
  <c r="AK13" i="103"/>
  <c r="AK25" i="103"/>
  <c r="AL25" i="103"/>
  <c r="AK27" i="105"/>
  <c r="AL27" i="105"/>
  <c r="AR27" i="104"/>
  <c r="AQ27" i="104"/>
  <c r="AQ18" i="104"/>
  <c r="AR18" i="104"/>
  <c r="AQ28" i="104"/>
  <c r="AR28" i="104"/>
  <c r="AX27" i="105"/>
  <c r="AW27" i="105"/>
  <c r="AW11" i="104"/>
  <c r="AX11" i="104"/>
  <c r="AR29" i="105"/>
  <c r="AQ29" i="105"/>
  <c r="AQ11" i="105"/>
  <c r="AR11" i="105"/>
  <c r="AX28" i="103"/>
  <c r="AW28" i="103"/>
  <c r="AL18" i="104"/>
  <c r="AK18" i="104"/>
  <c r="R29" i="43"/>
  <c r="Q29" i="43"/>
  <c r="AR29" i="103"/>
  <c r="AQ29" i="103"/>
  <c r="AR24" i="103"/>
  <c r="AQ24" i="103"/>
  <c r="AL24" i="105"/>
  <c r="AK24" i="105"/>
  <c r="AL22" i="105"/>
  <c r="AK22" i="105"/>
  <c r="AK12" i="103"/>
  <c r="AL12" i="103"/>
  <c r="AL14" i="103"/>
  <c r="AK14" i="103"/>
  <c r="AQ26" i="104"/>
  <c r="AR26" i="104"/>
  <c r="AW18" i="105"/>
  <c r="AX18" i="105"/>
  <c r="AX24" i="103"/>
  <c r="AW24" i="103"/>
  <c r="AQ23" i="104"/>
  <c r="AR23" i="104"/>
  <c r="R20" i="43"/>
  <c r="Q20" i="43"/>
  <c r="AF27" i="104"/>
  <c r="AE27" i="104"/>
  <c r="AQ17" i="104"/>
  <c r="AR17" i="104"/>
  <c r="AE20" i="104"/>
  <c r="AF20" i="104"/>
  <c r="AW20" i="105"/>
  <c r="AX20" i="105"/>
  <c r="R14" i="102"/>
  <c r="Q14" i="102"/>
  <c r="R19" i="43"/>
  <c r="Q19" i="43"/>
  <c r="AX20" i="104"/>
  <c r="AW20" i="104"/>
  <c r="AQ18" i="105"/>
  <c r="AR18" i="105"/>
  <c r="AR21" i="105"/>
  <c r="AQ21" i="105"/>
  <c r="AX19" i="103"/>
  <c r="AW19" i="103"/>
  <c r="AK29" i="104"/>
  <c r="AL29" i="104"/>
  <c r="Q22" i="43"/>
  <c r="R22" i="43"/>
  <c r="AR22" i="103"/>
  <c r="AQ22" i="103"/>
  <c r="AQ27" i="103"/>
  <c r="AR27" i="103"/>
  <c r="AK16" i="105"/>
  <c r="AL16" i="105"/>
  <c r="AL14" i="105"/>
  <c r="AK14" i="105"/>
  <c r="AL17" i="103"/>
  <c r="AK17" i="103"/>
  <c r="AL24" i="103"/>
  <c r="AK24" i="103"/>
  <c r="AD23" i="103"/>
  <c r="AD15" i="103"/>
  <c r="AD21" i="103"/>
  <c r="AD17" i="103"/>
  <c r="AD29" i="103"/>
  <c r="AD16" i="103"/>
  <c r="AD14" i="103"/>
  <c r="AD28" i="103"/>
  <c r="AD13" i="103"/>
  <c r="AD12" i="103"/>
  <c r="AD18" i="103"/>
  <c r="AD24" i="103"/>
  <c r="AD26" i="103"/>
  <c r="AD22" i="103"/>
  <c r="AD25" i="103"/>
  <c r="AD19" i="103"/>
  <c r="AD20" i="103"/>
  <c r="AD11" i="103"/>
  <c r="Q16" i="102"/>
  <c r="R16" i="102"/>
  <c r="AQ14" i="104"/>
  <c r="AR14" i="104"/>
  <c r="R27" i="43"/>
  <c r="Q27" i="43"/>
  <c r="AR24" i="104"/>
  <c r="AQ24" i="104"/>
  <c r="AR11" i="104"/>
  <c r="AQ11" i="104"/>
  <c r="AW24" i="105"/>
  <c r="AX24" i="105"/>
  <c r="R19" i="102"/>
  <c r="Q19" i="102"/>
  <c r="AW12" i="104"/>
  <c r="AX12" i="104"/>
  <c r="AX17" i="104"/>
  <c r="AW17" i="104"/>
  <c r="AQ17" i="105"/>
  <c r="AR17" i="105"/>
  <c r="AX12" i="103"/>
  <c r="AW12" i="103"/>
  <c r="AX21" i="103"/>
  <c r="AW21" i="103"/>
  <c r="AK12" i="104"/>
  <c r="AL12" i="104"/>
  <c r="AR20" i="103"/>
  <c r="AQ20" i="103"/>
  <c r="AR19" i="103"/>
  <c r="AQ19" i="103"/>
  <c r="AK23" i="105"/>
  <c r="AL23" i="105"/>
  <c r="AK15" i="105"/>
  <c r="AL15" i="105"/>
  <c r="AK27" i="103"/>
  <c r="AL27" i="103"/>
  <c r="AK22" i="103"/>
  <c r="AL22" i="103"/>
  <c r="R26" i="102"/>
  <c r="Q26" i="102"/>
  <c r="AX24" i="104"/>
  <c r="AW24" i="104"/>
  <c r="AF22" i="104"/>
  <c r="AE22" i="104"/>
  <c r="AX11" i="105"/>
  <c r="AW11" i="105"/>
  <c r="AR13" i="104"/>
  <c r="AQ13" i="104"/>
  <c r="R23" i="43"/>
  <c r="Q23" i="43"/>
  <c r="AE15" i="104"/>
  <c r="AW29" i="105"/>
  <c r="AX29" i="105"/>
  <c r="R11" i="102"/>
  <c r="Q11" i="102"/>
  <c r="Q27" i="102"/>
  <c r="R27" i="102"/>
  <c r="AW16" i="104"/>
  <c r="AX16" i="104"/>
  <c r="AX19" i="104"/>
  <c r="AW19" i="104"/>
  <c r="AD27" i="103"/>
  <c r="AQ25" i="105"/>
  <c r="AR25" i="105"/>
  <c r="AW18" i="103"/>
  <c r="AX18" i="103"/>
  <c r="AX15" i="103"/>
  <c r="AW15" i="103"/>
  <c r="AL25" i="104"/>
  <c r="AK25" i="104"/>
  <c r="AQ18" i="103"/>
  <c r="AR18" i="103"/>
  <c r="AQ11" i="103"/>
  <c r="AR11" i="103"/>
  <c r="Q15" i="102"/>
  <c r="R15" i="102"/>
  <c r="AL28" i="105"/>
  <c r="AK28" i="105"/>
  <c r="AK18" i="105"/>
  <c r="AL18" i="105"/>
  <c r="AL20" i="103"/>
  <c r="AK20" i="103"/>
  <c r="AK23" i="103"/>
  <c r="AL23" i="103"/>
  <c r="AK15" i="103"/>
  <c r="AL15" i="103"/>
  <c r="AE18" i="104" l="1"/>
  <c r="AE17" i="104"/>
  <c r="AE13" i="104"/>
  <c r="AF28" i="104"/>
  <c r="AE19" i="104"/>
  <c r="AF24" i="103"/>
  <c r="AE24" i="103"/>
  <c r="AF18" i="103"/>
  <c r="AE18" i="103"/>
  <c r="AF28" i="105"/>
  <c r="AE28" i="105"/>
  <c r="AE17" i="105"/>
  <c r="AF17" i="105"/>
  <c r="AE25" i="103"/>
  <c r="AF25" i="103"/>
  <c r="AE12" i="103"/>
  <c r="AF12" i="103"/>
  <c r="AF11" i="105"/>
  <c r="AE11" i="105"/>
  <c r="AE23" i="105"/>
  <c r="AF23" i="105"/>
  <c r="AE27" i="103"/>
  <c r="AF27" i="103"/>
  <c r="AE13" i="103"/>
  <c r="AF13" i="103"/>
  <c r="AE21" i="105"/>
  <c r="AF21" i="105"/>
  <c r="AE20" i="105"/>
  <c r="AF20" i="105"/>
  <c r="AF28" i="103"/>
  <c r="AE28" i="103"/>
  <c r="AF24" i="105"/>
  <c r="AE24" i="105"/>
  <c r="AF12" i="105"/>
  <c r="AE12" i="105"/>
  <c r="AF29" i="105"/>
  <c r="AE29" i="105"/>
  <c r="AE14" i="105"/>
  <c r="AF14" i="105"/>
  <c r="AE22" i="105"/>
  <c r="AF22" i="105"/>
  <c r="AF14" i="103"/>
  <c r="AE14" i="103"/>
  <c r="AE11" i="103"/>
  <c r="AF11" i="103"/>
  <c r="AF16" i="103"/>
  <c r="AE16" i="103"/>
  <c r="AF13" i="105"/>
  <c r="AE13" i="105"/>
  <c r="AF20" i="103"/>
  <c r="AE20" i="103"/>
  <c r="AE19" i="103"/>
  <c r="AF19" i="103"/>
  <c r="AF17" i="103"/>
  <c r="AE17" i="103"/>
  <c r="AF15" i="105"/>
  <c r="AE15" i="105"/>
  <c r="AF29" i="103"/>
  <c r="AE29" i="103"/>
  <c r="AE14" i="104"/>
  <c r="AF14" i="104"/>
  <c r="AE18" i="105"/>
  <c r="AF18" i="105"/>
  <c r="AE22" i="103"/>
  <c r="AF22" i="103"/>
  <c r="AF15" i="103"/>
  <c r="AE15" i="103"/>
  <c r="AF26" i="104"/>
  <c r="AE26" i="104"/>
  <c r="AF26" i="105"/>
  <c r="AE26" i="105"/>
  <c r="AE21" i="103"/>
  <c r="AF21" i="103"/>
  <c r="AE26" i="103"/>
  <c r="AF26" i="103"/>
  <c r="AE23" i="103"/>
  <c r="AF23" i="103"/>
  <c r="AE19" i="105"/>
  <c r="AF19" i="105"/>
  <c r="AE27" i="105"/>
  <c r="AF27" i="105"/>
  <c r="AF25" i="105"/>
  <c r="AE25" i="105"/>
  <c r="AF16" i="105"/>
  <c r="AE16" i="105"/>
  <c r="F12" i="134" l="1"/>
  <c r="J27" i="164" l="1"/>
  <c r="M15" i="90" l="1"/>
  <c r="M16" i="90"/>
  <c r="M25" i="90"/>
  <c r="M28" i="90"/>
  <c r="M19" i="90"/>
  <c r="M23" i="90"/>
  <c r="M30" i="90"/>
  <c r="M22" i="90"/>
  <c r="M14" i="90"/>
  <c r="M21" i="90"/>
  <c r="M17" i="90"/>
  <c r="M33" i="90"/>
  <c r="M26" i="90"/>
  <c r="M18" i="90"/>
  <c r="M29" i="90"/>
  <c r="M27" i="90"/>
  <c r="M13" i="90"/>
  <c r="M24" i="90"/>
  <c r="M20" i="90"/>
  <c r="M31" i="90"/>
  <c r="O15" i="90" l="1"/>
  <c r="O31" i="90"/>
  <c r="O14" i="90"/>
  <c r="O21" i="90"/>
  <c r="O18" i="90"/>
  <c r="O28" i="90"/>
  <c r="O25" i="90"/>
  <c r="O23" i="90"/>
  <c r="O19" i="90"/>
  <c r="O27" i="90"/>
  <c r="O32" i="90"/>
  <c r="O13" i="90"/>
  <c r="O20" i="90"/>
  <c r="O24" i="90"/>
  <c r="O29" i="90"/>
  <c r="O16" i="90"/>
  <c r="O17" i="90"/>
  <c r="O22" i="90"/>
  <c r="O26" i="90"/>
  <c r="O30" i="90"/>
  <c r="P13" i="90" l="1"/>
  <c r="Q13" i="90"/>
  <c r="P32" i="90"/>
  <c r="Q32" i="90"/>
  <c r="Q27" i="90"/>
  <c r="P27" i="90"/>
  <c r="P19" i="90"/>
  <c r="Q19" i="90"/>
  <c r="P30" i="90"/>
  <c r="Q30" i="90"/>
  <c r="P23" i="90"/>
  <c r="Q23" i="90"/>
  <c r="P26" i="90"/>
  <c r="Q26" i="90"/>
  <c r="P25" i="90"/>
  <c r="Q25" i="90"/>
  <c r="P22" i="90"/>
  <c r="Q22" i="90"/>
  <c r="P28" i="90"/>
  <c r="Q28" i="90"/>
  <c r="P17" i="90"/>
  <c r="Q17" i="90"/>
  <c r="P18" i="90"/>
  <c r="Q18" i="90"/>
  <c r="P16" i="90"/>
  <c r="Q16" i="90"/>
  <c r="Q21" i="90"/>
  <c r="P21" i="90"/>
  <c r="Q29" i="90"/>
  <c r="P29" i="90"/>
  <c r="Q14" i="90"/>
  <c r="P14" i="90"/>
  <c r="P24" i="90"/>
  <c r="Q24" i="90"/>
  <c r="Q31" i="90"/>
  <c r="P31" i="90"/>
  <c r="P20" i="90"/>
  <c r="Q20" i="90"/>
  <c r="Q15" i="90"/>
  <c r="P15" i="90"/>
  <c r="J27" i="162" l="1"/>
  <c r="J27" i="161"/>
  <c r="J27" i="160"/>
  <c r="J27" i="163"/>
  <c r="X27" i="160" l="1"/>
  <c r="X27" i="161"/>
</calcChain>
</file>

<file path=xl/sharedStrings.xml><?xml version="1.0" encoding="utf-8"?>
<sst xmlns="http://schemas.openxmlformats.org/spreadsheetml/2006/main" count="4742" uniqueCount="493">
  <si>
    <t>TOTAL</t>
  </si>
  <si>
    <t>Ceuta y Melilla</t>
  </si>
  <si>
    <t>Extremadura</t>
  </si>
  <si>
    <t>Comunitat Valenciana</t>
  </si>
  <si>
    <t>Castilla y León</t>
  </si>
  <si>
    <t>Cantabria</t>
  </si>
  <si>
    <t>Canarias</t>
  </si>
  <si>
    <t>Aragón</t>
  </si>
  <si>
    <t>Andalucía</t>
  </si>
  <si>
    <t>Nº</t>
  </si>
  <si>
    <t>% s/total nacional</t>
  </si>
  <si>
    <t>Solicitudes registradas</t>
  </si>
  <si>
    <t>ÁMBITO TERRITORIAL</t>
  </si>
  <si>
    <t>Solicitudes Registradas</t>
  </si>
  <si>
    <t>¹ Calculado sobre el total de cada sexo</t>
  </si>
  <si>
    <t>80 y +</t>
  </si>
  <si>
    <t>65 a 79</t>
  </si>
  <si>
    <t>55 a 64</t>
  </si>
  <si>
    <t>46 a 54</t>
  </si>
  <si>
    <t>31 a 45</t>
  </si>
  <si>
    <t>19 a 30</t>
  </si>
  <si>
    <t>3 a 18</t>
  </si>
  <si>
    <t>menores de 3</t>
  </si>
  <si>
    <t>Hombre</t>
  </si>
  <si>
    <t>Mujer</t>
  </si>
  <si>
    <t>%¹</t>
  </si>
  <si>
    <t>TRAMO DE EDAD</t>
  </si>
  <si>
    <t>SEXO</t>
  </si>
  <si>
    <t>%</t>
  </si>
  <si>
    <t>Solicitudes</t>
  </si>
  <si>
    <t>Resoluciones</t>
  </si>
  <si>
    <t>Grado III</t>
  </si>
  <si>
    <t>GRADO III</t>
  </si>
  <si>
    <t>GRADO II</t>
  </si>
  <si>
    <t>SIN GRADO</t>
  </si>
  <si>
    <t>Galicia</t>
  </si>
  <si>
    <t>Menores de 3</t>
  </si>
  <si>
    <t>Asturias, Principado de</t>
  </si>
  <si>
    <t>Balears, Illes</t>
  </si>
  <si>
    <t>Ceuta</t>
  </si>
  <si>
    <t>Castilla - La Mancha</t>
  </si>
  <si>
    <t>Cataluña</t>
  </si>
  <si>
    <t>Madrid, Comunidad de</t>
  </si>
  <si>
    <t>Murcia, Región de</t>
  </si>
  <si>
    <t>Navarra, Comunidad Foral de</t>
  </si>
  <si>
    <t>País Vasco</t>
  </si>
  <si>
    <t>Rioja, La</t>
  </si>
  <si>
    <t>Melilla</t>
  </si>
  <si>
    <t>GRADO I</t>
  </si>
  <si>
    <t>Grado II</t>
  </si>
  <si>
    <t>Grado I</t>
  </si>
  <si>
    <t>TOTAL PERSONAS BENEFICIARIAS CON DERECHO A PRESTACIÓN</t>
  </si>
  <si>
    <t>PRESTACIONES</t>
  </si>
  <si>
    <t>PERSONAS BENEFICIA-RIAS CON PRESTA-CIONES</t>
  </si>
  <si>
    <t>Prevención Dependencia y Promoción A.Personal</t>
  </si>
  <si>
    <t>Teleasistencia</t>
  </si>
  <si>
    <t>Ayuda a Domicilio</t>
  </si>
  <si>
    <t>Centros de Día/Noche</t>
  </si>
  <si>
    <t>Atención Residencial</t>
  </si>
  <si>
    <t>P.E Vinculada Servicio</t>
  </si>
  <si>
    <t xml:space="preserve">P.E Cuidados  Familiares </t>
  </si>
  <si>
    <t>P.E Asist.    Personal</t>
  </si>
  <si>
    <t>RATIO DE PRESTACIO-NES POR PERSONA BENEFICIA-RIA</t>
  </si>
  <si>
    <t>Centros Día/Noche</t>
  </si>
  <si>
    <t>PAPD</t>
  </si>
  <si>
    <t>PE Asistencia Personal</t>
  </si>
  <si>
    <t>PE Cuidados Familiares</t>
  </si>
  <si>
    <t>PE Vinculada al Servicio</t>
  </si>
  <si>
    <t>Total</t>
  </si>
  <si>
    <t>Prestaciones</t>
  </si>
  <si>
    <t>% sobre total</t>
  </si>
  <si>
    <t>% presta-ciones</t>
  </si>
  <si>
    <t>Prestaciones PAPD</t>
  </si>
  <si>
    <t>Prestaciones Teleasistencia</t>
  </si>
  <si>
    <t>Prestaciones de Ayuda a Domicilio</t>
  </si>
  <si>
    <t>Prestaciones Centros de Día/Noche</t>
  </si>
  <si>
    <t>Prestaciones SAR</t>
  </si>
  <si>
    <t>PE Vinculadas al Servicio</t>
  </si>
  <si>
    <t>*Una prestación de Teleasistencia y una prestación de Ayuda a Domicilio de la Comunidad de Madrid, así como una PE Cuidados Familiares de la Comunidad Foral de Navarra no se han contabilizado por estar asociadas a personas con grado resuelto "Sin grado"</t>
  </si>
  <si>
    <t>Prestación</t>
  </si>
  <si>
    <t>Ayuda a domicilio</t>
  </si>
  <si>
    <t>Total de prestaciones</t>
  </si>
  <si>
    <t>Intensidad de la Ayuda a Domicilio</t>
  </si>
  <si>
    <t>Intensidad de la PE Vinculada a la Ayuda a Domicilio</t>
  </si>
  <si>
    <t>Intensidad de todas las prestaciones</t>
  </si>
  <si>
    <t>Horas</t>
  </si>
  <si>
    <t>Menos de 5</t>
  </si>
  <si>
    <t>De 5 a 10</t>
  </si>
  <si>
    <t>De 11 a 15</t>
  </si>
  <si>
    <t>De 16 a 20</t>
  </si>
  <si>
    <t>De 21 a 30</t>
  </si>
  <si>
    <t>De 31 a 45</t>
  </si>
  <si>
    <t>De 46 a 55</t>
  </si>
  <si>
    <t>De 56 a 65</t>
  </si>
  <si>
    <t>De 66 a 70</t>
  </si>
  <si>
    <t>71 o más</t>
  </si>
  <si>
    <t>Tipo Prestación</t>
  </si>
  <si>
    <t>Beneficiarios</t>
  </si>
  <si>
    <t>ListaEspera</t>
  </si>
  <si>
    <t>%Beneficiarios</t>
  </si>
  <si>
    <t>%ListaEspera</t>
  </si>
  <si>
    <t>Coincidir</t>
  </si>
  <si>
    <t>CCAA</t>
  </si>
  <si>
    <t>Personas beneficiarias de prestación</t>
  </si>
  <si>
    <t>Personas pendientes de concesión</t>
  </si>
  <si>
    <t>%beneficiarias</t>
  </si>
  <si>
    <t>%pendientes</t>
  </si>
  <si>
    <t>%beneficiariasMEDIA</t>
  </si>
  <si>
    <t>Media Nacional</t>
  </si>
  <si>
    <r>
      <t xml:space="preserve">Población por CCAA </t>
    </r>
    <r>
      <rPr>
        <b/>
        <vertAlign val="subscript"/>
        <sz val="10"/>
        <color indexed="17"/>
        <rFont val="Arial"/>
        <family val="2"/>
      </rPr>
      <t>(1)</t>
    </r>
  </si>
  <si>
    <t>% s/pobl. Pot. Dep. CCAA</t>
  </si>
  <si>
    <t>% s/pobl. CCAA</t>
  </si>
  <si>
    <t>GRADO</t>
  </si>
  <si>
    <t>Sin Grado</t>
  </si>
  <si>
    <t>&lt; 3</t>
  </si>
  <si>
    <t>Menos de 25</t>
  </si>
  <si>
    <t>De 25 a 49</t>
  </si>
  <si>
    <t>De 50 a 99</t>
  </si>
  <si>
    <t>De 100 a 199</t>
  </si>
  <si>
    <t>De 200 a 299</t>
  </si>
  <si>
    <t>De 300 a 399</t>
  </si>
  <si>
    <t>De 400 a 499</t>
  </si>
  <si>
    <t>De 500 a 699</t>
  </si>
  <si>
    <t>700 o más</t>
  </si>
  <si>
    <t>Euros</t>
  </si>
  <si>
    <t>Cuantía de PE Cuidados Familiares</t>
  </si>
  <si>
    <t>Cuantía de la PE Asistencia Personal</t>
  </si>
  <si>
    <t>Cuantía de la PE Vinculada al servicio</t>
  </si>
  <si>
    <t>Cuantía de todas las Prestaciones Económicas</t>
  </si>
  <si>
    <t>Beneficiarios con prestación única</t>
  </si>
  <si>
    <t>% únicas sobre prest.</t>
  </si>
  <si>
    <t>Media (horas)</t>
  </si>
  <si>
    <t>Media (euros)</t>
  </si>
  <si>
    <t>Motivo de exclusión no imputable a la Administración</t>
  </si>
  <si>
    <t>Sin motivo de exclusión</t>
  </si>
  <si>
    <t>0 a 64</t>
  </si>
  <si>
    <t>Parentesco</t>
  </si>
  <si>
    <t>Nº EXPEDIENTES</t>
  </si>
  <si>
    <t>tramo_edad</t>
  </si>
  <si>
    <t>Hijo/a</t>
  </si>
  <si>
    <t>De 16 a 49 años</t>
  </si>
  <si>
    <t>Cónyuge</t>
  </si>
  <si>
    <t>De 50 a 66 años</t>
  </si>
  <si>
    <t>Madre</t>
  </si>
  <si>
    <t>De 67 a 79 años</t>
  </si>
  <si>
    <t>Padre</t>
  </si>
  <si>
    <t>De 80 a 89 años</t>
  </si>
  <si>
    <t>Hermano/a</t>
  </si>
  <si>
    <t>90 años o más</t>
  </si>
  <si>
    <t>Nieto/a</t>
  </si>
  <si>
    <t>Otros</t>
  </si>
  <si>
    <t>Yerno/Nuera</t>
  </si>
  <si>
    <t>P.E Asist. Personal</t>
  </si>
  <si>
    <t>Descripción Sexo</t>
  </si>
  <si>
    <t>Nulo</t>
  </si>
  <si>
    <t>%Hombres</t>
  </si>
  <si>
    <t>%Mujeres</t>
  </si>
  <si>
    <t>Coeficiente de variación   (  σ/|µ|  )</t>
  </si>
  <si>
    <t>Tiempo medio (días)</t>
  </si>
  <si>
    <t>Nº de Resol. de Grado</t>
  </si>
  <si>
    <t>Nº de Resol. de Prestación</t>
  </si>
  <si>
    <t>* Castilla y León, la Comunidad de Madrid y el País Vasco tienen un procedimiento de gestión en el que la mayoría de Resoluciones de Grado y Resoluciones de Prestación se realizan de manera conjunta</t>
  </si>
  <si>
    <t>Castilla y León*</t>
  </si>
  <si>
    <t>Madrid, Comunidad de*</t>
  </si>
  <si>
    <t>País Vasco*</t>
  </si>
  <si>
    <t>Tiempo medio desde la Resolución de Grado hasta la Resolución de Prestación (2)</t>
  </si>
  <si>
    <t>Tiempo medio desde la Solicitud de dependencia hasta la Resolución de Grado (1)</t>
  </si>
  <si>
    <t>Tiempo medio desde la Solicitud de dependencia hasta la Resolución de Prestación (2)</t>
  </si>
  <si>
    <t>Servicios</t>
  </si>
  <si>
    <t>Pobl. De 0 a 64 años por CCAA</t>
  </si>
  <si>
    <t>Pobl. de 80 años y más por CCAA</t>
  </si>
  <si>
    <t>(1) Cifras INE de población referidas al 01/01/2019. Provisionales</t>
  </si>
  <si>
    <t>Sol. de 0 a 64 años por CCAA</t>
  </si>
  <si>
    <t>Sol. de 65 a 79 años por CCAA</t>
  </si>
  <si>
    <t>Sol. de 80 años y más por CCAA</t>
  </si>
  <si>
    <t>Pobl. de 65 a 79 años por CCAA</t>
  </si>
  <si>
    <t>Resol. de 0 a 64 años por CCAA</t>
  </si>
  <si>
    <t>Resol. de 65 a 79 años por CCAA</t>
  </si>
  <si>
    <t>Resol. de 80 años y más por CCAA</t>
  </si>
  <si>
    <t>Personas beneficiarias</t>
  </si>
  <si>
    <t>P. Benef. de 0 a 64 años por CCAA</t>
  </si>
  <si>
    <t>P. Benef. de 65 a 79 años por CCAA</t>
  </si>
  <si>
    <t>P. Benef. de 80 años y más por CCAA</t>
  </si>
  <si>
    <t xml:space="preserve">(1) Para el cálculo del tiempo medio desde la Solicitud hasta la Resolución de Grado sólo se tienen en cuenta la primera Resolución de Grado de cada persona solicitante. </t>
  </si>
  <si>
    <t>(2) Para el cálculo del tiempo medio desde la Solicitud hasta la Resolución de Prestación y desde la Resolución de Grado hasta la Resolución de Prestación sólo se tiene en cuenta la primera Resolución de Prestación de cada persona solicitante</t>
  </si>
  <si>
    <t>Personas solicitantes pendientes de resolución de grado</t>
  </si>
  <si>
    <t>% sobre pers. solicitantes pend. resol. grado</t>
  </si>
  <si>
    <t>% sobre solicitudes</t>
  </si>
  <si>
    <t>Menos de 6 meses pendientes de resolución de grado</t>
  </si>
  <si>
    <t>(1) A mayor coeficiente de variación, mayor dispersión de los datos</t>
  </si>
  <si>
    <t>RESOLUCIONES</t>
  </si>
  <si>
    <t>Compañero/a</t>
  </si>
  <si>
    <t>1.3. SOLICITUDES EN RELACIÓN A LA POBLACIÓN POR TRAMOS DE EDAD</t>
  </si>
  <si>
    <t>1.8. RESOLUCIONES EN RELACIÓN A LA POBLACIÓN POR TRAMOS DE EDAD</t>
  </si>
  <si>
    <t>Prestación económica vinculada al S.A.D.</t>
  </si>
  <si>
    <t>Prestación económica vinculada al S.A.R.</t>
  </si>
  <si>
    <t>Prestación económica vinculada al S.C.D.</t>
  </si>
  <si>
    <t>Prestación económica vinculada al S.P.A.P.D.</t>
  </si>
  <si>
    <t>Prestación económica vinculada al Servicio de Teleasistencia</t>
  </si>
  <si>
    <t>Prestación económica vinculada al Servicio - Subtipo No Informado</t>
  </si>
  <si>
    <t>P.E. VINCULADA SERVICIO</t>
  </si>
  <si>
    <t>P.E. vinculada al Servicio de Ayuda a Domicilio</t>
  </si>
  <si>
    <t>P.E. vinculada al Servicio de Atención Residencial</t>
  </si>
  <si>
    <t>P.E. vinculada al Servicio de Centros de Día/Noche</t>
  </si>
  <si>
    <t>P.E. vinculada al Servicio de Prevención Dependencia y Promoción A. Personal</t>
  </si>
  <si>
    <t>P.E. vinculada al Servicio Teleasistencia</t>
  </si>
  <si>
    <t>P.E. vinculada a Servicio sin Identificar</t>
  </si>
  <si>
    <t>1.15. PERSONAS BENEFICIARIAS CON PRESTACIONES EN RELACIÓN A LA POBLACIÓN POR TRAMOS DE EDAD</t>
  </si>
  <si>
    <t>Fecha</t>
  </si>
  <si>
    <r>
      <t xml:space="preserve">Población por CCAA </t>
    </r>
    <r>
      <rPr>
        <b/>
        <vertAlign val="subscript"/>
        <sz val="10"/>
        <rFont val="Arial"/>
        <family val="2"/>
      </rPr>
      <t>(1)</t>
    </r>
  </si>
  <si>
    <t>Resoluciones con derecho</t>
  </si>
  <si>
    <t>Personas solicitantes pendientes de Resolución de grado desde hace 6 meses o más, sin motivo de exclusión</t>
  </si>
  <si>
    <t>% s/sol CCAA</t>
  </si>
  <si>
    <t>% s/sol edad CCAA</t>
  </si>
  <si>
    <t>Población de 0 a 64 años por CCAA</t>
  </si>
  <si>
    <t>Población de 65 a 79 años por CCAA</t>
  </si>
  <si>
    <t>Población de 80 años y más por CCAA</t>
  </si>
  <si>
    <t>(1) Cifras INE de población referidas al 01/01/2018</t>
  </si>
  <si>
    <t>% s/pob CCAA</t>
  </si>
  <si>
    <t>Sol. de 0 a 64 años</t>
  </si>
  <si>
    <t>% s/resol CCAA</t>
  </si>
  <si>
    <t>% s/resol edad CCAA</t>
  </si>
  <si>
    <t>Resol. de 0 a 64 años</t>
  </si>
  <si>
    <t>% s/benef CCAA</t>
  </si>
  <si>
    <t>BENEFICIARIOS CON DERECHO</t>
  </si>
  <si>
    <t>Resoluciones Grado III</t>
  </si>
  <si>
    <t>Resol. Grado III de 0 a 64 años por CCAA</t>
  </si>
  <si>
    <t>Resol. Grado III de 65 a 79 años por CCAA</t>
  </si>
  <si>
    <t>Resol. Grado III de 80 años y más por CCAA</t>
  </si>
  <si>
    <t>Resoluciones Grado II</t>
  </si>
  <si>
    <t>Resol. Grado II de 0 a 64 años por CCAA</t>
  </si>
  <si>
    <t>Resol. Grado II de 65 a 79 años por CCAA</t>
  </si>
  <si>
    <t>Resol. Grado II de 80 años y más por CCAA</t>
  </si>
  <si>
    <t>Resoluciones Grado I</t>
  </si>
  <si>
    <t>Resol. Grado I de 0 a 64 años por CCAA</t>
  </si>
  <si>
    <t>Resol. Grado I de 65 a 79 años por CCAA</t>
  </si>
  <si>
    <t>Resol. Grado I de 80 años y más por CCAA</t>
  </si>
  <si>
    <t>Resoluciones Sin Grado</t>
  </si>
  <si>
    <t>Resol. Sin Grado de 0 a 64 años por CCAA</t>
  </si>
  <si>
    <t>Resol. Sin Grado de 65 a 79 años por CCAA</t>
  </si>
  <si>
    <t>Resol. Sin Grado de 80 años y más por CCAA</t>
  </si>
  <si>
    <t>(2) Cifras de Población Potencialmente Dependiente calculadas según lo explicado en la metodología</t>
  </si>
  <si>
    <t>Altas de solicitudes</t>
  </si>
  <si>
    <t>Bajas de solicitudes</t>
  </si>
  <si>
    <t>Resoluciones de grado</t>
  </si>
  <si>
    <t>PERSONAS CON RESOLU-CIÓN DE PIA</t>
  </si>
  <si>
    <t>PERSONAS DE GRADO III CON RESOLU-CIÓN DE PIA</t>
  </si>
  <si>
    <t>RATIO DE PRESTACIO-NES POR PERSONA CON RESOL. DE PIA GRADO III</t>
  </si>
  <si>
    <t>PERSONAS DE GRADO II CON RESOLU-CIÓN DE PIA</t>
  </si>
  <si>
    <t>RATIO DE PRESTACIO-NES POR PERSONA CON RESOL. DE PIA GRADO II</t>
  </si>
  <si>
    <t>PERSONAS DE GRADO I CON RESOLU-CIÓN DE PIA</t>
  </si>
  <si>
    <t>Personas con resolución de PIA</t>
  </si>
  <si>
    <t>Personas con resol. PIA de 0 a 64 años por CCAA</t>
  </si>
  <si>
    <t>Personas con resol. PIA de 65 a 79 años por CCAA</t>
  </si>
  <si>
    <t>Personas con resol. PIA de 80 años y más por CCAA</t>
  </si>
  <si>
    <t>Personas de Grado III con resolución de PIA</t>
  </si>
  <si>
    <t>Personas Grado III con resol. de PIA de 0 a 64 años por CCAA</t>
  </si>
  <si>
    <t>Personas Grado III con resol. de PIA de 65 a 79 años por CCAA</t>
  </si>
  <si>
    <t>Personas Grado III con resol. de PIA de 80 años y más por CCAA</t>
  </si>
  <si>
    <t>Personas de Grado II con resolución de PIA</t>
  </si>
  <si>
    <t>Personas Grado II con resol. de PIA de 0 a 64 años por CCAA</t>
  </si>
  <si>
    <t>Personas Grado II con resol. de PIA de 65 a 79 años por CCAA</t>
  </si>
  <si>
    <t>Personas Grado II con resol. de PIA de 80 años y más por CCAA</t>
  </si>
  <si>
    <t>Personas de Grado I con resolución de PIA</t>
  </si>
  <si>
    <t>Personas Grado I con resol. de PIA de 0 a 64 años por CCAA</t>
  </si>
  <si>
    <t>Personas Grado I con resol. de PIA de 65 a 79 años por CCAA</t>
  </si>
  <si>
    <t>Personas Grado I con resol. de PIA de 80 años y más por CCAA</t>
  </si>
  <si>
    <t>% s/resol. PIA CCAA</t>
  </si>
  <si>
    <t>Personas con resolución de PIA de 0 a 64 años</t>
  </si>
  <si>
    <t>Personas con resolución de PIA de 65 a 79 años por CCAA</t>
  </si>
  <si>
    <t>Personas con resolución de PIA de 80 años y más por CCAA</t>
  </si>
  <si>
    <t>Altas de resoluciones de PIA</t>
  </si>
  <si>
    <t>Bajas de resoluciones de PIA</t>
  </si>
  <si>
    <t>% s/resol PIA CCAA</t>
  </si>
  <si>
    <t>PERSONAS CON RESOLUCIÓN DE PIA</t>
  </si>
  <si>
    <t>PERSONAS CON RESOLUCIÓN DE PIA AÚN SIN RECIBIR PRESTACIÓN</t>
  </si>
  <si>
    <t>% sobre personas con resol. de PIA</t>
  </si>
  <si>
    <t>*Las personas con resolución de PIA pueden ser personas beneficiarias con prestación (personas con resolución de PIA que además ya tienen al menos una prestación efectiva) o puede que aún no estén recibiendo ninguna prestación (personas con resolución de PIA que aún no tienen ninguna prestación efectiva). Las prestaciones pueden no haberse hecho efectivas por motivos ajenos a la administración</t>
  </si>
  <si>
    <t>Personas beneficiarias con derecho a prestación pendientes de resolución de PIA</t>
  </si>
  <si>
    <t>Menos de 6 meses pendientes de resolución de PIA</t>
  </si>
  <si>
    <t>6 meses o más pendientes de resolución de PIA</t>
  </si>
  <si>
    <t>% sobre pers. beneficiarias con derecho pend. de resolución de PIA</t>
  </si>
  <si>
    <t>*Los motivos de exclusión no imputables a la Administración están especificados en la metodología</t>
  </si>
  <si>
    <t>Personas pendientes de resolución de grado o pendientes de resolución de PIA desde hace 6 meses o más, sin motivo de exclusión</t>
  </si>
  <si>
    <t>Personas beneficiarias con derecho pendientes de resolución de PIA desde hace 6 meses o más, sin motivo de exclusión</t>
  </si>
  <si>
    <t>% sobre pers. pend. de resol.</t>
  </si>
  <si>
    <t>Personas con resol. PIA</t>
  </si>
  <si>
    <t>Personas con resol. PIA con prestación única</t>
  </si>
  <si>
    <t>*Las intensidades se asignan teniendo en cuenta diferentes variables, como la concesión de otras prestaciones complementarias. Por ello, en territorios en los que las personas con resolución de PIA tienen asignadas más de una prestación pueden tener intensidades medias inferiores a la media</t>
  </si>
  <si>
    <t>*Las cuantías se asignan teniendo en cuenta diferentes variables, como la concesión de otras prestaciones complementarias o la capacidad económica de la persona beneficiaria. Por ello, en territorios en los que las personas con resolución de PIA tienen asignadas más de una prestación pueden tener cuantías medias inferiores a la media</t>
  </si>
  <si>
    <t>ÍNDICE (1/2)</t>
  </si>
  <si>
    <t xml:space="preserve">INFORMACIÓN INCORPORADA AL SISAAD SOBRE EXPEDIENTES EN VIGOR A  </t>
  </si>
  <si>
    <t>1. EVOLUCIÓN</t>
  </si>
  <si>
    <t>1.1. EVOLUCIÓN DE LAS PRINCIPALES VARIABLES.</t>
  </si>
  <si>
    <t>1.2. EVOLUCIÓN DE LAS SOLICITUDES POR COMUNIDADES AUTÓNOMAS.</t>
  </si>
  <si>
    <t>1.3. EVOLUCIÓN DE LAS RESOLUCIONES DE GRADO POR COMUNIDADES AUTÓNOMAS.</t>
  </si>
  <si>
    <t>1.4. EVOLUCIÓN DE LAS PERSONAS CON DERECHO A PRESTACIÓN POR COMUNIDADES AUTÓNOMAS.</t>
  </si>
  <si>
    <t>1.5. EVOLUCIÓN DE LAS RESOLUCIONES DE PIA POR COMUNIDADES AUTÓNOMAS.</t>
  </si>
  <si>
    <t>1.6. EVOLUCIÓN DE LAS PERSONAS CON DERECHO A PRESTACIÓN PENDIENTES DE PIA POR COMUNIDADES AUTÓNOMAS.</t>
  </si>
  <si>
    <t>1.7. EVOLUCIÓN DE LAS PRESTACIONES POR COMUNIDADES AUTÓNOMAS.</t>
  </si>
  <si>
    <t>2. POBLACIÓN Y SOLICITUDES</t>
  </si>
  <si>
    <t>2.0. POBLACIÓN DE LAS COMUNIDADES AUTÓNOMAS POR SEXO Y TRAMOS DE EDAD</t>
  </si>
  <si>
    <t>2.1. SOLICITUDES.</t>
  </si>
  <si>
    <t>2.2. SOLICITUDES EN RELACIÓN A LA POBLACIÓN POTENCIALMENTE DEPENDIENTE DE LAS COMUNIDADES AUTÓNOMAS.</t>
  </si>
  <si>
    <t>2.3. SOLICITUDES DE LAS COMUNIDADES AUTÓNOMAS POR SEXO Y TRAMOS DE EDAD</t>
  </si>
  <si>
    <t>2.4.a., 2.4.b. SOLICITUDES EN RELACIÓN A LA POBLACIÓN DE LAS COMUNIDADES AUTÓNOMAS POR TRAMOS DE EDAD. GRÁFICO</t>
  </si>
  <si>
    <t xml:space="preserve">2.5. ALTAS Y BAJAS DE SOLICITUDES EN EL ÚLTIMO MES </t>
  </si>
  <si>
    <t xml:space="preserve">2.6. PERFIL DE LA PERSONA SOLICITANTE: SEXO Y EDAD. </t>
  </si>
  <si>
    <t>3. RESOLUCIONES DE GRADO</t>
  </si>
  <si>
    <t>3.1., 3.1.a., 3.1.b. RESOLUCIONES DE GRADO. GRÁFICO DE RESOLUCIONES DE GRADO Y PERSONAS BENEFICIARIAS CON DERECHO POR GRADO</t>
  </si>
  <si>
    <t>3.2. RESOLUCIONES DE GRADO EN RELACIÓN A LA POBLACIÓN POTENCIALMENTE DEPENDIENTE DE LAS COMUNIDAES AUTÓNOMAS.</t>
  </si>
  <si>
    <t>3.3., 3.3.a.-3.3.d. RESOLUCIONES DE GRADO DE LAS COMUNIDADES AUTÓNOMAS POR SEXO, TRAMOS DE EDAD Y GRADO</t>
  </si>
  <si>
    <t>3.4.a., 3.4.b. RESOLUCIONES DE GRADO EN RELACIÓN A LA POBLACIÓN DE LAS COMUNIDADES AUTÓNOMAS POR TRAMOS DE EDAD. GRÁFICO</t>
  </si>
  <si>
    <t xml:space="preserve">3.5. ALTAS Y BAJAS DE RESOLUCIONES DE GRADO EN EL ÚLTIMO MES </t>
  </si>
  <si>
    <t>3.6., 3.6.a., 3.6.b. PERFIL DE LA PERSONA CON RESOLUCIÓN DE GRADO: SEXO Y EDAD. GRÁFICO</t>
  </si>
  <si>
    <t>ÍNDICE (2/2)</t>
  </si>
  <si>
    <t>4. PERSONAS CON RESOLUCIÓN DE PIA</t>
  </si>
  <si>
    <t>4.1., 4.1.1.-4.1.3./4.1.a, 4.1.1.a.-4.1.3.a. PERSONAS CON RESOLUCIÓN DE PIA Y PRESTACIONES TOTALES. POR GRADO. GRÁFICOS</t>
  </si>
  <si>
    <t>4.2. PERSONAS CON RESOLUCIÓN DE PIA EN RELACIÓN A LA POBLACIÓN POTENCIALMENTE DEPENDIENTE DE LAS CCAA.</t>
  </si>
  <si>
    <t>4.3., 4.3.1.-4.3.2. PERSONAS CON RESOLUCIÓN DE PIA POR CCAA, SEXO, TRAMOS DE EDAD Y GRADO</t>
  </si>
  <si>
    <t>4.4.a, 4.4.b. PERSONAS CON RESOLUCIÓN DE PIA EN RELACIÓN A LA POBLACIÓN DE LAS CCAA POR TRAMOS DE EDAD. GRÁFICO</t>
  </si>
  <si>
    <t xml:space="preserve">4.5. ALTAS Y BAJAS DE RESOLUCIONES DE PIA EN EL ÚLTIMO MES </t>
  </si>
  <si>
    <t>4.6., 4.6.a. PERFIL DE LA PERSONA CON RESOLUCIÓN DE PIA POR GRADO: SEXO Y EDAD. GRÁFICO</t>
  </si>
  <si>
    <t>5. PRESTACIONES</t>
  </si>
  <si>
    <t>5.1. PRESTACIONES Y RESOLUCIONES DE PIA POR GRADO</t>
  </si>
  <si>
    <t>5.1.a.-5.1.h. PRESTACIONES POR TIPO DE PRESTACIÓN, COMUNIDAD AUTÓNOMA Y POR GRADO.</t>
  </si>
  <si>
    <t>5.2., 5.2.1., 5.2.2. y 5.2.3. SUBTIPO DE PRESTACIÓN ECONÓMICA VINCULADA AL SERVICIO. POR GRADO</t>
  </si>
  <si>
    <t>6. PERFIL DEL CUIDADOR</t>
  </si>
  <si>
    <t>6., 6.1. - 6.3. PERFIL DEL CUIDADOR TOTAL Y POR CCAA</t>
  </si>
  <si>
    <t>7. INTENSIDAD DE LA AYUDA A DOMICILIO</t>
  </si>
  <si>
    <t>7.1., 7.1.a.-7.1.b. INTENSIDAD DE LA AYUDA A DOMICILIO POR CCAA Y TIPO DE PRESTACIÓN</t>
  </si>
  <si>
    <t>8. CUANTÍA DE LAS PRESTACIONES ECONÓMICAS</t>
  </si>
  <si>
    <t>8.1.a.-8.1.g. CUANTÍA DE LAS PRESTACIONES POR CCAA Y TIPO DE PRESTACIÓN</t>
  </si>
  <si>
    <t>GESTIÓN</t>
  </si>
  <si>
    <t>9. TIEMPO MEDIO DE RESOLUCIÓN POR CCAA</t>
  </si>
  <si>
    <t>10.1., 10.2., 10.3. PERSONAS PENDIENTES DE RESOLUCIÓN DE GRADO O PENDIENTES DE RESOLUCIÓN DE PIA</t>
  </si>
  <si>
    <t>11., 11.1.-11.3. PERSONAS BENEFICIARIAS CON DERECHO Y RESOLUCIONES DE PIA POR CCAA Y GRADO</t>
  </si>
  <si>
    <t>12. PERSONAS CON RESOLUCIÓN DE PIA Y PRESTACIÓN EFECTIVA O NO EFECTIVA</t>
  </si>
  <si>
    <t>1.1. EVOLUCIÓN DE LAS PRINCIPALES VARIABLES</t>
  </si>
  <si>
    <t>Total nacional</t>
  </si>
  <si>
    <t>Tasas de variación anual</t>
  </si>
  <si>
    <t>Num</t>
  </si>
  <si>
    <t xml:space="preserve">   Sin grado</t>
  </si>
  <si>
    <t xml:space="preserve">   Personas con derecho a prestación</t>
  </si>
  <si>
    <t xml:space="preserve">      Grado I</t>
  </si>
  <si>
    <t xml:space="preserve">      Grado II</t>
  </si>
  <si>
    <t xml:space="preserve">      Grado III</t>
  </si>
  <si>
    <t>Resoluciones de PIA</t>
  </si>
  <si>
    <t>Pers. con derecho a prest. sin resol. de PIA</t>
  </si>
  <si>
    <t xml:space="preserve">   Preven. Dep. y Promo. A.Personal</t>
  </si>
  <si>
    <t xml:space="preserve">   Teleasistencia</t>
  </si>
  <si>
    <t xml:space="preserve">   Ayuda a Domicilio</t>
  </si>
  <si>
    <t xml:space="preserve">   Centros Día/Noche</t>
  </si>
  <si>
    <t xml:space="preserve">   Atención Residencial</t>
  </si>
  <si>
    <t xml:space="preserve">   PE Vinculada al Servicio</t>
  </si>
  <si>
    <t xml:space="preserve">             PEV al Serv. P.A.P.D</t>
  </si>
  <si>
    <t xml:space="preserve">             PEV al Servicio de Teleasistencia</t>
  </si>
  <si>
    <t xml:space="preserve">             PEV al Servicio de Ayuda a domicilio</t>
  </si>
  <si>
    <t xml:space="preserve">             PEV al Servicio de Centros Día/Noche</t>
  </si>
  <si>
    <t xml:space="preserve">             PEV al Serv. de Atención residencial</t>
  </si>
  <si>
    <t xml:space="preserve">             PEV a Servicio no identificado</t>
  </si>
  <si>
    <t xml:space="preserve">   PE Cuidados Familiares</t>
  </si>
  <si>
    <t xml:space="preserve">   PE Asistencia Personal</t>
  </si>
  <si>
    <t>Nº de prestaciones por beneficiario</t>
  </si>
  <si>
    <t>-</t>
  </si>
  <si>
    <t>1.2. EVOLUCIÓN DE LAS SOLICITUDES POR CCAA</t>
  </si>
  <si>
    <t>Número</t>
  </si>
  <si>
    <t>1.3. EVOLUCIÓN DE LAS RESOLUCIONES DE GRADO POR CCAA</t>
  </si>
  <si>
    <t>1.4. EVOLUCIÓN DE LAS PERSONAS CON DERECHO A PRESTACIÓN POR CCAA</t>
  </si>
  <si>
    <t>1.5. EVOLUCIÓN DE LAS RESOLUCIONES DE PIA POR CCAA</t>
  </si>
  <si>
    <t>1.6. EVOLUCIÓN DE LAS PERSONAS CON DERECHO A PRESTACIÓN SIN RESOLUCIONES DE PIA POR CCAA</t>
  </si>
  <si>
    <t>1.7. EVOLUCIÓN DE LAS PRESTACIONES POR CCAA</t>
  </si>
  <si>
    <t>Motivo de la baja</t>
  </si>
  <si>
    <t>Fallecimiento</t>
  </si>
  <si>
    <t>Traslado</t>
  </si>
  <si>
    <t>Fin de prestación</t>
  </si>
  <si>
    <t>Desistimiento/ Renuncia</t>
  </si>
  <si>
    <t>Caducidad</t>
  </si>
  <si>
    <t>Otros motivos*</t>
  </si>
  <si>
    <t>% s/bajas CCAA</t>
  </si>
  <si>
    <t>Altas Solicitudes</t>
  </si>
  <si>
    <t>Bajas Solicitudes</t>
  </si>
  <si>
    <t>*Otros motivos de baja de solicitudes incluye: Imposibilidad de proceder con el PIA, no aprobación PIA, denegada solicitud prestación, incumplimiento de requisitos, denegada solicitud, inadmitida solicitud, desestimada/desistida solicitud, por varación de circunstancias, ingreso en institución sanitaria o convivencia con familiar, pérdida de condición de residente, no acreditar periodos residencia, duplicidad, archivo expediente o error</t>
  </si>
  <si>
    <t>Altas de resoluciones de grado</t>
  </si>
  <si>
    <t>Bajas de resoluciones de grado</t>
  </si>
  <si>
    <t>Altas Grado</t>
  </si>
  <si>
    <t>Bajas Grado</t>
  </si>
  <si>
    <t>*Otros motivos de baja de resoluciones de grado incluye: Imposibilidad de proceder con el PIA, no aprobación PIA, denegada solicitud prestación, incumplimiento de requisitos, denegada solicitud, inadmitida solicitud, por varación de circunstancias, ingreso en institución sanitaria o convivencia con familiar, pérdida de condición de residente, duplicidad o archivo expediente</t>
  </si>
  <si>
    <t>Altas resoluciones PIA</t>
  </si>
  <si>
    <t>Bajas resoluciones PIA</t>
  </si>
  <si>
    <t>*Otros motivos de baja de resoluciones de PIA incluye: Imposibilidad de proceder con el PIA, no aprobación PIA, denegada solicitud prestación, incumplimiento de requisitos, por varación de circunstancias, ingreso en institución sanitaria o convivencia con familiar, pérdida de condición de residente, duplicidad o archivo expediente</t>
  </si>
  <si>
    <t>2.0. POBLACIÓN POR SEXO Y TRAMOS DE EDAD</t>
  </si>
  <si>
    <t>2.1. SOLICITUDES</t>
  </si>
  <si>
    <t>2.2. SOLICITUDES EN RELACIÓN A LA POBLACIÓN POTENCIALMENTE DEPENDIENTE</t>
  </si>
  <si>
    <t>2.3. SOLICITUDES POR SEXO Y TRAMOS DE EDAD</t>
  </si>
  <si>
    <t>2.4.a SOLICITUDES EN RELACIÓN A LA POBLACIÓN POR TRAMOS DE EDAD</t>
  </si>
  <si>
    <t>2.4.b. SOLICITUDES EN RELACIÓN A LA POBLACIÓN POR TRAMOS DE EDAD. GRÁFICOS</t>
  </si>
  <si>
    <t>2.5. ALTAS Y BAJAS DE SOLICITUDES RESPECTO AL MES ANTERIOR</t>
  </si>
  <si>
    <t>2.6. PERFIL DE LA PERSONA SOLICITANTE: SEXO Y EDAD</t>
  </si>
  <si>
    <t>3.1.  RESOLUCIONES DE GRADO</t>
  </si>
  <si>
    <t>3.1.a.  RESOLUCIONES DE GRADO SEGÚN EL GRADO DE DEPENDENCIA RECONOCIDO Y CCAA. GRÁFICO</t>
  </si>
  <si>
    <t>3.1.b.  BENEFICIARIOS CON DERECHO POR GRADO Y CCAA. GRÁFICO</t>
  </si>
  <si>
    <t>3.2. RESOLUCIONES DE GRADO EN RELACIÓN A LA POBLACIÓN POTENCIALMENTE DEPENDIENTE</t>
  </si>
  <si>
    <t>3.3. RESOLUCIONES DE GRADO POR SEXO Y TRAMOS DE EDAD. TODOS LOS GRADOS</t>
  </si>
  <si>
    <t>3.3.a. RESOLUCIONES DE GRADO III POR SEXO Y TRAMOS DE EDAD</t>
  </si>
  <si>
    <t>3.3.b. RESOLUCIONES DE GRADO II POR SEXO Y TRAMOS DE EDAD</t>
  </si>
  <si>
    <t>3.3.c. RESOLUCIONES DE GRADO I POR SEXO Y TRAMOS DE EDAD</t>
  </si>
  <si>
    <t>3.3.d. RESOLUCIONES DE GRADO "SIN GRADO" POR SEXO Y TRAMOS DE EDAD</t>
  </si>
  <si>
    <t>3.4.a RESOLUCIONES DE GRADO EN RELACIÓN A LA POBLACIÓN POR TRAMOS DE EDAD</t>
  </si>
  <si>
    <t>3.4.b. RESOLUCIONES DE GRADO EN RELACIÓN A LA POBLACIÓN POR TRAMOS DE EDAD. GRÁFICOS</t>
  </si>
  <si>
    <t>3.6. PERFIL DE LA PERSONA CON RESOLUCIÓN DE GRADO: SEXO Y EDAD</t>
  </si>
  <si>
    <t>3.6.a. PERFIL DE LA PERSONA CON RESOLUCIÓN DE GRADO. GRÁFICO</t>
  </si>
  <si>
    <t>3.6.b. PERFIL DE LA PERSONA BENEFICIARIA CON DERECHO A PRESTACIÓN. GRÁFICO</t>
  </si>
  <si>
    <t>4.1. PERSONAS CON RESOLUCIÓN DE PIA Y PRESTACIONES. TODOS LOS GRADOS</t>
  </si>
  <si>
    <t>4.1.a. DISTRIBUCIÓN DE LAS PRESTACIONES POR TIPO DE PRESTACIÓN EN CADA CCAA</t>
  </si>
  <si>
    <t>4.1.1. PERSONAS DE GRADO III CON RESOLUCIÓN DE PIA Y PRESTACIONES</t>
  </si>
  <si>
    <t>4.1.3.a DISTRIBUCIÓN DE LAS PRESTACIONES DE GRADO I POR TIPO DE PRESTACIÓN EN CADA CCAA</t>
  </si>
  <si>
    <t>4.1.3. PERSONAS DE GRADO I CON RESOLUCIÓN DE PIA Y PRESTACIONES</t>
  </si>
  <si>
    <t>4.1.2.a DISTRIBUCIÓN DE LAS PRESTACIONES DE GRADO II POR TIPO DE PRESTACIÓN EN CADA CCAA</t>
  </si>
  <si>
    <t>4.1.2. PERSONAS DE GRADO II CON RESOLUCIÓN DE PIA Y PRESTACIONES</t>
  </si>
  <si>
    <t>4.1.1.a DISTRIBUCIÓN DE LAS PRESTACIONES DE GRADO III POR TIPO DE PRESTACIÓN EN CADA CCAA</t>
  </si>
  <si>
    <t>4.2. PERSONAS CON RESOLUCIÓN DE PIA EN RELACIÓN A LA POBLACIÓN POTENCIALMENTE DEPENDIENTE DE LAS CCAA</t>
  </si>
  <si>
    <t>4.3.3. PERSONAS DE GRADO I CON RESOLUCIÓN DE PIA POR SEXO Y TRAMOS DE EDAD</t>
  </si>
  <si>
    <t>4.3.2. PERSONAS DE GRADO II CON RESOLUCIÓN DE PIA POR SEXO Y TRAMOS DE EDAD</t>
  </si>
  <si>
    <t>4.3.1. PERSONAS DE GRADO III CON RESOLUCIÓN DE PIA POR SEXO Y TRAMOS DE EDAD</t>
  </si>
  <si>
    <t>4.3. PERSONAS CON RESOLUCIÓN DE PIA POR SEXO Y TRAMOS DE EDAD. TODOS LOS GRADOS</t>
  </si>
  <si>
    <t>4.4.b. PERSONAS CON RESOLUCIÓN DE PIA EN RELACIÓN A LA POBLACIÓN POR TRAMOS DE EDAD. GRÁFICOS</t>
  </si>
  <si>
    <t>4.4.a PERSONAS CON RESOLUCIÓN DE PIA EN RELACIÓN A LA POBLACIÓN POR TRAMOS DE EDAD</t>
  </si>
  <si>
    <t>4.5. ALTAS Y BAJAS DE RESOLUCIONES DE PIA RESPECTO AL MES ANTERIOR</t>
  </si>
  <si>
    <t>4.6. PERFIL DE LA PERSONA CON RESOLUCIÓN DE PIA POR GRADO: SEXO Y EDAD</t>
  </si>
  <si>
    <t>4.6.a. PERFIL DE LA PERSONA CON RESOLUCIÓN DE PIA. GRÁFICO</t>
  </si>
  <si>
    <t>5.1.h. PE ASISTENCIA PERSONAL POR GRADO</t>
  </si>
  <si>
    <t>5.1.g. PE CUIDADOS FAMILIARES POR GRADO</t>
  </si>
  <si>
    <t>5.1.f. PE VINCULADAS AL SERVICIO POR GRADO</t>
  </si>
  <si>
    <t>5.1.e.  PRESTACIONES ATENCIÓN RESIDENCIAL POR GRADO</t>
  </si>
  <si>
    <t>5.1.d.  PRESTACIONES CENTROS DE DÍA/NOCHE POR GRADO</t>
  </si>
  <si>
    <t>5.1.c. PRESTACIONES AYUDA A DOMICILIO POR GRADO</t>
  </si>
  <si>
    <t>5.1.b.  PRESTACIONES TELEASISTENCIA POR GRADO</t>
  </si>
  <si>
    <t>5.1.a.  PRESTACIONES PAPD POR GRADO</t>
  </si>
  <si>
    <t>5.1.  PRESTACIONES Y PERSONAS CON RESOLUCIÓN DE PIA POR GRADO</t>
  </si>
  <si>
    <t>5.2. SUBTIPO DE P.E. VINCULADA AL SERVICIO. TODOS LOS GRADOS</t>
  </si>
  <si>
    <t>5.2.3. SUBTIPO DE P.E. VINCULADA AL SERVICIO. GRADO I</t>
  </si>
  <si>
    <t>5.2.2. SUBTIPO DE P.E. VINCULADA AL SERVICIO. GRADO II</t>
  </si>
  <si>
    <t>5.2.1. SUBTIPO DE P.E. VINCULADA AL SERVICIO. GRADO III</t>
  </si>
  <si>
    <t>6. PERFIL DE CUIDADOR. TOTAL DE CCAA</t>
  </si>
  <si>
    <t>6.3. PERFIL DEL CUIDADOR POR CCAA. PARENTESCO</t>
  </si>
  <si>
    <t>6.2. PERFIL DEL CUIDADOR POR CCAA. EDAD</t>
  </si>
  <si>
    <t>6.1. PERFIL DEL CUIDADOR POR CCAA. SEXO</t>
  </si>
  <si>
    <t>7.1.b. INTENSIDAD DE LA AYUDA A DOMICILIO POR CCAA. PRESTACIÓN ECONÓMICA VINCULADA A LA AYUDA A DOMICILIO</t>
  </si>
  <si>
    <t>7.1.a. INTENSIDAD DE LA AYUDA A DOMICILIO POR CCAA. PRESTACIÓN SAD</t>
  </si>
  <si>
    <t>7.1. INTENSIDAD DE LA AYUDA A DOMICILIO POR CCAA. TOTAL DE PRESTACIONES</t>
  </si>
  <si>
    <t>8. CUANTÍA DE LAS PRESTACIONES (Euros)</t>
  </si>
  <si>
    <t>8.1.g. CUANTÍA DE LAS PRESTACIONES POR CCAA. PRESTACIONES VINCULADAS AL SERVICIO DE TELEASISTENCIA</t>
  </si>
  <si>
    <t>8.1.f. CUANTÍA DE LAS PRESTACIONES POR CCAA. PRESTACIONES VINCULADAS AL SERVICIO PAPD</t>
  </si>
  <si>
    <t>8.1.e. CUANTÍA DE LAS PRESTACIONES POR CCAA. PRESTACIONES VINCULADAS AL SERVICIO DE CENTRO DE DÍA/NOCHE</t>
  </si>
  <si>
    <t>8.1.d. CUANTÍA DE LAS PRESTACIONES POR CCAA. PRESTACIONES VINCULADAS AL SERVICIO DE ATENCIÓN RESIDENCIAL</t>
  </si>
  <si>
    <t>8.1.c. CUANTÍA DE LAS PRESTACIONES POR CCAA. PRESTACIONES VINCULADAS AL SERVICIO DE AYUDA A DOMICILIO</t>
  </si>
  <si>
    <t>8.1.b. CUANTÍA DE LAS PRESTACIONES POR CCAA. PRESTACIONES DE ASISTENCIA PERSONAL</t>
  </si>
  <si>
    <t>8.1.a. CUANTÍA DE LAS PRESTACIONES POR CCAA. PRESTACIONES DE CUIDADOS FAMILIARES</t>
  </si>
  <si>
    <t>10.1. PERSONAS SOLICITANTES PENDIENTES DE RESOLUCIÓN DE GRADO</t>
  </si>
  <si>
    <t>10.2. PERSONAS BENEFICIARIAS CON DERECHO A PRESTACIÓN PENDIENTES DE RESOLUCIÓN DE PIA</t>
  </si>
  <si>
    <t>10.3. PERSONAS PENDIENTES DE RESOLUCIÓN DE GRADO O PENDIENTES DE RESOLUCIÓN DE PIA</t>
  </si>
  <si>
    <t>11. PERSONAS BENEFICIARIAS CON DERECHO Y RESOLUCIONES DE PIA POR CCAA. TODOS LOS GRADOS</t>
  </si>
  <si>
    <t>11.1. PERSONAS BENEFICIARIAS CON DERECHO Y RESOLUCIONES DE PIA POR CCAA. GRADO III</t>
  </si>
  <si>
    <t>11.2. PERSONAS BENEFICIARIAS CON DERECHO Y RESOLUCIONES DE PIA POR CCAA. GRADO II</t>
  </si>
  <si>
    <t>11.3. PERSONAS BENEFICIARIAS CON DERECHO Y RESOLUCIONES DE PIA POR CCAA. GRADO I</t>
  </si>
  <si>
    <t>PERSONAS BENEFICIARIAS CON PRESTACIÓN EFECTIVA</t>
  </si>
  <si>
    <t>**No se dispone de información completa de todas las CCAA relativa a las solicitudes que hay en tramitación</t>
  </si>
  <si>
    <t>Castilla y León, la Comunidad de Madrid y el País Vasco tienen un procedimiento de gestión en el que la mayoría de Resoluciones de Grado y Resoluciones de Prestación se realizan de manera conjunta</t>
  </si>
  <si>
    <t>Menos de 6 meses pendientes de efectividad</t>
  </si>
  <si>
    <t>6 meses o más pendientes de efectividad</t>
  </si>
  <si>
    <t>% sobre pers. con resol. De PIA sin recibir prest.</t>
  </si>
  <si>
    <t>3.5. ALTAS Y BAJAS DE RESOLUCIONES DE GRADO RESPECTO AL MES ANTERIOR</t>
  </si>
  <si>
    <t xml:space="preserve">(1) Cifras INE de población referidas al 01/01/2023. Publicado Censo de Población Anual el 13/12/2023 </t>
  </si>
  <si>
    <t>(1) Cifras INE de población referidas al 01/01/2023. Real Decreto 1085/2023, de 5 de diciembre BOE 23.12.22.</t>
  </si>
  <si>
    <r>
      <t xml:space="preserve">Población por CCAA </t>
    </r>
    <r>
      <rPr>
        <b/>
        <vertAlign val="superscript"/>
        <sz val="11"/>
        <color theme="0"/>
        <rFont val="Calibri"/>
        <family val="2"/>
        <scheme val="minor"/>
      </rPr>
      <t>(1)</t>
    </r>
  </si>
  <si>
    <r>
      <t xml:space="preserve">Población por CCAA </t>
    </r>
    <r>
      <rPr>
        <b/>
        <vertAlign val="subscript"/>
        <sz val="11"/>
        <color theme="0"/>
        <rFont val="Calibri"/>
        <family val="2"/>
        <scheme val="minor"/>
      </rPr>
      <t>(1)</t>
    </r>
  </si>
  <si>
    <r>
      <t xml:space="preserve">Pobl. Potencialmente Dependiente por CCAA </t>
    </r>
    <r>
      <rPr>
        <b/>
        <vertAlign val="subscript"/>
        <sz val="11"/>
        <color theme="0"/>
        <rFont val="Calibri"/>
        <family val="2"/>
        <scheme val="minor"/>
      </rPr>
      <t>(2)</t>
    </r>
  </si>
  <si>
    <r>
      <t xml:space="preserve">Población por CCAA </t>
    </r>
    <r>
      <rPr>
        <b/>
        <vertAlign val="subscript"/>
        <sz val="10"/>
        <color theme="0"/>
        <rFont val="Calibri"/>
        <family val="2"/>
        <scheme val="minor"/>
      </rPr>
      <t>(1)</t>
    </r>
  </si>
  <si>
    <t>% sobre resolu-ciones</t>
  </si>
  <si>
    <t>º</t>
  </si>
  <si>
    <t>RATIO DE PRESTACIO-NES POR PERSONA CON RESOLUCION DE PIA</t>
  </si>
  <si>
    <t>RATIO DE PRESTACIO-NES POR PERSONA CON RESOL. DE PIA GRADO I</t>
  </si>
  <si>
    <r>
      <t xml:space="preserve">Población Potencialmente Dependiente por CCAA </t>
    </r>
    <r>
      <rPr>
        <b/>
        <vertAlign val="subscript"/>
        <sz val="10"/>
        <color theme="0"/>
        <rFont val="Calibri"/>
        <family val="2"/>
        <scheme val="minor"/>
      </rPr>
      <t>(2)</t>
    </r>
  </si>
  <si>
    <t>Coeficiente de variación            (  σ/|µ|  )</t>
  </si>
  <si>
    <r>
      <rPr>
        <i/>
        <vertAlign val="superscript"/>
        <sz val="11"/>
        <color theme="4" tint="-0.249977111117893"/>
        <rFont val="Calibri"/>
        <family val="2"/>
        <scheme val="minor"/>
      </rPr>
      <t xml:space="preserve">(1) </t>
    </r>
    <r>
      <rPr>
        <i/>
        <sz val="11"/>
        <color theme="4" tint="-0.249977111117893"/>
        <rFont val="Calibri"/>
        <family val="2"/>
        <scheme val="minor"/>
      </rPr>
      <t>El cómputo de tiempo se efectúa desde la fecha de presentación de la solicitud, sin descontar los periodos de suspensión del plazo de tramitación.</t>
    </r>
  </si>
  <si>
    <r>
      <t xml:space="preserve">6 meses o más pendientes de resolución de grado </t>
    </r>
    <r>
      <rPr>
        <b/>
        <vertAlign val="superscript"/>
        <sz val="10"/>
        <color theme="0"/>
        <rFont val="Calibri"/>
        <family val="2"/>
        <scheme val="minor"/>
      </rPr>
      <t>(1)</t>
    </r>
  </si>
  <si>
    <r>
      <t>Instituto de Mayores y Servicios Sociales (Imserso)</t>
    </r>
    <r>
      <rPr>
        <sz val="14"/>
        <color rgb="FF7030A0"/>
        <rFont val="Verdana"/>
        <family val="2"/>
      </rPr>
      <t xml:space="preserve">
 </t>
    </r>
  </si>
  <si>
    <t xml:space="preserve">Debido a la revisión permanente de los datos presentados, estos tienen siempre un carácter provisional. </t>
  </si>
  <si>
    <t>SISTEMA PARA LA AUTONOMÍA Y ATENCIÓN A LA DEPENDENCIA</t>
  </si>
  <si>
    <t xml:space="preserve">INFORMACIÓN ESTADÍSTICA DEL </t>
  </si>
  <si>
    <t>Situación a 31 de diciembre de 2024</t>
  </si>
  <si>
    <t>Tiempo de resolución calculado sobre las Resoluciones realizadas entre el 1 de enero de 2024 y el 31 de diciembre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</si>
</sst>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quot;_-;\-* #,##0.00\ &quot;€&quot;_-;_-* &quot;-&quot;??\ &quot;€&quot;_-;_-@_-"/>
    <numFmt numFmtId="43" formatCode="_-* #,##0.00_-;\-* #,##0.00_-;_-* &quot;-&quot;??_-;_-@_-"/>
    <numFmt numFmtId="164" formatCode="_-* #,##0.00\ _€_-;\-* #,##0.00\ _€_-;_-* &quot;-&quot;??\ _€_-;_-@_-"/>
    <numFmt numFmtId="165" formatCode="#,##0.00_ ;\-#,##0.00\ "/>
    <numFmt numFmtId="166" formatCode="#,##0.0"/>
    <numFmt numFmtId="167" formatCode="0.0%"/>
    <numFmt numFmtId="168" formatCode="0.0"/>
    <numFmt numFmtId="169" formatCode="_(* #,##0.00_);_(* \(#,##0.00\);_(* &quot;-&quot;??_);_(@_)"/>
  </numFmts>
  <fonts count="219"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8"/>
      <name val="Verdana"/>
      <family val="2"/>
    </font>
    <font>
      <sz val="12"/>
      <color indexed="17"/>
      <name val="Verdana"/>
      <family val="2"/>
    </font>
    <font>
      <sz val="11"/>
      <name val="Arial"/>
      <family val="2"/>
    </font>
    <font>
      <b/>
      <sz val="16"/>
      <color indexed="17"/>
      <name val="Verdana"/>
      <family val="2"/>
    </font>
    <font>
      <sz val="12"/>
      <color indexed="20"/>
      <name val="Verdana"/>
      <family val="2"/>
    </font>
    <font>
      <sz val="8"/>
      <color indexed="17"/>
      <name val="Verdana"/>
      <family val="2"/>
    </font>
    <font>
      <b/>
      <sz val="11"/>
      <color indexed="17"/>
      <name val="Arial"/>
      <family val="2"/>
    </font>
    <font>
      <sz val="11"/>
      <color indexed="20"/>
      <name val="Verdana"/>
      <family val="2"/>
    </font>
    <font>
      <b/>
      <sz val="11"/>
      <color indexed="20"/>
      <name val="Arial"/>
      <family val="2"/>
    </font>
    <font>
      <sz val="11"/>
      <color indexed="20"/>
      <name val="Arial"/>
      <family val="2"/>
    </font>
    <font>
      <sz val="11"/>
      <color indexed="8"/>
      <name val="Verdana"/>
      <family val="2"/>
    </font>
    <font>
      <sz val="10"/>
      <color indexed="8"/>
      <name val="Arial"/>
      <family val="2"/>
    </font>
    <font>
      <b/>
      <sz val="10"/>
      <color indexed="8"/>
      <name val="Arial"/>
      <family val="2"/>
    </font>
    <font>
      <sz val="11"/>
      <color indexed="18"/>
      <name val="Verdana"/>
      <family val="2"/>
    </font>
    <font>
      <b/>
      <sz val="8"/>
      <color indexed="17"/>
      <name val="Verdana"/>
      <family val="2"/>
    </font>
    <font>
      <b/>
      <sz val="8"/>
      <color indexed="17"/>
      <name val="Arial"/>
      <family val="2"/>
    </font>
    <font>
      <b/>
      <sz val="11"/>
      <color indexed="17"/>
      <name val="Verdana"/>
      <family val="2"/>
    </font>
    <font>
      <b/>
      <sz val="10"/>
      <color indexed="18"/>
      <name val="Verdana"/>
      <family val="2"/>
    </font>
    <font>
      <b/>
      <sz val="10"/>
      <color indexed="20"/>
      <name val="Verdana"/>
      <family val="2"/>
    </font>
    <font>
      <sz val="12"/>
      <color indexed="10"/>
      <name val="Verdana"/>
      <family val="2"/>
    </font>
    <font>
      <sz val="8"/>
      <color indexed="18"/>
      <name val="Verdana"/>
      <family val="2"/>
    </font>
    <font>
      <b/>
      <sz val="7"/>
      <color indexed="17"/>
      <name val="Verdana"/>
      <family val="2"/>
    </font>
    <font>
      <b/>
      <sz val="8"/>
      <color indexed="18"/>
      <name val="Verdana"/>
      <family val="2"/>
    </font>
    <font>
      <b/>
      <sz val="7"/>
      <color indexed="17"/>
      <name val="Arial"/>
      <family val="2"/>
    </font>
    <font>
      <sz val="10"/>
      <color indexed="10"/>
      <name val="Arial"/>
      <family val="2"/>
    </font>
    <font>
      <b/>
      <sz val="10"/>
      <color indexed="17"/>
      <name val="Arial"/>
      <family val="2"/>
    </font>
    <font>
      <sz val="12"/>
      <name val="Verdana"/>
      <family val="2"/>
    </font>
    <font>
      <b/>
      <sz val="8"/>
      <name val="Verdana"/>
      <family val="2"/>
    </font>
    <font>
      <b/>
      <sz val="11"/>
      <name val="Verdana"/>
      <family val="2"/>
    </font>
    <font>
      <sz val="11"/>
      <name val="Verdana"/>
      <family val="2"/>
    </font>
    <font>
      <sz val="9"/>
      <color indexed="18"/>
      <name val="Verdana"/>
      <family val="2"/>
    </font>
    <font>
      <sz val="7"/>
      <name val="Arial"/>
      <family val="2"/>
    </font>
    <font>
      <b/>
      <sz val="8"/>
      <name val="Arial"/>
      <family val="2"/>
    </font>
    <font>
      <i/>
      <sz val="10"/>
      <color indexed="8"/>
      <name val="Arial"/>
      <family val="2"/>
    </font>
    <font>
      <b/>
      <i/>
      <sz val="11"/>
      <color indexed="17"/>
      <name val="Arial"/>
      <family val="2"/>
    </font>
    <font>
      <b/>
      <i/>
      <sz val="11"/>
      <color indexed="20"/>
      <name val="Arial"/>
      <family val="2"/>
    </font>
    <font>
      <sz val="11"/>
      <color theme="0"/>
      <name val="Calibri"/>
      <family val="2"/>
      <scheme val="minor"/>
    </font>
    <font>
      <b/>
      <sz val="11"/>
      <color theme="0"/>
      <name val="Calibri"/>
      <family val="2"/>
      <scheme val="minor"/>
    </font>
    <font>
      <sz val="10"/>
      <color rgb="FF000000"/>
      <name val="Arial"/>
      <family val="2"/>
    </font>
    <font>
      <i/>
      <sz val="8"/>
      <color theme="0" tint="-0.499984740745262"/>
      <name val="Arial"/>
      <family val="2"/>
    </font>
    <font>
      <sz val="12"/>
      <color theme="0"/>
      <name val="Verdana"/>
      <family val="2"/>
    </font>
    <font>
      <i/>
      <sz val="8"/>
      <color theme="0"/>
      <name val="Arial"/>
      <family val="2"/>
    </font>
    <font>
      <i/>
      <sz val="8"/>
      <color theme="0"/>
      <name val="Calibri"/>
      <family val="2"/>
      <scheme val="minor"/>
    </font>
    <font>
      <i/>
      <sz val="10"/>
      <color theme="0"/>
      <name val="Calibri"/>
      <family val="2"/>
      <scheme val="minor"/>
    </font>
    <font>
      <sz val="10"/>
      <color theme="0"/>
      <name val="Arial"/>
      <family val="2"/>
    </font>
    <font>
      <b/>
      <sz val="16"/>
      <color rgb="FF008000"/>
      <name val="Verdana"/>
      <family val="2"/>
    </font>
    <font>
      <sz val="10"/>
      <color rgb="FF008000"/>
      <name val="Arial"/>
      <family val="2"/>
    </font>
    <font>
      <sz val="12"/>
      <color rgb="FF008000"/>
      <name val="Verdana"/>
      <family val="2"/>
    </font>
    <font>
      <b/>
      <sz val="11"/>
      <name val="Arial"/>
      <family val="2"/>
    </font>
    <font>
      <b/>
      <sz val="12"/>
      <color theme="0"/>
      <name val="Arial"/>
      <family val="2"/>
    </font>
    <font>
      <b/>
      <vertAlign val="subscript"/>
      <sz val="10"/>
      <color indexed="17"/>
      <name val="Arial"/>
      <family val="2"/>
    </font>
    <font>
      <sz val="9"/>
      <color theme="0"/>
      <name val="Verdana"/>
      <family val="2"/>
    </font>
    <font>
      <sz val="11"/>
      <name val="Calibri"/>
      <family val="2"/>
      <scheme val="minor"/>
    </font>
    <font>
      <b/>
      <sz val="7"/>
      <name val="Arial"/>
      <family val="2"/>
    </font>
    <font>
      <sz val="9"/>
      <color theme="0"/>
      <name val="Arial"/>
      <family val="2"/>
    </font>
    <font>
      <b/>
      <sz val="10"/>
      <color theme="0"/>
      <name val="Arial"/>
      <family val="2"/>
    </font>
    <font>
      <b/>
      <sz val="11"/>
      <color theme="0"/>
      <name val="Arial"/>
      <family val="2"/>
    </font>
    <font>
      <b/>
      <sz val="9"/>
      <name val="Arial"/>
      <family val="2"/>
    </font>
    <font>
      <b/>
      <sz val="8"/>
      <color theme="0"/>
      <name val="Arial"/>
      <family val="2"/>
    </font>
    <font>
      <b/>
      <sz val="9"/>
      <color theme="0"/>
      <name val="Verdana"/>
      <family val="2"/>
    </font>
    <font>
      <b/>
      <sz val="8"/>
      <color theme="0"/>
      <name val="Verdana"/>
      <family val="2"/>
    </font>
    <font>
      <sz val="8"/>
      <color theme="0"/>
      <name val="Verdana"/>
      <family val="2"/>
    </font>
    <font>
      <b/>
      <sz val="9"/>
      <color theme="0"/>
      <name val="Arial"/>
      <family val="2"/>
    </font>
    <font>
      <b/>
      <sz val="12"/>
      <color theme="0"/>
      <name val="Verdana"/>
      <family val="2"/>
    </font>
    <font>
      <b/>
      <sz val="7"/>
      <color theme="0"/>
      <name val="Arial"/>
      <family val="2"/>
    </font>
    <font>
      <b/>
      <sz val="11"/>
      <color theme="0"/>
      <name val="Verdana"/>
      <family val="2"/>
    </font>
    <font>
      <sz val="11"/>
      <color theme="0"/>
      <name val="Verdana"/>
      <family val="2"/>
    </font>
    <font>
      <b/>
      <sz val="7"/>
      <color theme="0"/>
      <name val="Verdana"/>
      <family val="2"/>
    </font>
    <font>
      <sz val="11"/>
      <color theme="0"/>
      <name val="Arial"/>
      <family val="2"/>
    </font>
    <font>
      <i/>
      <sz val="9"/>
      <color theme="0"/>
      <name val="Arial"/>
      <family val="2"/>
    </font>
    <font>
      <b/>
      <sz val="10"/>
      <color theme="0"/>
      <name val="Verdana"/>
      <family val="2"/>
    </font>
    <font>
      <b/>
      <i/>
      <sz val="9"/>
      <color theme="0"/>
      <name val="Arial"/>
      <family val="2"/>
    </font>
    <font>
      <b/>
      <sz val="12"/>
      <name val="Verdana"/>
      <family val="2"/>
    </font>
    <font>
      <sz val="12"/>
      <color theme="4" tint="-0.249977111117893"/>
      <name val="Verdana"/>
      <family val="2"/>
    </font>
    <font>
      <sz val="8"/>
      <name val="Calibri"/>
      <family val="2"/>
      <scheme val="minor"/>
    </font>
    <font>
      <b/>
      <vertAlign val="subscript"/>
      <sz val="10"/>
      <name val="Arial"/>
      <family val="2"/>
    </font>
    <font>
      <sz val="8"/>
      <name val="Verdana"/>
      <family val="2"/>
    </font>
    <font>
      <b/>
      <sz val="11"/>
      <name val="Calibri"/>
      <family val="2"/>
      <scheme val="minor"/>
    </font>
    <font>
      <u/>
      <sz val="10"/>
      <color theme="10"/>
      <name val="Arial"/>
      <family val="2"/>
    </font>
    <font>
      <sz val="10"/>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Arial"/>
      <family val="2"/>
    </font>
    <font>
      <u/>
      <sz val="10"/>
      <color rgb="FF0000FF"/>
      <name val="Arial"/>
      <family val="2"/>
    </font>
    <font>
      <u/>
      <sz val="10"/>
      <color rgb="FF800080"/>
      <name val="Arial"/>
      <family val="2"/>
    </font>
    <font>
      <sz val="10"/>
      <color rgb="FF000000"/>
      <name val="Arial"/>
      <family val="2"/>
    </font>
    <font>
      <sz val="10"/>
      <name val="Arial"/>
      <family val="2"/>
    </font>
    <font>
      <u/>
      <sz val="10"/>
      <color rgb="FF0000FF"/>
      <name val="Arial"/>
      <family val="2"/>
    </font>
    <font>
      <u/>
      <sz val="10"/>
      <color rgb="FF800080"/>
      <name val="Arial"/>
      <family val="2"/>
    </font>
    <font>
      <sz val="10"/>
      <color rgb="FF000000"/>
      <name val="Arial"/>
      <family val="2"/>
    </font>
    <font>
      <sz val="10"/>
      <color rgb="FF7030A0"/>
      <name val="Arial"/>
      <family val="2"/>
    </font>
    <font>
      <sz val="12"/>
      <color rgb="FF7030A0"/>
      <name val="Verdana"/>
      <family val="2"/>
    </font>
    <font>
      <b/>
      <sz val="12"/>
      <color rgb="FF7030A0"/>
      <name val="Verdana"/>
      <family val="2"/>
    </font>
    <font>
      <b/>
      <sz val="10"/>
      <color rgb="FF7030A0"/>
      <name val="Verdana"/>
      <family val="2"/>
    </font>
    <font>
      <sz val="10"/>
      <color rgb="FF7030A0"/>
      <name val="Verdana"/>
      <family val="2"/>
    </font>
    <font>
      <b/>
      <sz val="16"/>
      <color theme="4" tint="-0.249977111117893"/>
      <name val="Verdana"/>
      <family val="2"/>
    </font>
    <font>
      <b/>
      <sz val="16"/>
      <color rgb="FF7030A0"/>
      <name val="Calibri"/>
      <family val="2"/>
      <scheme val="minor"/>
    </font>
    <font>
      <b/>
      <sz val="10"/>
      <color theme="0"/>
      <name val="Calibri"/>
      <family val="2"/>
      <scheme val="minor"/>
    </font>
    <font>
      <sz val="10"/>
      <color theme="0"/>
      <name val="Calibri"/>
      <family val="2"/>
      <scheme val="minor"/>
    </font>
    <font>
      <sz val="10"/>
      <name val="Calibri"/>
      <family val="2"/>
      <scheme val="minor"/>
    </font>
    <font>
      <b/>
      <sz val="11"/>
      <color rgb="FF7030A0"/>
      <name val="Calibri"/>
      <family val="2"/>
      <scheme val="minor"/>
    </font>
    <font>
      <sz val="11"/>
      <color rgb="FF7030A0"/>
      <name val="Calibri"/>
      <family val="2"/>
      <scheme val="minor"/>
    </font>
    <font>
      <sz val="10"/>
      <color rgb="FF000000"/>
      <name val="Calibri"/>
      <family val="2"/>
      <scheme val="minor"/>
    </font>
    <font>
      <b/>
      <sz val="10"/>
      <color indexed="20"/>
      <name val="Calibri"/>
      <family val="2"/>
      <scheme val="minor"/>
    </font>
    <font>
      <sz val="12"/>
      <color indexed="18"/>
      <name val="Calibri"/>
      <family val="2"/>
      <scheme val="minor"/>
    </font>
    <font>
      <b/>
      <sz val="10"/>
      <color indexed="18"/>
      <name val="Calibri"/>
      <family val="2"/>
      <scheme val="minor"/>
    </font>
    <font>
      <sz val="12"/>
      <color indexed="17"/>
      <name val="Calibri"/>
      <family val="2"/>
      <scheme val="minor"/>
    </font>
    <font>
      <b/>
      <sz val="16"/>
      <color indexed="17"/>
      <name val="Calibri"/>
      <family val="2"/>
      <scheme val="minor"/>
    </font>
    <font>
      <b/>
      <sz val="11"/>
      <color indexed="17"/>
      <name val="Calibri"/>
      <family val="2"/>
      <scheme val="minor"/>
    </font>
    <font>
      <b/>
      <sz val="7"/>
      <name val="Calibri"/>
      <family val="2"/>
      <scheme val="minor"/>
    </font>
    <font>
      <b/>
      <sz val="8"/>
      <name val="Calibri"/>
      <family val="2"/>
      <scheme val="minor"/>
    </font>
    <font>
      <sz val="11"/>
      <color indexed="20"/>
      <name val="Calibri"/>
      <family val="2"/>
      <scheme val="minor"/>
    </font>
    <font>
      <b/>
      <sz val="11"/>
      <color indexed="20"/>
      <name val="Calibri"/>
      <family val="2"/>
      <scheme val="minor"/>
    </font>
    <font>
      <sz val="11"/>
      <color indexed="8"/>
      <name val="Calibri"/>
      <family val="2"/>
      <scheme val="minor"/>
    </font>
    <font>
      <sz val="11"/>
      <color indexed="18"/>
      <name val="Calibri"/>
      <family val="2"/>
      <scheme val="minor"/>
    </font>
    <font>
      <b/>
      <i/>
      <sz val="11"/>
      <color indexed="20"/>
      <name val="Calibri"/>
      <family val="2"/>
      <scheme val="minor"/>
    </font>
    <font>
      <b/>
      <i/>
      <sz val="11"/>
      <color rgb="FF7030A0"/>
      <name val="Calibri"/>
      <family val="2"/>
      <scheme val="minor"/>
    </font>
    <font>
      <sz val="12"/>
      <name val="Calibri"/>
      <family val="2"/>
      <scheme val="minor"/>
    </font>
    <font>
      <sz val="12"/>
      <color theme="0"/>
      <name val="Calibri"/>
      <family val="2"/>
      <scheme val="minor"/>
    </font>
    <font>
      <b/>
      <sz val="8"/>
      <color theme="0"/>
      <name val="Calibri"/>
      <family val="2"/>
      <scheme val="minor"/>
    </font>
    <font>
      <b/>
      <sz val="7"/>
      <color theme="0"/>
      <name val="Calibri"/>
      <family val="2"/>
      <scheme val="minor"/>
    </font>
    <font>
      <sz val="11"/>
      <color rgb="FF000000"/>
      <name val="Calibri"/>
      <family val="2"/>
      <scheme val="minor"/>
    </font>
    <font>
      <b/>
      <sz val="11"/>
      <color indexed="18"/>
      <name val="Calibri"/>
      <family val="2"/>
      <scheme val="minor"/>
    </font>
    <font>
      <sz val="11"/>
      <color indexed="17"/>
      <name val="Calibri"/>
      <family val="2"/>
      <scheme val="minor"/>
    </font>
    <font>
      <b/>
      <sz val="11"/>
      <color indexed="8"/>
      <name val="Calibri"/>
      <family val="2"/>
      <scheme val="minor"/>
    </font>
    <font>
      <i/>
      <sz val="11"/>
      <color indexed="8"/>
      <name val="Calibri"/>
      <family val="2"/>
      <scheme val="minor"/>
    </font>
    <font>
      <i/>
      <sz val="11"/>
      <color theme="0"/>
      <name val="Calibri"/>
      <family val="2"/>
      <scheme val="minor"/>
    </font>
    <font>
      <b/>
      <vertAlign val="superscript"/>
      <sz val="11"/>
      <color theme="0"/>
      <name val="Calibri"/>
      <family val="2"/>
      <scheme val="minor"/>
    </font>
    <font>
      <sz val="12"/>
      <color rgb="FF7030A0"/>
      <name val="Calibri"/>
      <family val="2"/>
      <scheme val="minor"/>
    </font>
    <font>
      <b/>
      <sz val="10"/>
      <name val="Calibri"/>
      <family val="2"/>
      <scheme val="minor"/>
    </font>
    <font>
      <i/>
      <sz val="10"/>
      <name val="Calibri"/>
      <family val="2"/>
      <scheme val="minor"/>
    </font>
    <font>
      <i/>
      <sz val="11"/>
      <name val="Calibri"/>
      <family val="2"/>
      <scheme val="minor"/>
    </font>
    <font>
      <sz val="10"/>
      <color indexed="10"/>
      <name val="Calibri"/>
      <family val="2"/>
      <scheme val="minor"/>
    </font>
    <font>
      <sz val="12"/>
      <color indexed="10"/>
      <name val="Calibri"/>
      <family val="2"/>
      <scheme val="minor"/>
    </font>
    <font>
      <b/>
      <sz val="16"/>
      <color theme="4" tint="-0.249977111117893"/>
      <name val="Calibri"/>
      <family val="2"/>
      <scheme val="minor"/>
    </font>
    <font>
      <sz val="12"/>
      <color theme="4" tint="-0.249977111117893"/>
      <name val="Calibri"/>
      <family val="2"/>
      <scheme val="minor"/>
    </font>
    <font>
      <b/>
      <sz val="11"/>
      <color theme="4" tint="-0.249977111117893"/>
      <name val="Calibri"/>
      <family val="2"/>
      <scheme val="minor"/>
    </font>
    <font>
      <b/>
      <sz val="10"/>
      <color theme="4" tint="-0.249977111117893"/>
      <name val="Calibri"/>
      <family val="2"/>
      <scheme val="minor"/>
    </font>
    <font>
      <b/>
      <i/>
      <sz val="11"/>
      <color theme="4" tint="-0.249977111117893"/>
      <name val="Calibri"/>
      <family val="2"/>
      <scheme val="minor"/>
    </font>
    <font>
      <sz val="11"/>
      <color indexed="10"/>
      <name val="Calibri"/>
      <family val="2"/>
      <scheme val="minor"/>
    </font>
    <font>
      <sz val="11"/>
      <color theme="4" tint="-0.249977111117893"/>
      <name val="Calibri"/>
      <family val="2"/>
      <scheme val="minor"/>
    </font>
    <font>
      <b/>
      <vertAlign val="subscript"/>
      <sz val="11"/>
      <color theme="0"/>
      <name val="Calibri"/>
      <family val="2"/>
      <scheme val="minor"/>
    </font>
    <font>
      <sz val="12"/>
      <color theme="4" tint="-0.499984740745262"/>
      <name val="Calibri"/>
      <family val="2"/>
      <scheme val="minor"/>
    </font>
    <font>
      <b/>
      <sz val="11"/>
      <color theme="4" tint="-0.499984740745262"/>
      <name val="Calibri"/>
      <family val="2"/>
      <scheme val="minor"/>
    </font>
    <font>
      <b/>
      <vertAlign val="subscript"/>
      <sz val="10"/>
      <color theme="0"/>
      <name val="Calibri"/>
      <family val="2"/>
      <scheme val="minor"/>
    </font>
    <font>
      <sz val="7"/>
      <color theme="0"/>
      <name val="Calibri"/>
      <family val="2"/>
      <scheme val="minor"/>
    </font>
    <font>
      <b/>
      <i/>
      <sz val="11"/>
      <name val="Calibri"/>
      <family val="2"/>
      <scheme val="minor"/>
    </font>
    <font>
      <b/>
      <i/>
      <sz val="11"/>
      <color theme="0"/>
      <name val="Calibri"/>
      <family val="2"/>
      <scheme val="minor"/>
    </font>
    <font>
      <i/>
      <sz val="8"/>
      <name val="Calibri"/>
      <family val="2"/>
      <scheme val="minor"/>
    </font>
    <font>
      <i/>
      <sz val="11"/>
      <color theme="4" tint="-0.249977111117893"/>
      <name val="Calibri"/>
      <family val="2"/>
      <scheme val="minor"/>
    </font>
    <font>
      <i/>
      <sz val="11"/>
      <color theme="0" tint="-0.499984740745262"/>
      <name val="Calibri"/>
      <family val="2"/>
      <scheme val="minor"/>
    </font>
    <font>
      <b/>
      <i/>
      <sz val="11"/>
      <color indexed="17"/>
      <name val="Calibri"/>
      <family val="2"/>
      <scheme val="minor"/>
    </font>
    <font>
      <i/>
      <sz val="11"/>
      <color indexed="17"/>
      <name val="Calibri"/>
      <family val="2"/>
      <scheme val="minor"/>
    </font>
    <font>
      <sz val="11"/>
      <color indexed="9"/>
      <name val="Calibri"/>
      <family val="2"/>
      <scheme val="minor"/>
    </font>
    <font>
      <b/>
      <sz val="9"/>
      <color theme="0"/>
      <name val="Calibri"/>
      <family val="2"/>
      <scheme val="minor"/>
    </font>
    <font>
      <sz val="16"/>
      <color theme="4" tint="-0.249977111117893"/>
      <name val="Calibri"/>
      <family val="2"/>
      <scheme val="minor"/>
    </font>
    <font>
      <b/>
      <sz val="11"/>
      <color indexed="9"/>
      <name val="Calibri"/>
      <family val="2"/>
      <scheme val="minor"/>
    </font>
    <font>
      <b/>
      <i/>
      <sz val="11"/>
      <color indexed="18"/>
      <name val="Calibri"/>
      <family val="2"/>
      <scheme val="minor"/>
    </font>
    <font>
      <i/>
      <sz val="11"/>
      <color indexed="20"/>
      <name val="Calibri"/>
      <family val="2"/>
      <scheme val="minor"/>
    </font>
    <font>
      <b/>
      <i/>
      <sz val="11"/>
      <color indexed="8"/>
      <name val="Calibri"/>
      <family val="2"/>
      <scheme val="minor"/>
    </font>
    <font>
      <b/>
      <sz val="11"/>
      <color rgb="FF008000"/>
      <name val="Calibri"/>
      <family val="2"/>
      <scheme val="minor"/>
    </font>
    <font>
      <b/>
      <sz val="11"/>
      <color theme="8" tint="-0.249977111117893"/>
      <name val="Calibri"/>
      <family val="2"/>
      <scheme val="minor"/>
    </font>
    <font>
      <sz val="11"/>
      <color theme="8" tint="-0.249977111117893"/>
      <name val="Calibri"/>
      <family val="2"/>
      <scheme val="minor"/>
    </font>
    <font>
      <sz val="11"/>
      <color rgb="FF008000"/>
      <name val="Calibri"/>
      <family val="2"/>
      <scheme val="minor"/>
    </font>
    <font>
      <sz val="12"/>
      <color indexed="20"/>
      <name val="Calibri"/>
      <family val="2"/>
      <scheme val="minor"/>
    </font>
    <font>
      <sz val="12"/>
      <color rgb="FF000000"/>
      <name val="Calibri"/>
      <family val="2"/>
      <scheme val="minor"/>
    </font>
    <font>
      <b/>
      <sz val="12"/>
      <color indexed="18"/>
      <name val="Calibri"/>
      <family val="2"/>
      <scheme val="minor"/>
    </font>
    <font>
      <b/>
      <sz val="12"/>
      <color theme="4" tint="-0.249977111117893"/>
      <name val="Calibri"/>
      <family val="2"/>
      <scheme val="minor"/>
    </font>
    <font>
      <b/>
      <sz val="12"/>
      <color indexed="17"/>
      <name val="Calibri"/>
      <family val="2"/>
      <scheme val="minor"/>
    </font>
    <font>
      <b/>
      <sz val="12"/>
      <color rgb="FF008000"/>
      <name val="Calibri"/>
      <family val="2"/>
      <scheme val="minor"/>
    </font>
    <font>
      <sz val="12"/>
      <color indexed="8"/>
      <name val="Calibri"/>
      <family val="2"/>
      <scheme val="minor"/>
    </font>
    <font>
      <b/>
      <sz val="12"/>
      <name val="Calibri"/>
      <family val="2"/>
      <scheme val="minor"/>
    </font>
    <font>
      <i/>
      <sz val="12"/>
      <name val="Calibri"/>
      <family val="2"/>
      <scheme val="minor"/>
    </font>
    <font>
      <i/>
      <sz val="11"/>
      <color theme="1"/>
      <name val="Calibri"/>
      <family val="2"/>
      <scheme val="minor"/>
    </font>
    <font>
      <b/>
      <sz val="18"/>
      <color theme="4" tint="-0.249977111117893"/>
      <name val="Calibri"/>
      <family val="2"/>
      <scheme val="minor"/>
    </font>
    <font>
      <i/>
      <vertAlign val="superscript"/>
      <sz val="11"/>
      <color theme="4" tint="-0.249977111117893"/>
      <name val="Calibri"/>
      <family val="2"/>
      <scheme val="minor"/>
    </font>
    <font>
      <b/>
      <vertAlign val="superscript"/>
      <sz val="10"/>
      <color theme="0"/>
      <name val="Calibri"/>
      <family val="2"/>
      <scheme val="minor"/>
    </font>
    <font>
      <b/>
      <sz val="11"/>
      <color rgb="FFFF0000"/>
      <name val="Calibri"/>
      <family val="2"/>
      <scheme val="minor"/>
    </font>
    <font>
      <b/>
      <i/>
      <sz val="12"/>
      <name val="Calibri"/>
      <family val="2"/>
      <scheme val="minor"/>
    </font>
    <font>
      <sz val="10"/>
      <color rgb="FFFF0000"/>
      <name val="Calibri"/>
      <family val="2"/>
      <scheme val="minor"/>
    </font>
    <font>
      <b/>
      <sz val="12"/>
      <color theme="0"/>
      <name val="Calibri"/>
      <family val="2"/>
      <scheme val="minor"/>
    </font>
    <font>
      <b/>
      <sz val="14"/>
      <color rgb="FF7030A0"/>
      <name val="Verdana"/>
      <family val="2"/>
    </font>
    <font>
      <sz val="14"/>
      <color rgb="FF7030A0"/>
      <name val="Verdana"/>
      <family val="2"/>
    </font>
    <font>
      <i/>
      <sz val="8"/>
      <name val="Verdana"/>
      <family val="2"/>
    </font>
    <font>
      <b/>
      <sz val="16"/>
      <name val="Verdana"/>
      <family val="2"/>
    </font>
    <font>
      <b/>
      <sz val="18"/>
      <color rgb="FF7030A0"/>
      <name val="Verdana"/>
      <family val="2"/>
    </font>
    <font>
      <sz val="18"/>
      <color indexed="17"/>
      <name val="Verdana"/>
      <family val="2"/>
    </font>
    <font>
      <b/>
      <sz val="14"/>
      <color indexed="17"/>
      <name val="Verdana"/>
      <family val="2"/>
    </font>
    <font>
      <b/>
      <sz val="12"/>
      <color indexed="18"/>
      <name val="Verdana"/>
      <family val="2"/>
    </font>
    <font>
      <sz val="10"/>
      <color rgb="FF000000"/>
      <name val="Arial"/>
      <family val="2"/>
    </font>
    <font>
      <sz val="11"/>
      <color rgb="FF9C6500"/>
      <name val="Calibri"/>
      <family val="2"/>
      <scheme val="minor"/>
    </font>
    <font>
      <sz val="10"/>
      <name val="Arial"/>
      <family val="2"/>
    </font>
  </fonts>
  <fills count="42">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theme="0"/>
        <bgColor theme="4" tint="0.79998168889431442"/>
      </patternFill>
    </fill>
    <fill>
      <patternFill patternType="solid">
        <fgColor theme="0"/>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theme="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79998168889431442"/>
        <bgColor indexed="64"/>
      </patternFill>
    </fill>
  </fills>
  <borders count="219">
    <border>
      <left/>
      <right/>
      <top/>
      <bottom/>
      <diagonal/>
    </border>
    <border>
      <left style="thin">
        <color indexed="17"/>
      </left>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style="thin">
        <color indexed="17"/>
      </left>
      <right style="thin">
        <color indexed="17"/>
      </right>
      <top/>
      <bottom style="thin">
        <color indexed="17"/>
      </bottom>
      <diagonal/>
    </border>
    <border>
      <left style="thin">
        <color indexed="17"/>
      </left>
      <right style="thin">
        <color indexed="17"/>
      </right>
      <top/>
      <bottom/>
      <diagonal/>
    </border>
    <border>
      <left style="thin">
        <color indexed="17"/>
      </left>
      <right style="thin">
        <color indexed="17"/>
      </right>
      <top style="thin">
        <color indexed="17"/>
      </top>
      <bottom/>
      <diagonal/>
    </border>
    <border>
      <left/>
      <right style="thin">
        <color indexed="17"/>
      </right>
      <top/>
      <bottom style="thin">
        <color indexed="17"/>
      </bottom>
      <diagonal/>
    </border>
    <border>
      <left style="thin">
        <color indexed="17"/>
      </left>
      <right/>
      <top/>
      <bottom style="thin">
        <color indexed="17"/>
      </bottom>
      <diagonal/>
    </border>
    <border>
      <left/>
      <right style="thin">
        <color indexed="17"/>
      </right>
      <top style="thin">
        <color indexed="17"/>
      </top>
      <bottom style="thin">
        <color indexed="17"/>
      </bottom>
      <diagonal/>
    </border>
    <border>
      <left/>
      <right style="thin">
        <color indexed="17"/>
      </right>
      <top style="thin">
        <color indexed="17"/>
      </top>
      <bottom/>
      <diagonal/>
    </border>
    <border>
      <left style="thin">
        <color indexed="17"/>
      </left>
      <right/>
      <top style="thin">
        <color indexed="17"/>
      </top>
      <bottom/>
      <diagonal/>
    </border>
    <border>
      <left/>
      <right style="thin">
        <color indexed="17"/>
      </right>
      <top/>
      <bottom/>
      <diagonal/>
    </border>
    <border>
      <left style="thin">
        <color indexed="17"/>
      </left>
      <right/>
      <top/>
      <bottom/>
      <diagonal/>
    </border>
    <border>
      <left/>
      <right/>
      <top style="thin">
        <color indexed="17"/>
      </top>
      <bottom/>
      <diagonal/>
    </border>
    <border>
      <left/>
      <right/>
      <top/>
      <bottom style="thin">
        <color indexed="17"/>
      </bottom>
      <diagonal/>
    </border>
    <border>
      <left style="thin">
        <color rgb="FF008000"/>
      </left>
      <right/>
      <top/>
      <bottom style="thin">
        <color rgb="FF008000"/>
      </bottom>
      <diagonal/>
    </border>
    <border>
      <left style="thin">
        <color rgb="FF008000"/>
      </left>
      <right/>
      <top/>
      <bottom/>
      <diagonal/>
    </border>
    <border>
      <left/>
      <right style="thin">
        <color rgb="FF008000"/>
      </right>
      <top/>
      <bottom/>
      <diagonal/>
    </border>
    <border>
      <left/>
      <right/>
      <top/>
      <bottom style="thin">
        <color rgb="FF008000"/>
      </bottom>
      <diagonal/>
    </border>
    <border>
      <left/>
      <right/>
      <top style="thin">
        <color theme="4" tint="0.39997558519241921"/>
      </top>
      <bottom/>
      <diagonal/>
    </border>
    <border>
      <left/>
      <right style="thin">
        <color theme="9" tint="0.59996337778862885"/>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top style="thin">
        <color rgb="FF7030A0"/>
      </top>
      <bottom style="thin">
        <color rgb="FF7030A0"/>
      </bottom>
      <diagonal/>
    </border>
    <border>
      <left/>
      <right/>
      <top style="thin">
        <color rgb="FF7030A0"/>
      </top>
      <bottom style="thin">
        <color rgb="FF7030A0"/>
      </bottom>
      <diagonal/>
    </border>
    <border>
      <left style="thin">
        <color rgb="FF00800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rgb="FF7030A0"/>
      </left>
      <right/>
      <top style="thin">
        <color rgb="FF7030A0"/>
      </top>
      <bottom/>
      <diagonal/>
    </border>
    <border>
      <left/>
      <right/>
      <top style="thin">
        <color rgb="FF7030A0"/>
      </top>
      <bottom/>
      <diagonal/>
    </border>
    <border>
      <left/>
      <right style="thin">
        <color rgb="FF7030A0"/>
      </right>
      <top style="thin">
        <color rgb="FF7030A0"/>
      </top>
      <bottom/>
      <diagonal/>
    </border>
    <border>
      <left style="thin">
        <color rgb="FF7030A0"/>
      </left>
      <right/>
      <top/>
      <bottom/>
      <diagonal/>
    </border>
    <border>
      <left/>
      <right style="thin">
        <color rgb="FF7030A0"/>
      </right>
      <top/>
      <bottom/>
      <diagonal/>
    </border>
    <border>
      <left style="thin">
        <color rgb="FF7030A0"/>
      </left>
      <right/>
      <top/>
      <bottom style="thin">
        <color rgb="FF7030A0"/>
      </bottom>
      <diagonal/>
    </border>
    <border>
      <left/>
      <right/>
      <top/>
      <bottom style="thin">
        <color rgb="FF7030A0"/>
      </bottom>
      <diagonal/>
    </border>
    <border>
      <left/>
      <right style="thin">
        <color rgb="FF7030A0"/>
      </right>
      <top/>
      <bottom style="thin">
        <color rgb="FF7030A0"/>
      </bottom>
      <diagonal/>
    </border>
    <border>
      <left style="thin">
        <color rgb="FF7030A0"/>
      </left>
      <right style="thin">
        <color rgb="FF7030A0"/>
      </right>
      <top/>
      <bottom/>
      <diagonal/>
    </border>
    <border>
      <left style="thin">
        <color rgb="FF7030A0"/>
      </left>
      <right style="thin">
        <color rgb="FF7030A0"/>
      </right>
      <top/>
      <bottom style="thin">
        <color rgb="FF7030A0"/>
      </bottom>
      <diagonal/>
    </border>
    <border>
      <left style="thin">
        <color rgb="FF7030A0"/>
      </left>
      <right style="thin">
        <color theme="9" tint="0.59996337778862885"/>
      </right>
      <top/>
      <bottom/>
      <diagonal/>
    </border>
    <border>
      <left style="thin">
        <color rgb="FF7030A0"/>
      </left>
      <right style="thin">
        <color theme="9" tint="0.59996337778862885"/>
      </right>
      <top/>
      <bottom style="thin">
        <color rgb="FF7030A0"/>
      </bottom>
      <diagonal/>
    </border>
    <border>
      <left/>
      <right style="thin">
        <color theme="9" tint="0.59996337778862885"/>
      </right>
      <top/>
      <bottom style="thin">
        <color rgb="FF7030A0"/>
      </bottom>
      <diagonal/>
    </border>
    <border>
      <left style="thin">
        <color rgb="FF7030A0"/>
      </left>
      <right style="thin">
        <color theme="9" tint="0.59996337778862885"/>
      </right>
      <top style="thin">
        <color rgb="FF7030A0"/>
      </top>
      <bottom/>
      <diagonal/>
    </border>
    <border>
      <left/>
      <right style="thin">
        <color theme="9" tint="0.59996337778862885"/>
      </right>
      <top style="thin">
        <color rgb="FF7030A0"/>
      </top>
      <bottom/>
      <diagonal/>
    </border>
    <border>
      <left style="thin">
        <color rgb="FF7030A0"/>
      </left>
      <right style="thin">
        <color indexed="17"/>
      </right>
      <top/>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style="thin">
        <color theme="4"/>
      </right>
      <top/>
      <bottom style="thin">
        <color theme="4"/>
      </bottom>
      <diagonal/>
    </border>
    <border>
      <left style="thin">
        <color theme="4"/>
      </left>
      <right/>
      <top style="thin">
        <color theme="4"/>
      </top>
      <bottom/>
      <diagonal/>
    </border>
    <border>
      <left/>
      <right style="thin">
        <color theme="4"/>
      </right>
      <top style="thin">
        <color theme="4"/>
      </top>
      <bottom/>
      <diagonal/>
    </border>
    <border>
      <left style="thin">
        <color theme="4"/>
      </left>
      <right/>
      <top/>
      <bottom style="thin">
        <color theme="4"/>
      </bottom>
      <diagonal/>
    </border>
    <border>
      <left/>
      <right style="thin">
        <color theme="4"/>
      </right>
      <top/>
      <bottom style="thin">
        <color theme="4"/>
      </bottom>
      <diagonal/>
    </border>
    <border>
      <left style="thin">
        <color theme="4"/>
      </left>
      <right/>
      <top/>
      <bottom/>
      <diagonal/>
    </border>
    <border>
      <left/>
      <right style="thin">
        <color theme="4"/>
      </right>
      <top/>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style="thin">
        <color theme="4"/>
      </right>
      <top/>
      <bottom/>
      <diagonal/>
    </border>
    <border>
      <left/>
      <right/>
      <top style="thin">
        <color theme="4"/>
      </top>
      <bottom/>
      <diagonal/>
    </border>
    <border>
      <left/>
      <right/>
      <top/>
      <bottom style="thin">
        <color theme="4"/>
      </bottom>
      <diagonal/>
    </border>
    <border>
      <left/>
      <right/>
      <top style="thin">
        <color theme="4"/>
      </top>
      <bottom style="thin">
        <color theme="4"/>
      </bottom>
      <diagonal/>
    </border>
    <border>
      <left style="thin">
        <color theme="4"/>
      </left>
      <right style="thin">
        <color indexed="17"/>
      </right>
      <top style="thin">
        <color theme="4"/>
      </top>
      <bottom/>
      <diagonal/>
    </border>
    <border>
      <left style="thin">
        <color theme="4"/>
      </left>
      <right style="thin">
        <color indexed="17"/>
      </right>
      <top/>
      <bottom/>
      <diagonal/>
    </border>
    <border>
      <left style="thin">
        <color theme="4"/>
      </left>
      <right style="thin">
        <color indexed="17"/>
      </right>
      <top/>
      <bottom style="thin">
        <color theme="4"/>
      </bottom>
      <diagonal/>
    </border>
    <border>
      <left style="thin">
        <color indexed="17"/>
      </left>
      <right style="thin">
        <color theme="4"/>
      </right>
      <top style="thin">
        <color theme="4"/>
      </top>
      <bottom style="thin">
        <color indexed="17"/>
      </bottom>
      <diagonal/>
    </border>
    <border>
      <left style="thin">
        <color theme="4"/>
      </left>
      <right/>
      <top style="thin">
        <color theme="0"/>
      </top>
      <bottom style="thin">
        <color theme="4"/>
      </bottom>
      <diagonal/>
    </border>
    <border>
      <left style="thin">
        <color theme="0"/>
      </left>
      <right/>
      <top/>
      <bottom/>
      <diagonal/>
    </border>
    <border>
      <left style="thin">
        <color theme="4"/>
      </left>
      <right style="thin">
        <color theme="4"/>
      </right>
      <top style="thin">
        <color theme="4"/>
      </top>
      <bottom style="thin">
        <color theme="0"/>
      </bottom>
      <diagonal/>
    </border>
    <border>
      <left style="thin">
        <color theme="4"/>
      </left>
      <right style="thin">
        <color theme="4"/>
      </right>
      <top style="thin">
        <color theme="0"/>
      </top>
      <bottom style="thin">
        <color theme="4"/>
      </bottom>
      <diagonal/>
    </border>
    <border>
      <left style="thin">
        <color theme="4"/>
      </left>
      <right/>
      <top style="thin">
        <color theme="4"/>
      </top>
      <bottom style="thin">
        <color theme="0"/>
      </bottom>
      <diagonal/>
    </border>
    <border>
      <left style="thin">
        <color theme="4"/>
      </left>
      <right/>
      <top style="thin">
        <color theme="0"/>
      </top>
      <bottom style="thin">
        <color theme="0"/>
      </bottom>
      <diagonal/>
    </border>
    <border>
      <left style="thin">
        <color theme="4"/>
      </left>
      <right style="thin">
        <color theme="0"/>
      </right>
      <top/>
      <bottom style="thin">
        <color theme="4"/>
      </bottom>
      <diagonal/>
    </border>
    <border>
      <left style="thin">
        <color theme="0"/>
      </left>
      <right/>
      <top/>
      <bottom style="thin">
        <color theme="4"/>
      </bottom>
      <diagonal/>
    </border>
    <border>
      <left style="thin">
        <color theme="0"/>
      </left>
      <right style="thin">
        <color theme="4"/>
      </right>
      <top/>
      <bottom style="thin">
        <color theme="4"/>
      </bottom>
      <diagonal/>
    </border>
    <border>
      <left style="thin">
        <color rgb="FF7030A0"/>
      </left>
      <right style="thin">
        <color theme="4" tint="-0.499984740745262"/>
      </right>
      <top style="thin">
        <color rgb="FF7030A0"/>
      </top>
      <bottom style="thin">
        <color rgb="FF7030A0"/>
      </bottom>
      <diagonal/>
    </border>
    <border>
      <left style="thin">
        <color rgb="FF7030A0"/>
      </left>
      <right style="thin">
        <color theme="4" tint="-0.499984740745262"/>
      </right>
      <top style="thin">
        <color rgb="FF7030A0"/>
      </top>
      <bottom/>
      <diagonal/>
    </border>
    <border>
      <left style="thin">
        <color rgb="FF7030A0"/>
      </left>
      <right style="thin">
        <color theme="4" tint="-0.499984740745262"/>
      </right>
      <top/>
      <bottom/>
      <diagonal/>
    </border>
    <border>
      <left style="thin">
        <color rgb="FF7030A0"/>
      </left>
      <right style="thin">
        <color theme="4" tint="-0.499984740745262"/>
      </right>
      <top/>
      <bottom style="thin">
        <color rgb="FF7030A0"/>
      </bottom>
      <diagonal/>
    </border>
    <border>
      <left/>
      <right style="thin">
        <color theme="4" tint="-0.499984740745262"/>
      </right>
      <top style="thin">
        <color rgb="FF7030A0"/>
      </top>
      <bottom style="thin">
        <color rgb="FF7030A0"/>
      </bottom>
      <diagonal/>
    </border>
    <border>
      <left/>
      <right style="thin">
        <color theme="4" tint="-0.499984740745262"/>
      </right>
      <top style="thin">
        <color rgb="FF7030A0"/>
      </top>
      <bottom/>
      <diagonal/>
    </border>
    <border>
      <left/>
      <right style="thin">
        <color theme="4" tint="-0.499984740745262"/>
      </right>
      <top/>
      <bottom/>
      <diagonal/>
    </border>
    <border>
      <left/>
      <right style="thin">
        <color theme="4" tint="-0.499984740745262"/>
      </right>
      <top/>
      <bottom style="thin">
        <color rgb="FF7030A0"/>
      </bottom>
      <diagonal/>
    </border>
    <border>
      <left style="thin">
        <color theme="4" tint="-0.499984740745262"/>
      </left>
      <right style="thin">
        <color rgb="FF7030A0"/>
      </right>
      <top/>
      <bottom/>
      <diagonal/>
    </border>
    <border>
      <left style="thin">
        <color theme="4" tint="-0.499984740745262"/>
      </left>
      <right style="thin">
        <color rgb="FF7030A0"/>
      </right>
      <top/>
      <bottom style="thin">
        <color rgb="FF7030A0"/>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9" tint="0.59996337778862885"/>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right style="thin">
        <color theme="9" tint="0.59996337778862885"/>
      </right>
      <top style="thin">
        <color theme="4" tint="-0.499984740745262"/>
      </top>
      <bottom style="thin">
        <color theme="4" tint="-0.499984740745262"/>
      </bottom>
      <diagonal/>
    </border>
    <border>
      <left style="thin">
        <color theme="4" tint="-0.499984740745262"/>
      </left>
      <right/>
      <top style="thin">
        <color rgb="FF7030A0"/>
      </top>
      <bottom/>
      <diagonal/>
    </border>
    <border>
      <left style="thin">
        <color rgb="FF7030A0"/>
      </left>
      <right style="thin">
        <color rgb="FF7030A0"/>
      </right>
      <top style="thin">
        <color rgb="FF7030A0"/>
      </top>
      <bottom style="thin">
        <color theme="0"/>
      </bottom>
      <diagonal/>
    </border>
    <border>
      <left style="thin">
        <color rgb="FF7030A0"/>
      </left>
      <right style="thin">
        <color theme="0"/>
      </right>
      <top style="thin">
        <color theme="0"/>
      </top>
      <bottom style="thin">
        <color rgb="FF7030A0"/>
      </bottom>
      <diagonal/>
    </border>
    <border>
      <left style="thin">
        <color theme="0"/>
      </left>
      <right style="thin">
        <color rgb="FF7030A0"/>
      </right>
      <top style="thin">
        <color theme="0"/>
      </top>
      <bottom style="thin">
        <color rgb="FF7030A0"/>
      </bottom>
      <diagonal/>
    </border>
    <border>
      <left style="thin">
        <color theme="0"/>
      </left>
      <right/>
      <top style="thin">
        <color theme="0"/>
      </top>
      <bottom style="thin">
        <color rgb="FF7030A0"/>
      </bottom>
      <diagonal/>
    </border>
    <border>
      <left style="thin">
        <color theme="4" tint="-0.499984740745262"/>
      </left>
      <right/>
      <top/>
      <bottom/>
      <diagonal/>
    </border>
    <border>
      <left style="thin">
        <color theme="4" tint="-0.499984740745262"/>
      </left>
      <right/>
      <top style="thin">
        <color rgb="FF7030A0"/>
      </top>
      <bottom style="thin">
        <color rgb="FF7030A0"/>
      </bottom>
      <diagonal/>
    </border>
    <border>
      <left style="thin">
        <color theme="4" tint="-0.499984740745262"/>
      </left>
      <right/>
      <top/>
      <bottom style="thin">
        <color rgb="FF7030A0"/>
      </bottom>
      <diagonal/>
    </border>
    <border>
      <left style="thin">
        <color rgb="FF7030A0"/>
      </left>
      <right style="thin">
        <color rgb="FF7030A0"/>
      </right>
      <top style="thin">
        <color theme="0"/>
      </top>
      <bottom style="thin">
        <color theme="0"/>
      </bottom>
      <diagonal/>
    </border>
    <border>
      <left style="thin">
        <color rgb="FF7030A0"/>
      </left>
      <right/>
      <top style="thin">
        <color theme="0"/>
      </top>
      <bottom style="thin">
        <color theme="0"/>
      </bottom>
      <diagonal/>
    </border>
    <border>
      <left style="thin">
        <color theme="0"/>
      </left>
      <right style="thin">
        <color rgb="FF7030A0"/>
      </right>
      <top style="thin">
        <color theme="0"/>
      </top>
      <bottom/>
      <diagonal/>
    </border>
    <border>
      <left style="thin">
        <color rgb="FF7030A0"/>
      </left>
      <right style="thin">
        <color theme="0"/>
      </right>
      <top style="thin">
        <color theme="0"/>
      </top>
      <bottom/>
      <diagonal/>
    </border>
    <border>
      <left style="thin">
        <color theme="0"/>
      </left>
      <right style="thin">
        <color rgb="FF7030A0"/>
      </right>
      <top style="thin">
        <color theme="0"/>
      </top>
      <bottom style="thin">
        <color theme="0"/>
      </bottom>
      <diagonal/>
    </border>
    <border>
      <left style="thin">
        <color theme="0"/>
      </left>
      <right style="thin">
        <color theme="0"/>
      </right>
      <top style="thin">
        <color theme="0"/>
      </top>
      <bottom style="thin">
        <color rgb="FF7030A0"/>
      </bottom>
      <diagonal/>
    </border>
    <border>
      <left/>
      <right style="thin">
        <color theme="0"/>
      </right>
      <top style="thin">
        <color theme="0"/>
      </top>
      <bottom style="thin">
        <color rgb="FF7030A0"/>
      </bottom>
      <diagonal/>
    </border>
    <border>
      <left/>
      <right/>
      <top style="thin">
        <color theme="0"/>
      </top>
      <bottom style="thin">
        <color rgb="FF7030A0"/>
      </bottom>
      <diagonal/>
    </border>
    <border>
      <left style="thin">
        <color theme="4" tint="-0.499984740745262"/>
      </left>
      <right style="thin">
        <color theme="4" tint="-0.499984740745262"/>
      </right>
      <top style="thin">
        <color rgb="FF7030A0"/>
      </top>
      <bottom/>
      <diagonal/>
    </border>
    <border>
      <left style="thin">
        <color theme="4" tint="-0.499984740745262"/>
      </left>
      <right style="thin">
        <color theme="4" tint="-0.499984740745262"/>
      </right>
      <top/>
      <bottom/>
      <diagonal/>
    </border>
    <border>
      <left style="thin">
        <color theme="4" tint="-0.499984740745262"/>
      </left>
      <right style="thin">
        <color theme="4" tint="-0.499984740745262"/>
      </right>
      <top/>
      <bottom style="thin">
        <color rgb="FF7030A0"/>
      </bottom>
      <diagonal/>
    </border>
    <border>
      <left style="thin">
        <color theme="4" tint="-0.499984740745262"/>
      </left>
      <right style="thin">
        <color theme="4" tint="-0.499984740745262"/>
      </right>
      <top style="thin">
        <color rgb="FF7030A0"/>
      </top>
      <bottom style="thin">
        <color rgb="FF7030A0"/>
      </bottom>
      <diagonal/>
    </border>
    <border>
      <left style="thin">
        <color theme="4" tint="-0.499984740745262"/>
      </left>
      <right style="thin">
        <color theme="4" tint="-0.499984740745262"/>
      </right>
      <top style="thin">
        <color theme="4" tint="-0.499984740745262"/>
      </top>
      <bottom style="thin">
        <color rgb="FF7030A0"/>
      </bottom>
      <diagonal/>
    </border>
    <border>
      <left/>
      <right/>
      <top style="thin">
        <color theme="4" tint="-0.499984740745262"/>
      </top>
      <bottom/>
      <diagonal/>
    </border>
    <border>
      <left style="thin">
        <color theme="4" tint="-0.499984740745262"/>
      </left>
      <right/>
      <top style="thin">
        <color rgb="FF7030A0"/>
      </top>
      <bottom style="thin">
        <color theme="4" tint="-0.499984740745262"/>
      </bottom>
      <diagonal/>
    </border>
    <border>
      <left/>
      <right/>
      <top style="thin">
        <color rgb="FF7030A0"/>
      </top>
      <bottom style="thin">
        <color theme="4" tint="-0.499984740745262"/>
      </bottom>
      <diagonal/>
    </border>
    <border>
      <left style="thin">
        <color indexed="64"/>
      </left>
      <right/>
      <top style="thin">
        <color theme="4" tint="-0.499984740745262"/>
      </top>
      <bottom/>
      <diagonal/>
    </border>
    <border>
      <left/>
      <right style="thin">
        <color rgb="FF7030A0"/>
      </right>
      <top style="thin">
        <color theme="4" tint="-0.499984740745262"/>
      </top>
      <bottom/>
      <diagonal/>
    </border>
    <border>
      <left style="thin">
        <color rgb="FF7030A0"/>
      </left>
      <right/>
      <top style="thin">
        <color theme="4" tint="-0.499984740745262"/>
      </top>
      <bottom/>
      <diagonal/>
    </border>
    <border>
      <left style="thin">
        <color theme="9" tint="0.59996337778862885"/>
      </left>
      <right style="thin">
        <color theme="0"/>
      </right>
      <top style="thin">
        <color theme="0"/>
      </top>
      <bottom style="thin">
        <color rgb="FF7030A0"/>
      </bottom>
      <diagonal/>
    </border>
    <border>
      <left style="thin">
        <color theme="0"/>
      </left>
      <right/>
      <top/>
      <bottom style="thin">
        <color rgb="FF7030A0"/>
      </bottom>
      <diagonal/>
    </border>
    <border>
      <left style="thin">
        <color theme="0"/>
      </left>
      <right style="thin">
        <color theme="4" tint="-0.499984740745262"/>
      </right>
      <top style="thin">
        <color theme="0"/>
      </top>
      <bottom style="thin">
        <color rgb="FF7030A0"/>
      </bottom>
      <diagonal/>
    </border>
    <border>
      <left style="thin">
        <color rgb="FF7030A0"/>
      </left>
      <right/>
      <top style="thin">
        <color rgb="FF7030A0"/>
      </top>
      <bottom style="thin">
        <color theme="0"/>
      </bottom>
      <diagonal/>
    </border>
    <border>
      <left/>
      <right style="thin">
        <color theme="0"/>
      </right>
      <top/>
      <bottom style="thin">
        <color theme="0"/>
      </bottom>
      <diagonal/>
    </border>
    <border>
      <left style="thin">
        <color rgb="FF7030A0"/>
      </left>
      <right/>
      <top/>
      <bottom style="thin">
        <color theme="0"/>
      </bottom>
      <diagonal/>
    </border>
    <border>
      <left/>
      <right/>
      <top/>
      <bottom style="thin">
        <color theme="0"/>
      </bottom>
      <diagonal/>
    </border>
    <border>
      <left/>
      <right/>
      <top style="thin">
        <color rgb="FF7030A0"/>
      </top>
      <bottom style="thin">
        <color theme="0"/>
      </bottom>
      <diagonal/>
    </border>
    <border>
      <left/>
      <right style="thin">
        <color rgb="FF7030A0"/>
      </right>
      <top style="thin">
        <color rgb="FF7030A0"/>
      </top>
      <bottom style="thin">
        <color theme="0"/>
      </bottom>
      <diagonal/>
    </border>
    <border>
      <left style="thin">
        <color rgb="FF7030A0"/>
      </left>
      <right style="thin">
        <color theme="0"/>
      </right>
      <top/>
      <bottom style="thin">
        <color rgb="FF7030A0"/>
      </bottom>
      <diagonal/>
    </border>
    <border>
      <left style="thin">
        <color theme="9" tint="0.59996337778862885"/>
      </left>
      <right/>
      <top style="thin">
        <color theme="0"/>
      </top>
      <bottom style="thin">
        <color theme="0"/>
      </bottom>
      <diagonal/>
    </border>
    <border>
      <left/>
      <right/>
      <top style="thin">
        <color theme="0"/>
      </top>
      <bottom style="thin">
        <color theme="0"/>
      </bottom>
      <diagonal/>
    </border>
    <border>
      <left style="thin">
        <color theme="0"/>
      </left>
      <right/>
      <top style="thin">
        <color theme="0"/>
      </top>
      <bottom/>
      <diagonal/>
    </border>
    <border>
      <left/>
      <right style="thin">
        <color rgb="FF7030A0"/>
      </right>
      <top style="thin">
        <color theme="0"/>
      </top>
      <bottom/>
      <diagonal/>
    </border>
    <border>
      <left style="thin">
        <color theme="0"/>
      </left>
      <right/>
      <top style="thin">
        <color theme="0"/>
      </top>
      <bottom style="thin">
        <color theme="0"/>
      </bottom>
      <diagonal/>
    </border>
    <border>
      <left/>
      <right style="thin">
        <color rgb="FF7030A0"/>
      </right>
      <top style="thin">
        <color theme="0"/>
      </top>
      <bottom style="thin">
        <color theme="0"/>
      </bottom>
      <diagonal/>
    </border>
    <border>
      <left style="thin">
        <color rgb="FF7030A0"/>
      </left>
      <right/>
      <top style="thin">
        <color theme="0"/>
      </top>
      <bottom style="thin">
        <color rgb="FF7030A0"/>
      </bottom>
      <diagonal/>
    </border>
    <border>
      <left style="thin">
        <color theme="4" tint="-0.499984740745262"/>
      </left>
      <right style="thin">
        <color rgb="FF7030A0"/>
      </right>
      <top style="thin">
        <color rgb="FF7030A0"/>
      </top>
      <bottom style="thin">
        <color rgb="FF7030A0"/>
      </bottom>
      <diagonal/>
    </border>
    <border>
      <left style="thin">
        <color rgb="FF7030A0"/>
      </left>
      <right/>
      <top/>
      <bottom style="thin">
        <color theme="4" tint="-0.499984740745262"/>
      </bottom>
      <diagonal/>
    </border>
    <border>
      <left/>
      <right/>
      <top/>
      <bottom style="thin">
        <color theme="4" tint="-0.499984740745262"/>
      </bottom>
      <diagonal/>
    </border>
    <border>
      <left/>
      <right style="thin">
        <color theme="4" tint="-0.499984740745262"/>
      </right>
      <top style="thin">
        <color theme="4" tint="-0.499984740745262"/>
      </top>
      <bottom style="thin">
        <color theme="0"/>
      </bottom>
      <diagonal/>
    </border>
    <border>
      <left/>
      <right style="thin">
        <color rgb="FF7030A0"/>
      </right>
      <top/>
      <bottom style="thin">
        <color theme="0"/>
      </bottom>
      <diagonal/>
    </border>
    <border>
      <left style="thin">
        <color rgb="FF7030A0"/>
      </left>
      <right style="thin">
        <color theme="4" tint="-0.499984740745262"/>
      </right>
      <top style="thin">
        <color theme="0"/>
      </top>
      <bottom style="thin">
        <color rgb="FF7030A0"/>
      </bottom>
      <diagonal/>
    </border>
    <border>
      <left/>
      <right style="thin">
        <color theme="0"/>
      </right>
      <top style="thin">
        <color theme="0"/>
      </top>
      <bottom/>
      <diagonal/>
    </border>
    <border>
      <left style="thin">
        <color theme="0"/>
      </left>
      <right style="thin">
        <color theme="0"/>
      </right>
      <top/>
      <bottom style="thin">
        <color rgb="FF7030A0"/>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theme="0"/>
      </left>
      <right/>
      <top style="thin">
        <color rgb="FF7030A0"/>
      </top>
      <bottom style="thin">
        <color theme="0"/>
      </bottom>
      <diagonal/>
    </border>
    <border>
      <left style="thin">
        <color rgb="FF7030A0"/>
      </left>
      <right style="thin">
        <color indexed="22"/>
      </right>
      <top style="thin">
        <color theme="0"/>
      </top>
      <bottom style="thin">
        <color rgb="FF7030A0"/>
      </bottom>
      <diagonal/>
    </border>
    <border>
      <left style="thin">
        <color indexed="22"/>
      </left>
      <right style="thin">
        <color rgb="FF7030A0"/>
      </right>
      <top style="thin">
        <color theme="0"/>
      </top>
      <bottom style="thin">
        <color rgb="FF7030A0"/>
      </bottom>
      <diagonal/>
    </border>
    <border>
      <left/>
      <right style="thin">
        <color theme="4"/>
      </right>
      <top style="thin">
        <color theme="4"/>
      </top>
      <bottom style="thin">
        <color theme="0"/>
      </bottom>
      <diagonal/>
    </border>
    <border>
      <left style="thin">
        <color theme="0"/>
      </left>
      <right style="thin">
        <color theme="4"/>
      </right>
      <top style="thin">
        <color theme="0"/>
      </top>
      <bottom style="thin">
        <color theme="4"/>
      </bottom>
      <diagonal/>
    </border>
    <border>
      <left style="thin">
        <color theme="4"/>
      </left>
      <right style="thin">
        <color theme="0"/>
      </right>
      <top style="thin">
        <color theme="0"/>
      </top>
      <bottom style="thin">
        <color theme="4"/>
      </bottom>
      <diagonal/>
    </border>
    <border>
      <left/>
      <right style="thin">
        <color theme="4"/>
      </right>
      <top style="thin">
        <color theme="0"/>
      </top>
      <bottom style="thin">
        <color theme="4"/>
      </bottom>
      <diagonal/>
    </border>
    <border>
      <left/>
      <right/>
      <top style="thin">
        <color theme="4"/>
      </top>
      <bottom style="thin">
        <color theme="0"/>
      </bottom>
      <diagonal/>
    </border>
    <border>
      <left style="thin">
        <color theme="4"/>
      </left>
      <right/>
      <top/>
      <bottom style="thin">
        <color theme="0"/>
      </bottom>
      <diagonal/>
    </border>
    <border>
      <left/>
      <right style="thin">
        <color theme="4"/>
      </right>
      <top/>
      <bottom style="thin">
        <color theme="0"/>
      </bottom>
      <diagonal/>
    </border>
    <border>
      <left style="thin">
        <color theme="0"/>
      </left>
      <right style="thin">
        <color theme="4"/>
      </right>
      <top style="thin">
        <color theme="0"/>
      </top>
      <bottom style="thin">
        <color theme="0"/>
      </bottom>
      <diagonal/>
    </border>
    <border>
      <left/>
      <right style="thin">
        <color theme="4"/>
      </right>
      <top style="thin">
        <color theme="0"/>
      </top>
      <bottom style="thin">
        <color theme="0"/>
      </bottom>
      <diagonal/>
    </border>
    <border>
      <left style="thin">
        <color theme="0"/>
      </left>
      <right/>
      <top style="thin">
        <color theme="4"/>
      </top>
      <bottom style="thin">
        <color theme="0"/>
      </bottom>
      <diagonal/>
    </border>
    <border>
      <left style="thin">
        <color theme="0"/>
      </left>
      <right/>
      <top style="thin">
        <color theme="0"/>
      </top>
      <bottom style="thin">
        <color theme="4"/>
      </bottom>
      <diagonal/>
    </border>
    <border>
      <left style="thin">
        <color theme="4"/>
      </left>
      <right/>
      <top style="thin">
        <color theme="0"/>
      </top>
      <bottom/>
      <diagonal/>
    </border>
    <border>
      <left/>
      <right style="thin">
        <color theme="4"/>
      </right>
      <top style="thin">
        <color theme="0"/>
      </top>
      <bottom/>
      <diagonal/>
    </border>
    <border>
      <left style="thin">
        <color theme="0"/>
      </left>
      <right style="thin">
        <color theme="0"/>
      </right>
      <top style="thin">
        <color theme="0"/>
      </top>
      <bottom style="thin">
        <color theme="4"/>
      </bottom>
      <diagonal/>
    </border>
    <border>
      <left style="thin">
        <color theme="0"/>
      </left>
      <right style="thin">
        <color theme="4"/>
      </right>
      <top style="thin">
        <color theme="0"/>
      </top>
      <bottom/>
      <diagonal/>
    </border>
    <border>
      <left/>
      <right/>
      <top style="thin">
        <color theme="0"/>
      </top>
      <bottom/>
      <diagonal/>
    </border>
    <border>
      <left style="thin">
        <color theme="4"/>
      </left>
      <right style="thin">
        <color theme="0"/>
      </right>
      <top style="thin">
        <color theme="0"/>
      </top>
      <bottom/>
      <diagonal/>
    </border>
    <border>
      <left/>
      <right/>
      <top style="thin">
        <color theme="0"/>
      </top>
      <bottom style="thin">
        <color theme="4"/>
      </bottom>
      <diagonal/>
    </border>
    <border>
      <left style="thin">
        <color theme="0"/>
      </left>
      <right style="thin">
        <color theme="4"/>
      </right>
      <top/>
      <bottom/>
      <diagonal/>
    </border>
    <border>
      <left style="thin">
        <color rgb="FF7030A0"/>
      </left>
      <right style="thin">
        <color theme="0"/>
      </right>
      <top style="thin">
        <color theme="4" tint="-0.499984740745262"/>
      </top>
      <bottom/>
      <diagonal/>
    </border>
    <border>
      <left style="thin">
        <color theme="0"/>
      </left>
      <right/>
      <top style="thin">
        <color theme="4" tint="-0.499984740745262"/>
      </top>
      <bottom style="thin">
        <color theme="0"/>
      </bottom>
      <diagonal/>
    </border>
    <border>
      <left/>
      <right/>
      <top style="thin">
        <color theme="4" tint="-0.499984740745262"/>
      </top>
      <bottom style="thin">
        <color theme="0"/>
      </bottom>
      <diagonal/>
    </border>
    <border>
      <left style="thin">
        <color theme="4" tint="-0.499984740745262"/>
      </left>
      <right/>
      <top style="thin">
        <color theme="4" tint="-0.499984740745262"/>
      </top>
      <bottom/>
      <diagonal/>
    </border>
    <border>
      <left style="thin">
        <color theme="4"/>
      </left>
      <right style="thin">
        <color indexed="17"/>
      </right>
      <top/>
      <bottom style="thin">
        <color theme="0"/>
      </bottom>
      <diagonal/>
    </border>
    <border>
      <left/>
      <right style="thin">
        <color theme="0"/>
      </right>
      <top style="thin">
        <color theme="4"/>
      </top>
      <bottom/>
      <diagonal/>
    </border>
    <border>
      <left style="thin">
        <color theme="0"/>
      </left>
      <right/>
      <top style="thin">
        <color theme="4"/>
      </top>
      <bottom/>
      <diagonal/>
    </border>
    <border>
      <left style="thin">
        <color theme="0"/>
      </left>
      <right style="thin">
        <color theme="0"/>
      </right>
      <top/>
      <bottom style="thin">
        <color theme="4"/>
      </bottom>
      <diagonal/>
    </border>
    <border>
      <left style="thin">
        <color theme="4" tint="-0.499984740745262"/>
      </left>
      <right/>
      <top style="thin">
        <color theme="4"/>
      </top>
      <bottom style="thin">
        <color theme="4"/>
      </bottom>
      <diagonal/>
    </border>
    <border>
      <left style="thin">
        <color theme="4"/>
      </left>
      <right/>
      <top/>
      <bottom style="thin">
        <color theme="4" tint="-0.499984740745262"/>
      </bottom>
      <diagonal/>
    </border>
    <border>
      <left style="thin">
        <color theme="4" tint="-0.499984740745262"/>
      </left>
      <right style="thin">
        <color theme="4" tint="-0.499984740745262"/>
      </right>
      <top style="thin">
        <color theme="4" tint="-0.499984740745262"/>
      </top>
      <bottom/>
      <diagonal/>
    </border>
    <border>
      <left style="thin">
        <color theme="4"/>
      </left>
      <right style="thin">
        <color theme="4"/>
      </right>
      <top/>
      <bottom style="thin">
        <color theme="4" tint="-0.499984740745262"/>
      </bottom>
      <diagonal/>
    </border>
    <border>
      <left/>
      <right style="thin">
        <color theme="4"/>
      </right>
      <top/>
      <bottom style="thin">
        <color theme="4" tint="-0.499984740745262"/>
      </bottom>
      <diagonal/>
    </border>
    <border>
      <left style="thin">
        <color theme="4" tint="-0.499984740745262"/>
      </left>
      <right/>
      <top/>
      <bottom style="thin">
        <color theme="4" tint="-0.499984740745262"/>
      </bottom>
      <diagonal/>
    </border>
    <border>
      <left/>
      <right style="thin">
        <color theme="0"/>
      </right>
      <top/>
      <bottom/>
      <diagonal/>
    </border>
    <border>
      <left style="thin">
        <color theme="4"/>
      </left>
      <right style="thin">
        <color theme="0"/>
      </right>
      <top style="thin">
        <color theme="4"/>
      </top>
      <bottom/>
      <diagonal/>
    </border>
    <border>
      <left style="thin">
        <color theme="0"/>
      </left>
      <right style="thin">
        <color rgb="FF008000"/>
      </right>
      <top style="thin">
        <color theme="0"/>
      </top>
      <bottom/>
      <diagonal/>
    </border>
    <border>
      <left style="thin">
        <color rgb="FF008000"/>
      </left>
      <right/>
      <top style="thin">
        <color theme="0"/>
      </top>
      <bottom/>
      <diagonal/>
    </border>
    <border>
      <left style="thin">
        <color theme="0"/>
      </left>
      <right style="thin">
        <color rgb="FF008000"/>
      </right>
      <top style="thin">
        <color theme="0"/>
      </top>
      <bottom style="thin">
        <color theme="0"/>
      </bottom>
      <diagonal/>
    </border>
    <border>
      <left style="thin">
        <color rgb="FF008000"/>
      </left>
      <right style="thin">
        <color theme="4"/>
      </right>
      <top style="thin">
        <color theme="0"/>
      </top>
      <bottom style="thin">
        <color theme="0"/>
      </bottom>
      <diagonal/>
    </border>
    <border>
      <left style="thin">
        <color rgb="FF008000"/>
      </left>
      <right style="thin">
        <color theme="0"/>
      </right>
      <top style="thin">
        <color theme="0"/>
      </top>
      <bottom style="thin">
        <color theme="0"/>
      </bottom>
      <diagonal/>
    </border>
    <border>
      <left style="thin">
        <color theme="0"/>
      </left>
      <right style="thin">
        <color theme="4"/>
      </right>
      <top style="thin">
        <color theme="4"/>
      </top>
      <bottom/>
      <diagonal/>
    </border>
    <border>
      <left/>
      <right style="thin">
        <color theme="0"/>
      </right>
      <top style="thin">
        <color theme="4"/>
      </top>
      <bottom style="thin">
        <color theme="0"/>
      </bottom>
      <diagonal/>
    </border>
    <border>
      <left/>
      <right/>
      <top style="thin">
        <color theme="4"/>
      </top>
      <bottom style="thin">
        <color theme="4" tint="-0.499984740745262"/>
      </bottom>
      <diagonal/>
    </border>
    <border>
      <left/>
      <right style="thin">
        <color rgb="FF008000"/>
      </right>
      <top style="thin">
        <color theme="4" tint="-0.499984740745262"/>
      </top>
      <bottom/>
      <diagonal/>
    </border>
    <border>
      <left/>
      <right style="thin">
        <color theme="4" tint="-0.499984740745262"/>
      </right>
      <top style="thin">
        <color theme="4" tint="-0.499984740745262"/>
      </top>
      <bottom/>
      <diagonal/>
    </border>
    <border>
      <left/>
      <right style="thin">
        <color theme="4" tint="-0.499984740745262"/>
      </right>
      <top/>
      <bottom style="thin">
        <color theme="4" tint="-0.499984740745262"/>
      </bottom>
      <diagonal/>
    </border>
    <border>
      <left style="thin">
        <color theme="0"/>
      </left>
      <right style="thin">
        <color rgb="FF006600"/>
      </right>
      <top/>
      <bottom/>
      <diagonal/>
    </border>
    <border>
      <left style="thin">
        <color theme="0"/>
      </left>
      <right style="thin">
        <color theme="0"/>
      </right>
      <top style="thin">
        <color theme="4"/>
      </top>
      <bottom/>
      <diagonal/>
    </border>
    <border>
      <left style="thin">
        <color theme="0"/>
      </left>
      <right style="thin">
        <color theme="0"/>
      </right>
      <top/>
      <bottom/>
      <diagonal/>
    </border>
    <border>
      <left style="thin">
        <color theme="0"/>
      </left>
      <right style="thin">
        <color theme="4"/>
      </right>
      <top style="thin">
        <color theme="4"/>
      </top>
      <bottom style="thin">
        <color theme="0"/>
      </bottom>
      <diagonal/>
    </border>
    <border>
      <left style="thin">
        <color theme="4"/>
      </left>
      <right style="thin">
        <color theme="4"/>
      </right>
      <top style="thin">
        <color theme="0"/>
      </top>
      <bottom style="thin">
        <color theme="0"/>
      </bottom>
      <diagonal/>
    </border>
    <border>
      <left style="thin">
        <color theme="4"/>
      </left>
      <right style="thin">
        <color theme="0"/>
      </right>
      <top/>
      <bottom/>
      <diagonal/>
    </border>
    <border>
      <left style="thin">
        <color theme="4"/>
      </left>
      <right style="thin">
        <color theme="0"/>
      </right>
      <top/>
      <bottom style="thin">
        <color theme="0"/>
      </bottom>
      <diagonal/>
    </border>
    <border>
      <left style="thin">
        <color theme="4"/>
      </left>
      <right style="thin">
        <color theme="4"/>
      </right>
      <top style="thin">
        <color theme="0"/>
      </top>
      <bottom/>
      <diagonal/>
    </border>
    <border>
      <left style="thin">
        <color rgb="FF7030A0"/>
      </left>
      <right style="thin">
        <color theme="4" tint="-0.499984740745262"/>
      </right>
      <top style="dotted">
        <color theme="4" tint="-0.499984740745262"/>
      </top>
      <bottom/>
      <diagonal/>
    </border>
    <border>
      <left style="thin">
        <color theme="4" tint="-0.499984740745262"/>
      </left>
      <right/>
      <top/>
      <bottom style="dotted">
        <color theme="4" tint="-0.499984740745262"/>
      </bottom>
      <diagonal/>
    </border>
    <border>
      <left/>
      <right/>
      <top style="dotted">
        <color theme="4" tint="-0.499984740745262"/>
      </top>
      <bottom/>
      <diagonal/>
    </border>
    <border>
      <left/>
      <right/>
      <top/>
      <bottom style="dotted">
        <color theme="4" tint="-0.499984740745262"/>
      </bottom>
      <diagonal/>
    </border>
    <border>
      <left/>
      <right style="thin">
        <color theme="4" tint="-0.499984740745262"/>
      </right>
      <top/>
      <bottom style="dotted">
        <color theme="4" tint="-0.499984740745262"/>
      </bottom>
      <diagonal/>
    </border>
    <border>
      <left style="thin">
        <color theme="4" tint="-0.499984740745262"/>
      </left>
      <right style="thin">
        <color theme="4" tint="-0.499984740745262"/>
      </right>
      <top/>
      <bottom style="dotted">
        <color theme="4" tint="-0.499984740745262"/>
      </bottom>
      <diagonal/>
    </border>
    <border>
      <left/>
      <right style="thin">
        <color rgb="FF7030A0"/>
      </right>
      <top/>
      <bottom style="dotted">
        <color theme="4" tint="-0.499984740745262"/>
      </bottom>
      <diagonal/>
    </border>
    <border>
      <left style="thin">
        <color rgb="FF7030A0"/>
      </left>
      <right/>
      <top style="dotted">
        <color theme="4" tint="-0.499984740745262"/>
      </top>
      <bottom/>
      <diagonal/>
    </border>
    <border>
      <left/>
      <right style="thin">
        <color rgb="FF7030A0"/>
      </right>
      <top style="dotted">
        <color theme="4" tint="-0.499984740745262"/>
      </top>
      <bottom/>
      <diagonal/>
    </border>
    <border>
      <left style="thin">
        <color rgb="FF7030A0"/>
      </left>
      <right/>
      <top/>
      <bottom style="dotted">
        <color theme="4" tint="-0.499984740745262"/>
      </bottom>
      <diagonal/>
    </border>
    <border>
      <left style="thin">
        <color theme="4" tint="0.39997558519241921"/>
      </left>
      <right style="thin">
        <color theme="4"/>
      </right>
      <top/>
      <bottom/>
      <diagonal/>
    </border>
    <border>
      <left style="thin">
        <color theme="4" tint="-0.499984740745262"/>
      </left>
      <right style="thin">
        <color theme="4" tint="-0.499984740745262"/>
      </right>
      <top style="thin">
        <color rgb="FF7030A0"/>
      </top>
      <bottom style="thin">
        <color theme="4" tint="-0.499984740745262"/>
      </bottom>
      <diagonal/>
    </border>
  </borders>
  <cellStyleXfs count="253">
    <xf numFmtId="0" fontId="0" fillId="0" borderId="0" applyBorder="0"/>
    <xf numFmtId="164" fontId="14" fillId="0" borderId="0" applyFont="0" applyFill="0" applyBorder="0" applyAlignment="0" applyProtection="0"/>
    <xf numFmtId="0" fontId="53" fillId="0" borderId="0"/>
    <xf numFmtId="0" fontId="14" fillId="0" borderId="0"/>
    <xf numFmtId="0" fontId="14" fillId="0" borderId="0"/>
    <xf numFmtId="0" fontId="14" fillId="0" borderId="0"/>
    <xf numFmtId="0" fontId="14" fillId="0" borderId="0" applyBorder="0"/>
    <xf numFmtId="0" fontId="14" fillId="0" borderId="0" applyBorder="0"/>
    <xf numFmtId="9" fontId="14" fillId="0" borderId="0" applyFont="0" applyFill="0" applyBorder="0" applyAlignment="0" applyProtection="0"/>
    <xf numFmtId="9" fontId="14" fillId="0" borderId="0" applyFont="0" applyFill="0" applyBorder="0" applyAlignment="0" applyProtection="0"/>
    <xf numFmtId="0" fontId="14" fillId="0" borderId="0"/>
    <xf numFmtId="9" fontId="13"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0" fontId="13" fillId="0" borderId="0"/>
    <xf numFmtId="9" fontId="12" fillId="0" borderId="0" applyFont="0" applyFill="0" applyBorder="0" applyAlignment="0" applyProtection="0"/>
    <xf numFmtId="0" fontId="14" fillId="0" borderId="0" applyBorder="0"/>
    <xf numFmtId="0" fontId="12" fillId="0" borderId="0"/>
    <xf numFmtId="0" fontId="93" fillId="0" borderId="0" applyNumberFormat="0" applyFill="0" applyBorder="0" applyAlignment="0" applyProtection="0"/>
    <xf numFmtId="0" fontId="11" fillId="0" borderId="0"/>
    <xf numFmtId="9" fontId="11" fillId="0" borderId="0" applyFont="0" applyFill="0" applyBorder="0" applyAlignment="0" applyProtection="0"/>
    <xf numFmtId="169" fontId="14" fillId="0" borderId="0" applyFont="0" applyFill="0" applyBorder="0" applyAlignment="0" applyProtection="0"/>
    <xf numFmtId="0" fontId="94" fillId="0" borderId="0"/>
    <xf numFmtId="0" fontId="95" fillId="0" borderId="0" applyNumberFormat="0" applyFill="0" applyBorder="0" applyAlignment="0" applyProtection="0"/>
    <xf numFmtId="0" fontId="96" fillId="0" borderId="21" applyNumberFormat="0" applyFill="0" applyAlignment="0" applyProtection="0"/>
    <xf numFmtId="0" fontId="97" fillId="0" borderId="22" applyNumberFormat="0" applyFill="0" applyAlignment="0" applyProtection="0"/>
    <xf numFmtId="0" fontId="98" fillId="0" borderId="23" applyNumberFormat="0" applyFill="0" applyAlignment="0" applyProtection="0"/>
    <xf numFmtId="0" fontId="98" fillId="0" borderId="0" applyNumberFormat="0" applyFill="0" applyBorder="0" applyAlignment="0" applyProtection="0"/>
    <xf numFmtId="0" fontId="99" fillId="7" borderId="0" applyNumberFormat="0" applyBorder="0" applyAlignment="0" applyProtection="0"/>
    <xf numFmtId="0" fontId="100" fillId="8" borderId="0" applyNumberFormat="0" applyBorder="0" applyAlignment="0" applyProtection="0"/>
    <xf numFmtId="0" fontId="101" fillId="9" borderId="0" applyNumberFormat="0" applyBorder="0" applyAlignment="0" applyProtection="0"/>
    <xf numFmtId="0" fontId="102" fillId="10" borderId="24" applyNumberFormat="0" applyAlignment="0" applyProtection="0"/>
    <xf numFmtId="0" fontId="103" fillId="11" borderId="25" applyNumberFormat="0" applyAlignment="0" applyProtection="0"/>
    <xf numFmtId="0" fontId="104" fillId="11" borderId="24" applyNumberFormat="0" applyAlignment="0" applyProtection="0"/>
    <xf numFmtId="0" fontId="105" fillId="0" borderId="26" applyNumberFormat="0" applyFill="0" applyAlignment="0" applyProtection="0"/>
    <xf numFmtId="0" fontId="52" fillId="12" borderId="27" applyNumberFormat="0" applyAlignment="0" applyProtection="0"/>
    <xf numFmtId="0" fontId="106" fillId="0" borderId="0" applyNumberFormat="0" applyFill="0" applyBorder="0" applyAlignment="0" applyProtection="0"/>
    <xf numFmtId="0" fontId="107" fillId="0" borderId="0" applyNumberFormat="0" applyFill="0" applyBorder="0" applyAlignment="0" applyProtection="0"/>
    <xf numFmtId="0" fontId="108" fillId="0" borderId="29" applyNumberFormat="0" applyFill="0" applyAlignment="0" applyProtection="0"/>
    <xf numFmtId="0" fontId="51"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51"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51"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51"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51" fillId="30"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51" fillId="34"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37" borderId="0" applyNumberFormat="0" applyBorder="0" applyAlignment="0" applyProtection="0"/>
    <xf numFmtId="0" fontId="109" fillId="0" borderId="0"/>
    <xf numFmtId="0" fontId="10" fillId="13" borderId="28" applyNumberFormat="0" applyFont="0" applyAlignment="0" applyProtection="0"/>
    <xf numFmtId="0" fontId="110" fillId="0" borderId="0" applyNumberFormat="0" applyFill="0" applyBorder="0" applyAlignment="0" applyProtection="0"/>
    <xf numFmtId="0" fontId="111" fillId="0" borderId="0" applyNumberFormat="0" applyFill="0" applyBorder="0" applyAlignment="0" applyProtection="0"/>
    <xf numFmtId="0" fontId="112" fillId="0" borderId="0"/>
    <xf numFmtId="0" fontId="113" fillId="0" borderId="0"/>
    <xf numFmtId="0" fontId="9" fillId="13" borderId="28"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114" fillId="0" borderId="0" applyNumberFormat="0" applyFill="0" applyBorder="0" applyAlignment="0" applyProtection="0"/>
    <xf numFmtId="0" fontId="115" fillId="0" borderId="0" applyNumberFormat="0" applyFill="0" applyBorder="0" applyAlignment="0" applyProtection="0"/>
    <xf numFmtId="0" fontId="116" fillId="0" borderId="0"/>
    <xf numFmtId="0" fontId="14" fillId="0" borderId="0"/>
    <xf numFmtId="0" fontId="6" fillId="13" borderId="28" applyNumberFormat="0" applyFont="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14" fillId="0" borderId="0"/>
    <xf numFmtId="0" fontId="5" fillId="13" borderId="28" applyNumberFormat="0" applyFont="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14" fillId="0" borderId="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14" fillId="0" borderId="0"/>
    <xf numFmtId="0" fontId="4" fillId="13" borderId="28" applyNumberFormat="0" applyFont="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216" fillId="0" borderId="0"/>
    <xf numFmtId="0" fontId="14" fillId="0" borderId="0"/>
    <xf numFmtId="0" fontId="3" fillId="13" borderId="28" applyNumberFormat="0" applyFont="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0" borderId="0"/>
    <xf numFmtId="44" fontId="14" fillId="0" borderId="0" applyFont="0" applyFill="0" applyBorder="0" applyAlignment="0" applyProtection="0"/>
    <xf numFmtId="9" fontId="3" fillId="0" borderId="0" applyFont="0" applyFill="0" applyBorder="0" applyAlignment="0" applyProtection="0"/>
    <xf numFmtId="0" fontId="217" fillId="9" borderId="0" applyNumberFormat="0" applyBorder="0" applyAlignment="0" applyProtection="0"/>
    <xf numFmtId="0" fontId="14" fillId="0" borderId="0"/>
    <xf numFmtId="0" fontId="51" fillId="17" borderId="0" applyNumberFormat="0" applyBorder="0" applyAlignment="0" applyProtection="0"/>
    <xf numFmtId="0" fontId="51" fillId="21" borderId="0" applyNumberFormat="0" applyBorder="0" applyAlignment="0" applyProtection="0"/>
    <xf numFmtId="0" fontId="51" fillId="25" borderId="0" applyNumberFormat="0" applyBorder="0" applyAlignment="0" applyProtection="0"/>
    <xf numFmtId="0" fontId="51" fillId="29" borderId="0" applyNumberFormat="0" applyBorder="0" applyAlignment="0" applyProtection="0"/>
    <xf numFmtId="0" fontId="51" fillId="33" borderId="0" applyNumberFormat="0" applyBorder="0" applyAlignment="0" applyProtection="0"/>
    <xf numFmtId="0" fontId="51" fillId="37" borderId="0" applyNumberFormat="0" applyBorder="0" applyAlignment="0" applyProtection="0"/>
    <xf numFmtId="0" fontId="14" fillId="0" borderId="0"/>
    <xf numFmtId="0" fontId="14" fillId="0" borderId="0"/>
    <xf numFmtId="0" fontId="110" fillId="0" borderId="0" applyNumberFormat="0" applyFill="0" applyBorder="0" applyAlignment="0" applyProtection="0"/>
    <xf numFmtId="0" fontId="111" fillId="0" borderId="0" applyNumberFormat="0" applyFill="0" applyBorder="0" applyAlignment="0" applyProtection="0"/>
    <xf numFmtId="0" fontId="14" fillId="0" borderId="0" applyBorder="0"/>
    <xf numFmtId="0" fontId="53" fillId="0" borderId="0"/>
    <xf numFmtId="9" fontId="14" fillId="0" borderId="0" applyFont="0" applyFill="0" applyBorder="0" applyAlignment="0" applyProtection="0"/>
    <xf numFmtId="9" fontId="3" fillId="0" borderId="0" applyFont="0" applyFill="0" applyBorder="0" applyAlignment="0" applyProtection="0"/>
    <xf numFmtId="44" fontId="14"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93" fillId="0" borderId="0" applyNumberFormat="0" applyFill="0" applyBorder="0" applyAlignment="0" applyProtection="0"/>
    <xf numFmtId="0" fontId="3" fillId="0" borderId="0"/>
    <xf numFmtId="9" fontId="3" fillId="0" borderId="0" applyFont="0" applyFill="0" applyBorder="0" applyAlignment="0" applyProtection="0"/>
    <xf numFmtId="43" fontId="14" fillId="0" borderId="0" applyFont="0" applyFill="0" applyBorder="0" applyAlignment="0" applyProtection="0"/>
    <xf numFmtId="0" fontId="53" fillId="0" borderId="0"/>
    <xf numFmtId="0" fontId="101" fillId="9" borderId="0" applyNumberFormat="0" applyBorder="0" applyAlignment="0" applyProtection="0"/>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7" borderId="0" applyNumberFormat="0" applyBorder="0" applyAlignment="0" applyProtection="0"/>
    <xf numFmtId="0" fontId="14" fillId="0" borderId="0"/>
    <xf numFmtId="0" fontId="3" fillId="13" borderId="28" applyNumberFormat="0" applyFont="0" applyAlignment="0" applyProtection="0"/>
    <xf numFmtId="0" fontId="110" fillId="0" borderId="0" applyNumberFormat="0" applyFill="0" applyBorder="0" applyAlignment="0" applyProtection="0"/>
    <xf numFmtId="0" fontId="111" fillId="0" borderId="0" applyNumberFormat="0" applyFill="0" applyBorder="0" applyAlignment="0" applyProtection="0"/>
    <xf numFmtId="0" fontId="53" fillId="0" borderId="0"/>
    <xf numFmtId="0" fontId="218" fillId="0" borderId="0"/>
    <xf numFmtId="0" fontId="2" fillId="13" borderId="28" applyNumberFormat="0" applyFont="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14" fillId="0" borderId="0"/>
    <xf numFmtId="0" fontId="1" fillId="13" borderId="28" applyNumberFormat="0" applyFont="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cellStyleXfs>
  <cellXfs count="1716">
    <xf numFmtId="0" fontId="0" fillId="0" borderId="0" xfId="0"/>
    <xf numFmtId="0" fontId="15" fillId="0" borderId="0" xfId="0" applyFont="1" applyAlignment="1">
      <alignment vertical="center" wrapText="1"/>
    </xf>
    <xf numFmtId="0" fontId="0" fillId="0" borderId="0" xfId="0" applyAlignment="1">
      <alignment vertical="center"/>
    </xf>
    <xf numFmtId="0" fontId="16" fillId="0" borderId="0" xfId="0" applyFont="1" applyAlignment="1">
      <alignment vertical="center" wrapText="1"/>
    </xf>
    <xf numFmtId="0" fontId="16" fillId="0" borderId="0" xfId="0" applyFont="1" applyAlignment="1">
      <alignment horizontal="left" vertical="center"/>
    </xf>
    <xf numFmtId="0" fontId="16" fillId="0" borderId="0" xfId="0" applyFont="1" applyAlignment="1">
      <alignment vertical="center"/>
    </xf>
    <xf numFmtId="0" fontId="17" fillId="0" borderId="0" xfId="0" applyFont="1" applyAlignment="1">
      <alignment vertical="center"/>
    </xf>
    <xf numFmtId="0" fontId="18" fillId="0" borderId="0" xfId="0" applyFont="1" applyAlignment="1">
      <alignment vertical="center"/>
    </xf>
    <xf numFmtId="3" fontId="15" fillId="0" borderId="0" xfId="0" applyNumberFormat="1" applyFont="1" applyAlignment="1">
      <alignment vertical="center" wrapText="1"/>
    </xf>
    <xf numFmtId="0" fontId="19" fillId="0" borderId="0" xfId="0" applyFont="1" applyBorder="1" applyAlignment="1">
      <alignment vertical="center" wrapText="1"/>
    </xf>
    <xf numFmtId="0" fontId="16" fillId="0" borderId="0" xfId="0" applyFont="1" applyBorder="1" applyAlignment="1">
      <alignment vertical="center" wrapText="1"/>
    </xf>
    <xf numFmtId="0" fontId="15" fillId="0" borderId="0" xfId="0" applyFont="1" applyAlignment="1">
      <alignment horizontal="left" vertical="center"/>
    </xf>
    <xf numFmtId="0" fontId="32" fillId="0" borderId="0" xfId="0" applyFont="1" applyAlignment="1">
      <alignment horizontal="center"/>
    </xf>
    <xf numFmtId="0" fontId="33" fillId="0" borderId="0" xfId="0" applyFont="1" applyAlignment="1">
      <alignment horizontal="right" vertical="center"/>
    </xf>
    <xf numFmtId="0" fontId="35" fillId="0" borderId="0" xfId="0" applyFont="1" applyAlignment="1">
      <alignment vertical="center" wrapText="1"/>
    </xf>
    <xf numFmtId="2" fontId="37" fillId="0" borderId="0" xfId="0" applyNumberFormat="1" applyFont="1" applyAlignment="1">
      <alignment horizontal="left" vertical="center" wrapText="1"/>
    </xf>
    <xf numFmtId="3" fontId="15" fillId="0" borderId="0" xfId="0" applyNumberFormat="1" applyFont="1" applyAlignment="1">
      <alignment horizontal="left" vertical="center"/>
    </xf>
    <xf numFmtId="0" fontId="15" fillId="0" borderId="0" xfId="0" applyFont="1" applyBorder="1" applyAlignment="1">
      <alignment horizontal="left" vertical="center"/>
    </xf>
    <xf numFmtId="0" fontId="32" fillId="0" borderId="0" xfId="0" applyFont="1"/>
    <xf numFmtId="0" fontId="16" fillId="0" borderId="0" xfId="0" applyFont="1" applyAlignment="1">
      <alignment horizontal="center" vertical="center"/>
    </xf>
    <xf numFmtId="0" fontId="16" fillId="0" borderId="0" xfId="0" applyFont="1" applyBorder="1" applyAlignment="1">
      <alignment horizontal="center" vertical="center"/>
    </xf>
    <xf numFmtId="0" fontId="41" fillId="0" borderId="0" xfId="0" applyFont="1" applyBorder="1" applyAlignment="1">
      <alignment vertical="center" wrapText="1"/>
    </xf>
    <xf numFmtId="0" fontId="15" fillId="0" borderId="0" xfId="0" applyFont="1" applyBorder="1" applyAlignment="1">
      <alignment vertical="center" wrapText="1"/>
    </xf>
    <xf numFmtId="0" fontId="54" fillId="0" borderId="0" xfId="0" applyFont="1" applyAlignment="1">
      <alignment vertical="center"/>
    </xf>
    <xf numFmtId="0" fontId="0" fillId="0" borderId="0" xfId="0" applyBorder="1" applyAlignment="1">
      <alignment vertical="center"/>
    </xf>
    <xf numFmtId="0" fontId="45" fillId="0" borderId="0" xfId="0" applyFont="1" applyAlignment="1">
      <alignment vertical="center" wrapText="1"/>
    </xf>
    <xf numFmtId="0" fontId="56" fillId="0" borderId="0" xfId="0" applyFont="1" applyAlignment="1">
      <alignment vertical="center"/>
    </xf>
    <xf numFmtId="0" fontId="58" fillId="0" borderId="0" xfId="0" applyFont="1"/>
    <xf numFmtId="4" fontId="48" fillId="0" borderId="9" xfId="0" applyNumberFormat="1" applyFont="1" applyBorder="1" applyAlignment="1">
      <alignment horizontal="center" vertical="center"/>
    </xf>
    <xf numFmtId="4" fontId="48" fillId="0" borderId="11" xfId="0" applyNumberFormat="1" applyFont="1" applyBorder="1" applyAlignment="1">
      <alignment horizontal="center" vertical="center"/>
    </xf>
    <xf numFmtId="4" fontId="48" fillId="0" borderId="11" xfId="0" applyNumberFormat="1" applyFont="1" applyBorder="1" applyAlignment="1">
      <alignment horizontal="center" vertical="center" wrapText="1"/>
    </xf>
    <xf numFmtId="4" fontId="48" fillId="0" borderId="6" xfId="0" applyNumberFormat="1" applyFont="1" applyBorder="1" applyAlignment="1">
      <alignment horizontal="center" vertical="center" wrapText="1"/>
    </xf>
    <xf numFmtId="0" fontId="53" fillId="0" borderId="0" xfId="2" applyAlignment="1">
      <alignment vertical="center"/>
    </xf>
    <xf numFmtId="0" fontId="17" fillId="0" borderId="0" xfId="2" applyFont="1" applyAlignment="1">
      <alignment vertical="center"/>
    </xf>
    <xf numFmtId="0" fontId="33" fillId="0" borderId="0" xfId="2" applyFont="1" applyAlignment="1">
      <alignment horizontal="right" vertical="center"/>
    </xf>
    <xf numFmtId="0" fontId="39" fillId="0" borderId="0" xfId="2" applyFont="1" applyAlignment="1">
      <alignment vertical="center"/>
    </xf>
    <xf numFmtId="0" fontId="15" fillId="0" borderId="0" xfId="2" applyFont="1" applyAlignment="1">
      <alignment horizontal="left" vertical="center"/>
    </xf>
    <xf numFmtId="0" fontId="34" fillId="0" borderId="0" xfId="2" applyFont="1" applyAlignment="1">
      <alignment horizontal="left" vertical="center"/>
    </xf>
    <xf numFmtId="0" fontId="16" fillId="0" borderId="0" xfId="2" applyFont="1" applyAlignment="1">
      <alignment horizontal="left" vertical="center"/>
    </xf>
    <xf numFmtId="0" fontId="31" fillId="0" borderId="0" xfId="2" applyFont="1" applyAlignment="1">
      <alignment horizontal="center" vertical="center" wrapText="1"/>
    </xf>
    <xf numFmtId="0" fontId="21" fillId="0" borderId="0" xfId="2" applyFont="1" applyAlignment="1">
      <alignment vertical="center" wrapText="1"/>
    </xf>
    <xf numFmtId="0" fontId="31" fillId="0" borderId="0" xfId="2" applyFont="1" applyAlignment="1">
      <alignment vertical="center" wrapText="1"/>
    </xf>
    <xf numFmtId="0" fontId="29" fillId="0" borderId="0" xfId="2" applyFont="1" applyAlignment="1">
      <alignment horizontal="center" vertical="center" wrapText="1"/>
    </xf>
    <xf numFmtId="0" fontId="30" fillId="0" borderId="0" xfId="2" applyFont="1" applyAlignment="1">
      <alignment vertical="center" wrapText="1"/>
    </xf>
    <xf numFmtId="0" fontId="30" fillId="0" borderId="7" xfId="2" applyFont="1" applyBorder="1" applyAlignment="1">
      <alignment horizontal="center" vertical="center" wrapText="1"/>
    </xf>
    <xf numFmtId="0" fontId="30" fillId="0" borderId="6" xfId="2" applyFont="1" applyBorder="1" applyAlignment="1">
      <alignment horizontal="center" vertical="center" wrapText="1"/>
    </xf>
    <xf numFmtId="0" fontId="29" fillId="0" borderId="0" xfId="2" applyFont="1" applyAlignment="1">
      <alignment vertical="center" wrapText="1"/>
    </xf>
    <xf numFmtId="0" fontId="22" fillId="0" borderId="0" xfId="2" applyFont="1" applyAlignment="1">
      <alignment horizontal="center" vertical="center" wrapText="1"/>
    </xf>
    <xf numFmtId="0" fontId="23" fillId="0" borderId="0" xfId="2" applyFont="1" applyAlignment="1">
      <alignment horizontal="center" vertical="center" wrapText="1"/>
    </xf>
    <xf numFmtId="0" fontId="24" fillId="0" borderId="0" xfId="2" applyFont="1" applyAlignment="1">
      <alignment vertical="center" wrapText="1"/>
    </xf>
    <xf numFmtId="0" fontId="22" fillId="0" borderId="0" xfId="2" applyFont="1" applyAlignment="1">
      <alignment vertical="center" wrapText="1"/>
    </xf>
    <xf numFmtId="0" fontId="25" fillId="0" borderId="0" xfId="2" applyFont="1" applyAlignment="1">
      <alignment horizontal="center" vertical="center" wrapText="1"/>
    </xf>
    <xf numFmtId="0" fontId="27" fillId="0" borderId="5" xfId="2" applyFont="1" applyBorder="1" applyAlignment="1">
      <alignment horizontal="left" vertical="center" wrapText="1"/>
    </xf>
    <xf numFmtId="3" fontId="26" fillId="0" borderId="0" xfId="2" applyNumberFormat="1" applyFont="1" applyAlignment="1">
      <alignment vertical="center" wrapText="1"/>
    </xf>
    <xf numFmtId="3" fontId="26" fillId="0" borderId="10" xfId="2" applyNumberFormat="1" applyFont="1" applyBorder="1" applyAlignment="1" applyProtection="1">
      <alignment horizontal="center" vertical="center"/>
      <protection locked="0"/>
    </xf>
    <xf numFmtId="4" fontId="48" fillId="0" borderId="9" xfId="2" applyNumberFormat="1" applyFont="1" applyBorder="1" applyAlignment="1">
      <alignment horizontal="center" vertical="center"/>
    </xf>
    <xf numFmtId="3" fontId="26" fillId="3" borderId="10" xfId="2" applyNumberFormat="1" applyFont="1" applyFill="1" applyBorder="1" applyAlignment="1" applyProtection="1">
      <alignment horizontal="center" vertical="center"/>
      <protection locked="0"/>
    </xf>
    <xf numFmtId="165" fontId="48" fillId="0" borderId="9" xfId="1" applyNumberFormat="1" applyFont="1" applyBorder="1" applyAlignment="1">
      <alignment horizontal="center" vertical="center"/>
    </xf>
    <xf numFmtId="0" fontId="44" fillId="0" borderId="0" xfId="2" applyFont="1" applyAlignment="1">
      <alignment vertical="center" wrapText="1"/>
    </xf>
    <xf numFmtId="0" fontId="25" fillId="0" borderId="0" xfId="2" applyFont="1" applyAlignment="1">
      <alignment vertical="center" wrapText="1"/>
    </xf>
    <xf numFmtId="0" fontId="27" fillId="0" borderId="4" xfId="2" applyFont="1" applyBorder="1" applyAlignment="1">
      <alignment horizontal="left" vertical="center" wrapText="1"/>
    </xf>
    <xf numFmtId="3" fontId="26" fillId="0" borderId="12" xfId="2" applyNumberFormat="1" applyFont="1" applyBorder="1" applyAlignment="1" applyProtection="1">
      <alignment horizontal="center" vertical="center"/>
      <protection locked="0"/>
    </xf>
    <xf numFmtId="4" fontId="48" fillId="0" borderId="11" xfId="2" applyNumberFormat="1" applyFont="1" applyBorder="1" applyAlignment="1">
      <alignment horizontal="center" vertical="center"/>
    </xf>
    <xf numFmtId="3" fontId="26" fillId="3" borderId="12" xfId="2" applyNumberFormat="1" applyFont="1" applyFill="1" applyBorder="1" applyAlignment="1" applyProtection="1">
      <alignment horizontal="center" vertical="center"/>
      <protection locked="0"/>
    </xf>
    <xf numFmtId="165" fontId="48" fillId="0" borderId="11" xfId="1" applyNumberFormat="1" applyFont="1" applyBorder="1" applyAlignment="1">
      <alignment horizontal="center" vertical="center"/>
    </xf>
    <xf numFmtId="3" fontId="26" fillId="0" borderId="12" xfId="2" applyNumberFormat="1" applyFont="1" applyBorder="1" applyAlignment="1" applyProtection="1">
      <alignment horizontal="center" vertical="center" wrapText="1"/>
      <protection locked="0"/>
    </xf>
    <xf numFmtId="0" fontId="28" fillId="0" borderId="0" xfId="2" applyFont="1" applyAlignment="1">
      <alignment horizontal="center" vertical="center" wrapText="1"/>
    </xf>
    <xf numFmtId="0" fontId="28" fillId="0" borderId="0" xfId="2" applyFont="1" applyAlignment="1">
      <alignment vertical="center" wrapText="1"/>
    </xf>
    <xf numFmtId="3" fontId="26" fillId="3" borderId="12" xfId="2" applyNumberFormat="1" applyFont="1" applyFill="1" applyBorder="1" applyAlignment="1" applyProtection="1">
      <alignment horizontal="center" vertical="center" wrapText="1"/>
      <protection locked="0"/>
    </xf>
    <xf numFmtId="4" fontId="48" fillId="0" borderId="11" xfId="2" applyNumberFormat="1" applyFont="1" applyBorder="1" applyAlignment="1">
      <alignment horizontal="center" vertical="center" wrapText="1"/>
    </xf>
    <xf numFmtId="165" fontId="48" fillId="0" borderId="11" xfId="1" applyNumberFormat="1" applyFont="1" applyBorder="1" applyAlignment="1">
      <alignment horizontal="center" vertical="center" wrapText="1"/>
    </xf>
    <xf numFmtId="0" fontId="27" fillId="0" borderId="3" xfId="2" applyFont="1" applyBorder="1" applyAlignment="1">
      <alignment horizontal="left" vertical="center" wrapText="1"/>
    </xf>
    <xf numFmtId="3" fontId="26" fillId="0" borderId="7" xfId="2" applyNumberFormat="1" applyFont="1" applyBorder="1" applyAlignment="1" applyProtection="1">
      <alignment horizontal="center" vertical="center" wrapText="1"/>
      <protection locked="0"/>
    </xf>
    <xf numFmtId="4" fontId="48" fillId="0" borderId="6" xfId="2" applyNumberFormat="1" applyFont="1" applyBorder="1" applyAlignment="1">
      <alignment horizontal="center" vertical="center" wrapText="1"/>
    </xf>
    <xf numFmtId="3" fontId="26" fillId="3" borderId="7" xfId="2" applyNumberFormat="1" applyFont="1" applyFill="1" applyBorder="1" applyAlignment="1" applyProtection="1">
      <alignment horizontal="center" vertical="center" wrapText="1"/>
      <protection locked="0"/>
    </xf>
    <xf numFmtId="165" fontId="48" fillId="0" borderId="6" xfId="1" applyNumberFormat="1" applyFont="1" applyBorder="1" applyAlignment="1">
      <alignment horizontal="center" vertical="center" wrapText="1"/>
    </xf>
    <xf numFmtId="0" fontId="50" fillId="0" borderId="0" xfId="2" applyFont="1" applyAlignment="1">
      <alignment horizontal="center" vertical="center" wrapText="1"/>
    </xf>
    <xf numFmtId="165" fontId="50" fillId="0" borderId="0" xfId="1" applyNumberFormat="1" applyFont="1" applyBorder="1" applyAlignment="1">
      <alignment horizontal="center" vertical="center" wrapText="1"/>
    </xf>
    <xf numFmtId="0" fontId="16" fillId="0" borderId="0" xfId="2" applyFont="1" applyAlignment="1">
      <alignment vertical="center" wrapText="1"/>
    </xf>
    <xf numFmtId="0" fontId="21" fillId="0" borderId="2" xfId="2" applyFont="1" applyBorder="1" applyAlignment="1">
      <alignment horizontal="left" vertical="center" wrapText="1"/>
    </xf>
    <xf numFmtId="3" fontId="21" fillId="0" borderId="1" xfId="2" applyNumberFormat="1" applyFont="1" applyBorder="1" applyAlignment="1">
      <alignment horizontal="center" vertical="center" wrapText="1"/>
    </xf>
    <xf numFmtId="4" fontId="49" fillId="0" borderId="8" xfId="2" applyNumberFormat="1" applyFont="1" applyBorder="1" applyAlignment="1">
      <alignment horizontal="center" vertical="center" wrapText="1"/>
    </xf>
    <xf numFmtId="165" fontId="49" fillId="0" borderId="8" xfId="1" applyNumberFormat="1" applyFont="1" applyBorder="1" applyAlignment="1">
      <alignment horizontal="center" vertical="center" wrapText="1"/>
    </xf>
    <xf numFmtId="0" fontId="19" fillId="0" borderId="0" xfId="2" applyFont="1" applyAlignment="1">
      <alignment vertical="center" wrapText="1"/>
    </xf>
    <xf numFmtId="0" fontId="56" fillId="0" borderId="0" xfId="2" applyFont="1" applyAlignment="1">
      <alignment vertical="center" wrapText="1"/>
    </xf>
    <xf numFmtId="2" fontId="37" fillId="0" borderId="0" xfId="2" applyNumberFormat="1" applyFont="1" applyAlignment="1">
      <alignment vertical="center" wrapText="1"/>
    </xf>
    <xf numFmtId="0" fontId="34" fillId="0" borderId="0" xfId="2" applyFont="1" applyAlignment="1">
      <alignment vertical="center" wrapText="1"/>
    </xf>
    <xf numFmtId="2" fontId="36" fillId="0" borderId="0" xfId="2" applyNumberFormat="1" applyFont="1" applyAlignment="1">
      <alignment vertical="center" wrapText="1"/>
    </xf>
    <xf numFmtId="0" fontId="15" fillId="0" borderId="0" xfId="2" applyFont="1" applyAlignment="1">
      <alignment vertical="center" wrapText="1"/>
    </xf>
    <xf numFmtId="0" fontId="35" fillId="0" borderId="0" xfId="2" applyFont="1" applyAlignment="1">
      <alignment vertical="center" wrapText="1"/>
    </xf>
    <xf numFmtId="10" fontId="15" fillId="0" borderId="0" xfId="2" applyNumberFormat="1" applyFont="1" applyAlignment="1">
      <alignment vertical="center" wrapText="1"/>
    </xf>
    <xf numFmtId="0" fontId="38" fillId="0" borderId="6" xfId="2" applyFont="1" applyBorder="1" applyAlignment="1">
      <alignment horizontal="center" vertical="center" wrapText="1"/>
    </xf>
    <xf numFmtId="0" fontId="46" fillId="0" borderId="0" xfId="2" applyFont="1"/>
    <xf numFmtId="0" fontId="46" fillId="0" borderId="0" xfId="2" applyFont="1" applyAlignment="1">
      <alignment horizontal="left" vertical="center" wrapText="1"/>
    </xf>
    <xf numFmtId="0" fontId="46" fillId="0" borderId="0" xfId="2" applyFont="1" applyAlignment="1">
      <alignment vertical="center" wrapText="1"/>
    </xf>
    <xf numFmtId="0" fontId="0" fillId="4" borderId="0" xfId="0" applyFill="1" applyBorder="1"/>
    <xf numFmtId="0" fontId="59" fillId="0" borderId="0" xfId="0" applyFont="1"/>
    <xf numFmtId="0" fontId="62" fillId="0" borderId="0" xfId="0" applyFont="1" applyAlignment="1">
      <alignment horizontal="left" vertical="center"/>
    </xf>
    <xf numFmtId="0" fontId="61" fillId="0" borderId="0" xfId="0" applyFont="1"/>
    <xf numFmtId="0" fontId="60" fillId="0" borderId="0" xfId="0" applyFont="1" applyAlignment="1">
      <alignment vertical="center"/>
    </xf>
    <xf numFmtId="0" fontId="59" fillId="4" borderId="0" xfId="0" applyFont="1" applyFill="1" applyBorder="1"/>
    <xf numFmtId="0" fontId="51" fillId="4" borderId="0" xfId="0" applyFont="1" applyFill="1" applyBorder="1"/>
    <xf numFmtId="3" fontId="59" fillId="4" borderId="0" xfId="0" applyNumberFormat="1" applyFont="1" applyFill="1" applyBorder="1"/>
    <xf numFmtId="10" fontId="59" fillId="4" borderId="0" xfId="0" applyNumberFormat="1" applyFont="1" applyFill="1" applyBorder="1"/>
    <xf numFmtId="0" fontId="52" fillId="4" borderId="0" xfId="0" applyFont="1" applyFill="1" applyBorder="1"/>
    <xf numFmtId="3" fontId="52" fillId="4" borderId="0" xfId="0" applyNumberFormat="1" applyFont="1" applyFill="1" applyBorder="1"/>
    <xf numFmtId="10" fontId="52" fillId="4" borderId="0" xfId="0" applyNumberFormat="1" applyFont="1" applyFill="1" applyBorder="1"/>
    <xf numFmtId="0" fontId="20" fillId="0" borderId="0" xfId="0" applyFont="1" applyBorder="1" applyAlignment="1">
      <alignment horizontal="left" vertical="center" wrapText="1"/>
    </xf>
    <xf numFmtId="3" fontId="26" fillId="0" borderId="10" xfId="0" applyNumberFormat="1" applyFont="1" applyBorder="1" applyAlignment="1" applyProtection="1">
      <alignment horizontal="center" vertical="center"/>
      <protection locked="0"/>
    </xf>
    <xf numFmtId="3" fontId="26" fillId="0" borderId="12" xfId="0" applyNumberFormat="1" applyFont="1" applyBorder="1" applyAlignment="1" applyProtection="1">
      <alignment horizontal="center" vertical="center"/>
      <protection locked="0"/>
    </xf>
    <xf numFmtId="3" fontId="26" fillId="0" borderId="12" xfId="0" applyNumberFormat="1" applyFont="1" applyBorder="1" applyAlignment="1" applyProtection="1">
      <alignment horizontal="center" vertical="center" wrapText="1"/>
      <protection locked="0"/>
    </xf>
    <xf numFmtId="3" fontId="26" fillId="0" borderId="7" xfId="0" applyNumberFormat="1" applyFont="1" applyBorder="1" applyAlignment="1" applyProtection="1">
      <alignment horizontal="center" vertical="center" wrapText="1"/>
      <protection locked="0"/>
    </xf>
    <xf numFmtId="0" fontId="41" fillId="0" borderId="0" xfId="0" applyFont="1" applyAlignment="1">
      <alignment horizontal="left" vertical="center"/>
    </xf>
    <xf numFmtId="0" fontId="67" fillId="4" borderId="0" xfId="0" applyFont="1" applyFill="1" applyBorder="1"/>
    <xf numFmtId="3" fontId="0" fillId="4" borderId="0" xfId="0" applyNumberFormat="1" applyFill="1" applyBorder="1"/>
    <xf numFmtId="10" fontId="0" fillId="4" borderId="0" xfId="0" applyNumberFormat="1" applyFill="1" applyBorder="1"/>
    <xf numFmtId="0" fontId="63" fillId="0" borderId="0" xfId="2" applyFont="1" applyAlignment="1">
      <alignment horizontal="center" vertical="center" wrapText="1"/>
    </xf>
    <xf numFmtId="0" fontId="43" fillId="0" borderId="0" xfId="2" applyFont="1" applyAlignment="1">
      <alignment vertical="center" wrapText="1"/>
    </xf>
    <xf numFmtId="3" fontId="43" fillId="0" borderId="0" xfId="2" applyNumberFormat="1" applyFont="1" applyAlignment="1">
      <alignment vertical="center" wrapText="1"/>
    </xf>
    <xf numFmtId="0" fontId="68" fillId="0" borderId="0" xfId="2" applyFont="1" applyAlignment="1">
      <alignment horizontal="center" vertical="center" wrapText="1"/>
    </xf>
    <xf numFmtId="0" fontId="46" fillId="0" borderId="0" xfId="2" applyFont="1" applyAlignment="1">
      <alignment horizontal="center" vertical="center" wrapText="1"/>
    </xf>
    <xf numFmtId="0" fontId="42" fillId="0" borderId="0" xfId="2" applyFont="1" applyAlignment="1">
      <alignment vertical="center" wrapText="1"/>
    </xf>
    <xf numFmtId="2" fontId="46" fillId="0" borderId="0" xfId="1" applyNumberFormat="1" applyFont="1" applyBorder="1" applyAlignment="1">
      <alignment horizontal="center" vertical="center"/>
    </xf>
    <xf numFmtId="2" fontId="46" fillId="0" borderId="0" xfId="1" applyNumberFormat="1" applyFont="1" applyBorder="1" applyAlignment="1">
      <alignment horizontal="center" vertical="center" wrapText="1"/>
    </xf>
    <xf numFmtId="2" fontId="46" fillId="0" borderId="0" xfId="2" applyNumberFormat="1" applyFont="1" applyAlignment="1">
      <alignment vertical="center" wrapText="1"/>
    </xf>
    <xf numFmtId="0" fontId="41" fillId="0" borderId="0" xfId="2" applyFont="1" applyAlignment="1">
      <alignment vertical="center" wrapText="1"/>
    </xf>
    <xf numFmtId="0" fontId="51" fillId="4" borderId="0" xfId="16" applyFont="1" applyFill="1" applyBorder="1"/>
    <xf numFmtId="0" fontId="67" fillId="0" borderId="0" xfId="16" applyFont="1" applyBorder="1"/>
    <xf numFmtId="0" fontId="51" fillId="0" borderId="0" xfId="16" applyFont="1" applyBorder="1"/>
    <xf numFmtId="167" fontId="51" fillId="4" borderId="0" xfId="0" applyNumberFormat="1" applyFont="1" applyFill="1" applyBorder="1"/>
    <xf numFmtId="0" fontId="21" fillId="0" borderId="4" xfId="2" applyFont="1" applyBorder="1" applyAlignment="1">
      <alignment vertical="center" wrapText="1"/>
    </xf>
    <xf numFmtId="3" fontId="49" fillId="0" borderId="8" xfId="2" applyNumberFormat="1" applyFont="1" applyBorder="1" applyAlignment="1">
      <alignment horizontal="center" vertical="center" wrapText="1"/>
    </xf>
    <xf numFmtId="0" fontId="41" fillId="0" borderId="0" xfId="0" applyFont="1" applyBorder="1" applyAlignment="1">
      <alignment horizontal="left" vertical="center"/>
    </xf>
    <xf numFmtId="0" fontId="55" fillId="0" borderId="0" xfId="0" applyFont="1" applyBorder="1" applyAlignment="1">
      <alignment horizontal="left" vertical="center"/>
    </xf>
    <xf numFmtId="0" fontId="70" fillId="0" borderId="0" xfId="0" applyFont="1" applyBorder="1" applyAlignment="1">
      <alignment vertical="center" wrapText="1"/>
    </xf>
    <xf numFmtId="0" fontId="73" fillId="0" borderId="0" xfId="0" applyFont="1" applyBorder="1" applyAlignment="1">
      <alignment horizontal="center" vertical="center" wrapText="1"/>
    </xf>
    <xf numFmtId="0" fontId="66" fillId="0" borderId="0" xfId="0" applyFont="1" applyBorder="1" applyAlignment="1">
      <alignment vertical="center" wrapText="1"/>
    </xf>
    <xf numFmtId="0" fontId="74" fillId="0" borderId="0" xfId="0" applyFont="1" applyBorder="1" applyAlignment="1">
      <alignment horizontal="center" vertical="center" wrapText="1"/>
    </xf>
    <xf numFmtId="0" fontId="75" fillId="0" borderId="0" xfId="0" applyFont="1" applyBorder="1" applyAlignment="1">
      <alignment horizontal="center" vertical="center" wrapText="1"/>
    </xf>
    <xf numFmtId="0" fontId="76" fillId="0" borderId="0" xfId="0" applyFont="1" applyBorder="1" applyAlignment="1">
      <alignment vertical="center" wrapText="1"/>
    </xf>
    <xf numFmtId="0" fontId="69" fillId="0" borderId="0" xfId="0" applyFont="1" applyBorder="1" applyAlignment="1">
      <alignment vertical="center" wrapText="1"/>
    </xf>
    <xf numFmtId="10" fontId="69" fillId="0" borderId="0" xfId="7" applyNumberFormat="1" applyFont="1" applyBorder="1" applyAlignment="1">
      <alignment vertical="center" wrapText="1"/>
    </xf>
    <xf numFmtId="3" fontId="69" fillId="0" borderId="0" xfId="7" applyNumberFormat="1" applyFont="1" applyBorder="1" applyAlignment="1" applyProtection="1">
      <alignment horizontal="center" vertical="center"/>
      <protection locked="0"/>
    </xf>
    <xf numFmtId="10" fontId="69" fillId="0" borderId="0" xfId="6" applyNumberFormat="1" applyFont="1" applyBorder="1" applyAlignment="1">
      <alignment vertical="center" wrapText="1"/>
    </xf>
    <xf numFmtId="9" fontId="69" fillId="0" borderId="0" xfId="8" applyFont="1" applyBorder="1" applyAlignment="1">
      <alignment vertical="center" wrapText="1"/>
    </xf>
    <xf numFmtId="10" fontId="77" fillId="0" borderId="0" xfId="7" applyNumberFormat="1" applyFont="1" applyBorder="1" applyAlignment="1">
      <alignment vertical="center" wrapText="1"/>
    </xf>
    <xf numFmtId="0" fontId="70" fillId="0" borderId="0" xfId="0" applyFont="1" applyBorder="1" applyAlignment="1">
      <alignment horizontal="left" vertical="center" wrapText="1"/>
    </xf>
    <xf numFmtId="3" fontId="77" fillId="0" borderId="0" xfId="0" applyNumberFormat="1" applyFont="1" applyBorder="1" applyAlignment="1">
      <alignment horizontal="center" vertical="center" wrapText="1"/>
    </xf>
    <xf numFmtId="0" fontId="59" fillId="0" borderId="0" xfId="0" applyFont="1" applyBorder="1" applyAlignment="1">
      <alignment vertical="center" wrapText="1"/>
    </xf>
    <xf numFmtId="2" fontId="75" fillId="0" borderId="0" xfId="0" applyNumberFormat="1" applyFont="1" applyBorder="1" applyAlignment="1">
      <alignment vertical="center" wrapText="1"/>
    </xf>
    <xf numFmtId="2" fontId="75" fillId="0" borderId="0" xfId="0" applyNumberFormat="1" applyFont="1" applyBorder="1" applyAlignment="1">
      <alignment horizontal="left" vertical="center" wrapText="1"/>
    </xf>
    <xf numFmtId="0" fontId="55" fillId="0" borderId="0" xfId="0" applyFont="1" applyBorder="1" applyAlignment="1">
      <alignment vertical="center" wrapText="1"/>
    </xf>
    <xf numFmtId="2" fontId="42" fillId="0" borderId="0" xfId="0" applyNumberFormat="1" applyFont="1" applyAlignment="1">
      <alignment horizontal="left" vertical="center" wrapText="1"/>
    </xf>
    <xf numFmtId="2" fontId="57" fillId="0" borderId="0" xfId="0" applyNumberFormat="1" applyFont="1" applyBorder="1" applyAlignment="1">
      <alignment vertical="center" wrapText="1"/>
    </xf>
    <xf numFmtId="0" fontId="78" fillId="0" borderId="0" xfId="0" applyFont="1" applyBorder="1" applyAlignment="1">
      <alignment horizontal="center" vertical="center"/>
    </xf>
    <xf numFmtId="0" fontId="77" fillId="0" borderId="0" xfId="0" applyFont="1" applyBorder="1" applyAlignment="1">
      <alignment vertical="center" wrapText="1"/>
    </xf>
    <xf numFmtId="0" fontId="79" fillId="0" borderId="0" xfId="0" applyFont="1" applyBorder="1" applyAlignment="1">
      <alignment horizontal="center" vertical="center" wrapText="1"/>
    </xf>
    <xf numFmtId="0" fontId="73" fillId="0" borderId="0" xfId="0" applyFont="1" applyBorder="1" applyAlignment="1">
      <alignment vertical="center" wrapText="1"/>
    </xf>
    <xf numFmtId="0" fontId="80" fillId="0" borderId="0" xfId="0" applyFont="1" applyBorder="1" applyAlignment="1">
      <alignment horizontal="center" vertical="center" wrapText="1"/>
    </xf>
    <xf numFmtId="0" fontId="81" fillId="0" borderId="0" xfId="0" applyFont="1" applyBorder="1" applyAlignment="1">
      <alignment vertical="center" wrapText="1"/>
    </xf>
    <xf numFmtId="0" fontId="75" fillId="0" borderId="0" xfId="0" applyFont="1" applyBorder="1" applyAlignment="1">
      <alignment vertical="center" wrapText="1"/>
    </xf>
    <xf numFmtId="0" fontId="82" fillId="0" borderId="0" xfId="0" applyFont="1" applyBorder="1" applyAlignment="1">
      <alignment horizontal="center" vertical="center" wrapText="1"/>
    </xf>
    <xf numFmtId="0" fontId="83" fillId="0" borderId="0" xfId="0" applyFont="1" applyBorder="1" applyAlignment="1">
      <alignment vertical="center" wrapText="1"/>
    </xf>
    <xf numFmtId="3" fontId="69" fillId="0" borderId="0" xfId="0" applyNumberFormat="1" applyFont="1" applyBorder="1" applyAlignment="1">
      <alignment horizontal="center" vertical="center" wrapText="1"/>
    </xf>
    <xf numFmtId="3" fontId="69" fillId="0" borderId="0" xfId="0" applyNumberFormat="1" applyFont="1" applyBorder="1" applyAlignment="1">
      <alignment horizontal="center" vertical="center"/>
    </xf>
    <xf numFmtId="4" fontId="84" fillId="0" borderId="0" xfId="0" applyNumberFormat="1" applyFont="1" applyBorder="1" applyAlignment="1">
      <alignment horizontal="center" vertical="center"/>
    </xf>
    <xf numFmtId="4" fontId="69" fillId="0" borderId="0" xfId="0" applyNumberFormat="1" applyFont="1" applyBorder="1" applyAlignment="1">
      <alignment horizontal="center" vertical="center"/>
    </xf>
    <xf numFmtId="4" fontId="84" fillId="0" borderId="0" xfId="0" applyNumberFormat="1" applyFont="1" applyBorder="1" applyAlignment="1">
      <alignment horizontal="center" vertical="center" wrapText="1"/>
    </xf>
    <xf numFmtId="0" fontId="85" fillId="0" borderId="0" xfId="0" applyFont="1" applyBorder="1" applyAlignment="1">
      <alignment horizontal="left" vertical="center" wrapText="1"/>
    </xf>
    <xf numFmtId="0" fontId="69" fillId="0" borderId="0" xfId="0" applyFont="1" applyBorder="1" applyAlignment="1">
      <alignment horizontal="center" vertical="center" wrapText="1"/>
    </xf>
    <xf numFmtId="4" fontId="69" fillId="0" borderId="0" xfId="0" applyNumberFormat="1" applyFont="1" applyBorder="1" applyAlignment="1">
      <alignment horizontal="center" vertical="center" wrapText="1"/>
    </xf>
    <xf numFmtId="3" fontId="69" fillId="0" borderId="0" xfId="0" applyNumberFormat="1" applyFont="1" applyBorder="1" applyAlignment="1">
      <alignment vertical="center" wrapText="1"/>
    </xf>
    <xf numFmtId="0" fontId="77" fillId="0" borderId="0" xfId="0" applyFont="1" applyBorder="1" applyAlignment="1">
      <alignment horizontal="center" vertical="center" wrapText="1"/>
    </xf>
    <xf numFmtId="0" fontId="80" fillId="0" borderId="0" xfId="0" applyFont="1" applyBorder="1" applyAlignment="1">
      <alignment vertical="center" wrapText="1"/>
    </xf>
    <xf numFmtId="0" fontId="71" fillId="0" borderId="0" xfId="0" applyFont="1" applyBorder="1" applyAlignment="1">
      <alignment vertical="center" wrapText="1"/>
    </xf>
    <xf numFmtId="4" fontId="86" fillId="0" borderId="0" xfId="0" applyNumberFormat="1" applyFont="1" applyBorder="1" applyAlignment="1">
      <alignment horizontal="center" vertical="center" wrapText="1"/>
    </xf>
    <xf numFmtId="4" fontId="77" fillId="0" borderId="0" xfId="0" applyNumberFormat="1" applyFont="1" applyBorder="1" applyAlignment="1">
      <alignment horizontal="center" vertical="center" wrapText="1"/>
    </xf>
    <xf numFmtId="2" fontId="76" fillId="0" borderId="0" xfId="0" applyNumberFormat="1" applyFont="1" applyBorder="1" applyAlignment="1">
      <alignment vertical="center" wrapText="1"/>
    </xf>
    <xf numFmtId="0" fontId="55" fillId="0" borderId="0" xfId="0" applyFont="1" applyAlignment="1">
      <alignment horizontal="left" vertical="center"/>
    </xf>
    <xf numFmtId="0" fontId="55" fillId="0" borderId="0" xfId="0" applyFont="1" applyAlignment="1">
      <alignment horizontal="center" vertical="center"/>
    </xf>
    <xf numFmtId="0" fontId="55" fillId="0" borderId="0" xfId="0" applyFont="1" applyBorder="1" applyAlignment="1">
      <alignment horizontal="center" vertical="center"/>
    </xf>
    <xf numFmtId="0" fontId="21" fillId="0" borderId="13" xfId="2" applyFont="1" applyBorder="1" applyAlignment="1">
      <alignment vertical="center" wrapText="1"/>
    </xf>
    <xf numFmtId="166" fontId="48" fillId="0" borderId="9" xfId="2" applyNumberFormat="1" applyFont="1" applyBorder="1" applyAlignment="1">
      <alignment horizontal="center" vertical="center"/>
    </xf>
    <xf numFmtId="166" fontId="48" fillId="0" borderId="11" xfId="2" applyNumberFormat="1" applyFont="1" applyBorder="1" applyAlignment="1">
      <alignment horizontal="center" vertical="center"/>
    </xf>
    <xf numFmtId="166" fontId="48" fillId="0" borderId="11" xfId="2" applyNumberFormat="1" applyFont="1" applyBorder="1" applyAlignment="1">
      <alignment horizontal="center" vertical="center" wrapText="1"/>
    </xf>
    <xf numFmtId="166" fontId="48" fillId="0" borderId="6" xfId="2" applyNumberFormat="1" applyFont="1" applyBorder="1" applyAlignment="1">
      <alignment horizontal="center" vertical="center" wrapText="1"/>
    </xf>
    <xf numFmtId="166" fontId="50" fillId="0" borderId="0" xfId="2" applyNumberFormat="1" applyFont="1" applyAlignment="1">
      <alignment horizontal="center" vertical="center" wrapText="1"/>
    </xf>
    <xf numFmtId="4" fontId="50" fillId="0" borderId="0" xfId="2" applyNumberFormat="1" applyFont="1" applyAlignment="1">
      <alignment horizontal="center" vertical="center" wrapText="1"/>
    </xf>
    <xf numFmtId="9" fontId="14" fillId="0" borderId="0" xfId="8" applyFont="1" applyBorder="1" applyAlignment="1">
      <alignment horizontal="center" vertical="center"/>
    </xf>
    <xf numFmtId="0" fontId="72" fillId="0" borderId="0" xfId="0" applyFont="1" applyBorder="1" applyAlignment="1">
      <alignment vertical="center" wrapText="1"/>
    </xf>
    <xf numFmtId="0" fontId="47" fillId="0" borderId="0" xfId="0" applyFont="1" applyBorder="1" applyAlignment="1">
      <alignment vertical="center" wrapText="1"/>
    </xf>
    <xf numFmtId="0" fontId="17" fillId="0" borderId="0" xfId="0" applyFont="1" applyBorder="1" applyAlignment="1">
      <alignment vertical="center" wrapText="1"/>
    </xf>
    <xf numFmtId="0" fontId="87" fillId="0" borderId="0" xfId="0" applyFont="1" applyBorder="1" applyAlignment="1">
      <alignment horizontal="center" vertical="center"/>
    </xf>
    <xf numFmtId="0" fontId="59" fillId="0" borderId="0" xfId="2" applyFont="1" applyAlignment="1">
      <alignment vertical="center"/>
    </xf>
    <xf numFmtId="0" fontId="91" fillId="0" borderId="0" xfId="0" applyFont="1" applyBorder="1" applyAlignment="1">
      <alignment vertical="center" wrapText="1"/>
    </xf>
    <xf numFmtId="2" fontId="42" fillId="0" borderId="0" xfId="0" applyNumberFormat="1" applyFont="1" applyBorder="1" applyAlignment="1">
      <alignment vertical="center" wrapText="1"/>
    </xf>
    <xf numFmtId="2" fontId="42" fillId="0" borderId="0" xfId="0" applyNumberFormat="1" applyFont="1" applyBorder="1" applyAlignment="1">
      <alignment horizontal="left" vertical="center" wrapText="1"/>
    </xf>
    <xf numFmtId="2" fontId="91" fillId="0" borderId="0" xfId="0" applyNumberFormat="1" applyFont="1" applyAlignment="1">
      <alignment horizontal="left" vertical="center" wrapText="1"/>
    </xf>
    <xf numFmtId="0" fontId="91" fillId="0" borderId="0" xfId="0" applyFont="1" applyAlignment="1">
      <alignment horizontal="left" vertical="center" wrapText="1"/>
    </xf>
    <xf numFmtId="3" fontId="91" fillId="0" borderId="0" xfId="0" applyNumberFormat="1" applyFont="1" applyAlignment="1">
      <alignment horizontal="left" vertical="center" wrapText="1"/>
    </xf>
    <xf numFmtId="0" fontId="67" fillId="0" borderId="0" xfId="16" applyFont="1" applyBorder="1" applyAlignment="1">
      <alignment horizontal="center"/>
    </xf>
    <xf numFmtId="0" fontId="67" fillId="4" borderId="0" xfId="16" applyFont="1" applyFill="1" applyBorder="1"/>
    <xf numFmtId="0" fontId="92" fillId="0" borderId="0" xfId="16" applyFont="1" applyBorder="1" applyAlignment="1">
      <alignment horizontal="center"/>
    </xf>
    <xf numFmtId="0" fontId="92" fillId="4" borderId="0" xfId="16" applyFont="1" applyFill="1" applyBorder="1"/>
    <xf numFmtId="0" fontId="67" fillId="4" borderId="0" xfId="16" applyFont="1" applyFill="1" applyBorder="1" applyAlignment="1">
      <alignment horizontal="center"/>
    </xf>
    <xf numFmtId="3" fontId="67" fillId="0" borderId="0" xfId="17" applyNumberFormat="1" applyFont="1"/>
    <xf numFmtId="9" fontId="67" fillId="0" borderId="0" xfId="15" applyFont="1" applyFill="1" applyBorder="1"/>
    <xf numFmtId="0" fontId="67" fillId="0" borderId="0" xfId="16" applyFont="1" applyBorder="1" applyAlignment="1">
      <alignment vertical="center"/>
    </xf>
    <xf numFmtId="0" fontId="71" fillId="0" borderId="2" xfId="0" applyFont="1" applyBorder="1" applyAlignment="1">
      <alignment horizontal="left" vertical="center" wrapText="1"/>
    </xf>
    <xf numFmtId="0" fontId="117" fillId="0" borderId="0" xfId="0" applyFont="1" applyAlignment="1">
      <alignment vertical="center"/>
    </xf>
    <xf numFmtId="0" fontId="118" fillId="0" borderId="0" xfId="0" applyFont="1"/>
    <xf numFmtId="0" fontId="118" fillId="0" borderId="0" xfId="0" applyFont="1" applyAlignment="1">
      <alignment horizontal="left"/>
    </xf>
    <xf numFmtId="0" fontId="118" fillId="0" borderId="0" xfId="0" applyFont="1" applyAlignment="1">
      <alignment vertical="center" wrapText="1"/>
    </xf>
    <xf numFmtId="0" fontId="119" fillId="0" borderId="0" xfId="0" applyFont="1" applyAlignment="1">
      <alignment horizontal="justify" vertical="center" wrapText="1"/>
    </xf>
    <xf numFmtId="0" fontId="121" fillId="0" borderId="0" xfId="18" applyFont="1" applyAlignment="1">
      <alignment horizontal="left" vertical="center" wrapText="1"/>
    </xf>
    <xf numFmtId="0" fontId="121" fillId="0" borderId="0" xfId="0" applyFont="1" applyAlignment="1">
      <alignment vertical="center"/>
    </xf>
    <xf numFmtId="0" fontId="88" fillId="0" borderId="0" xfId="0" applyFont="1" applyAlignment="1">
      <alignment vertical="center"/>
    </xf>
    <xf numFmtId="0" fontId="88" fillId="0" borderId="0" xfId="0" applyFont="1" applyAlignment="1">
      <alignment horizontal="left" vertical="center"/>
    </xf>
    <xf numFmtId="0" fontId="122" fillId="0" borderId="0" xfId="0" applyFont="1" applyAlignment="1">
      <alignment vertical="center"/>
    </xf>
    <xf numFmtId="0" fontId="8" fillId="4" borderId="0" xfId="19" applyFont="1" applyFill="1"/>
    <xf numFmtId="0" fontId="8" fillId="0" borderId="0" xfId="19" applyFont="1"/>
    <xf numFmtId="14" fontId="8" fillId="0" borderId="0" xfId="19" applyNumberFormat="1" applyFont="1"/>
    <xf numFmtId="0" fontId="8" fillId="4" borderId="88" xfId="19" applyFont="1" applyFill="1" applyBorder="1"/>
    <xf numFmtId="0" fontId="8" fillId="4" borderId="101" xfId="19" applyFont="1" applyFill="1" applyBorder="1"/>
    <xf numFmtId="3" fontId="8" fillId="0" borderId="0" xfId="19" applyNumberFormat="1" applyFont="1"/>
    <xf numFmtId="0" fontId="52" fillId="6" borderId="0" xfId="19" applyFont="1" applyFill="1" applyAlignment="1">
      <alignment horizontal="center" vertical="center"/>
    </xf>
    <xf numFmtId="14" fontId="52" fillId="38" borderId="98" xfId="19" applyNumberFormat="1" applyFont="1" applyFill="1" applyBorder="1" applyAlignment="1">
      <alignment horizontal="center" vertical="center"/>
    </xf>
    <xf numFmtId="14" fontId="52" fillId="38" borderId="0" xfId="19" applyNumberFormat="1" applyFont="1" applyFill="1" applyAlignment="1">
      <alignment horizontal="center" vertical="center"/>
    </xf>
    <xf numFmtId="14" fontId="52" fillId="38" borderId="100" xfId="19" applyNumberFormat="1" applyFont="1" applyFill="1" applyBorder="1" applyAlignment="1">
      <alignment horizontal="center" vertical="center"/>
    </xf>
    <xf numFmtId="14" fontId="52" fillId="38" borderId="99" xfId="19" applyNumberFormat="1" applyFont="1" applyFill="1" applyBorder="1" applyAlignment="1">
      <alignment horizontal="center" vertical="center"/>
    </xf>
    <xf numFmtId="14" fontId="52" fillId="38" borderId="39" xfId="19" applyNumberFormat="1" applyFont="1" applyFill="1" applyBorder="1" applyAlignment="1">
      <alignment horizontal="center" vertical="center"/>
    </xf>
    <xf numFmtId="14" fontId="52" fillId="38" borderId="109" xfId="19" applyNumberFormat="1" applyFont="1" applyFill="1" applyBorder="1" applyAlignment="1">
      <alignment horizontal="center" vertical="center"/>
    </xf>
    <xf numFmtId="14" fontId="52" fillId="38" borderId="110" xfId="19" applyNumberFormat="1" applyFont="1" applyFill="1" applyBorder="1" applyAlignment="1">
      <alignment horizontal="center" vertical="center"/>
    </xf>
    <xf numFmtId="14" fontId="52" fillId="38" borderId="111" xfId="19" applyNumberFormat="1" applyFont="1" applyFill="1" applyBorder="1" applyAlignment="1">
      <alignment horizontal="center" vertical="center"/>
    </xf>
    <xf numFmtId="14" fontId="127" fillId="6" borderId="37" xfId="19" applyNumberFormat="1" applyFont="1" applyFill="1" applyBorder="1" applyAlignment="1">
      <alignment horizontal="center" vertical="center"/>
    </xf>
    <xf numFmtId="0" fontId="108" fillId="5" borderId="80" xfId="19" applyFont="1" applyFill="1" applyBorder="1"/>
    <xf numFmtId="3" fontId="108" fillId="5" borderId="102" xfId="19" applyNumberFormat="1" applyFont="1" applyFill="1" applyBorder="1"/>
    <xf numFmtId="3" fontId="108" fillId="5" borderId="33" xfId="19" applyNumberFormat="1" applyFont="1" applyFill="1" applyBorder="1"/>
    <xf numFmtId="3" fontId="108" fillId="5" borderId="84" xfId="19" applyNumberFormat="1" applyFont="1" applyFill="1" applyBorder="1"/>
    <xf numFmtId="0" fontId="8" fillId="0" borderId="33" xfId="19" applyFont="1" applyBorder="1"/>
    <xf numFmtId="167" fontId="108" fillId="4" borderId="32" xfId="20" applyNumberFormat="1" applyFont="1" applyFill="1" applyBorder="1"/>
    <xf numFmtId="3" fontId="108" fillId="4" borderId="35" xfId="19" applyNumberFormat="1" applyFont="1" applyFill="1" applyBorder="1"/>
    <xf numFmtId="167" fontId="108" fillId="0" borderId="32" xfId="19" applyNumberFormat="1" applyFont="1" applyBorder="1"/>
    <xf numFmtId="3" fontId="108" fillId="5" borderId="35" xfId="19" applyNumberFormat="1" applyFont="1" applyFill="1" applyBorder="1"/>
    <xf numFmtId="0" fontId="108" fillId="4" borderId="81" xfId="19" applyFont="1" applyFill="1" applyBorder="1"/>
    <xf numFmtId="3" fontId="108" fillId="4" borderId="96" xfId="19" applyNumberFormat="1" applyFont="1" applyFill="1" applyBorder="1"/>
    <xf numFmtId="3" fontId="108" fillId="4" borderId="37" xfId="19" applyNumberFormat="1" applyFont="1" applyFill="1" applyBorder="1"/>
    <xf numFmtId="3" fontId="108" fillId="4" borderId="85" xfId="19" applyNumberFormat="1" applyFont="1" applyFill="1" applyBorder="1"/>
    <xf numFmtId="0" fontId="8" fillId="0" borderId="112" xfId="19" applyFont="1" applyBorder="1"/>
    <xf numFmtId="167" fontId="108" fillId="4" borderId="36" xfId="20" applyNumberFormat="1" applyFont="1" applyFill="1" applyBorder="1"/>
    <xf numFmtId="3" fontId="108" fillId="4" borderId="38" xfId="19" applyNumberFormat="1" applyFont="1" applyFill="1" applyBorder="1"/>
    <xf numFmtId="167" fontId="108" fillId="0" borderId="36" xfId="19" applyNumberFormat="1" applyFont="1" applyBorder="1"/>
    <xf numFmtId="0" fontId="8" fillId="4" borderId="82" xfId="19" applyFont="1" applyFill="1" applyBorder="1"/>
    <xf numFmtId="3" fontId="8" fillId="4" borderId="101" xfId="19" applyNumberFormat="1" applyFont="1" applyFill="1" applyBorder="1"/>
    <xf numFmtId="3" fontId="8" fillId="4" borderId="0" xfId="19" applyNumberFormat="1" applyFont="1" applyFill="1"/>
    <xf numFmtId="3" fontId="8" fillId="4" borderId="86" xfId="19" applyNumberFormat="1" applyFont="1" applyFill="1" applyBorder="1"/>
    <xf numFmtId="167" fontId="67" fillId="4" borderId="39" xfId="20" applyNumberFormat="1" applyFont="1" applyFill="1" applyBorder="1"/>
    <xf numFmtId="3" fontId="8" fillId="4" borderId="40" xfId="19" applyNumberFormat="1" applyFont="1" applyFill="1" applyBorder="1"/>
    <xf numFmtId="167" fontId="8" fillId="4" borderId="39" xfId="19" applyNumberFormat="1" applyFont="1" applyFill="1" applyBorder="1"/>
    <xf numFmtId="0" fontId="8" fillId="4" borderId="83" xfId="19" applyFont="1" applyFill="1" applyBorder="1"/>
    <xf numFmtId="3" fontId="8" fillId="4" borderId="103" xfId="19" applyNumberFormat="1" applyFont="1" applyFill="1" applyBorder="1"/>
    <xf numFmtId="3" fontId="8" fillId="4" borderId="42" xfId="19" applyNumberFormat="1" applyFont="1" applyFill="1" applyBorder="1"/>
    <xf numFmtId="3" fontId="8" fillId="4" borderId="87" xfId="19" applyNumberFormat="1" applyFont="1" applyFill="1" applyBorder="1"/>
    <xf numFmtId="0" fontId="8" fillId="0" borderId="42" xfId="19" applyFont="1" applyBorder="1"/>
    <xf numFmtId="167" fontId="67" fillId="4" borderId="41" xfId="20" applyNumberFormat="1" applyFont="1" applyFill="1" applyBorder="1"/>
    <xf numFmtId="3" fontId="8" fillId="4" borderId="43" xfId="19" applyNumberFormat="1" applyFont="1" applyFill="1" applyBorder="1"/>
    <xf numFmtId="167" fontId="8" fillId="4" borderId="41" xfId="19" applyNumberFormat="1" applyFont="1" applyFill="1" applyBorder="1"/>
    <xf numFmtId="0" fontId="8" fillId="0" borderId="37" xfId="19" applyFont="1" applyBorder="1"/>
    <xf numFmtId="167" fontId="108" fillId="4" borderId="36" xfId="19" applyNumberFormat="1" applyFont="1" applyFill="1" applyBorder="1"/>
    <xf numFmtId="0" fontId="8" fillId="0" borderId="113" xfId="19" applyFont="1" applyBorder="1"/>
    <xf numFmtId="0" fontId="8" fillId="0" borderId="114" xfId="19" applyFont="1" applyBorder="1"/>
    <xf numFmtId="167" fontId="108" fillId="4" borderId="102" xfId="20" applyNumberFormat="1" applyFont="1" applyFill="1" applyBorder="1"/>
    <xf numFmtId="3" fontId="108" fillId="4" borderId="33" xfId="19" applyNumberFormat="1" applyFont="1" applyFill="1" applyBorder="1"/>
    <xf numFmtId="167" fontId="108" fillId="0" borderId="102" xfId="19" applyNumberFormat="1" applyFont="1" applyBorder="1"/>
    <xf numFmtId="0" fontId="8" fillId="4" borderId="81" xfId="19" applyFont="1" applyFill="1" applyBorder="1" applyAlignment="1">
      <alignment wrapText="1"/>
    </xf>
    <xf numFmtId="3" fontId="8" fillId="4" borderId="96" xfId="19" applyNumberFormat="1" applyFont="1" applyFill="1" applyBorder="1"/>
    <xf numFmtId="3" fontId="8" fillId="4" borderId="37" xfId="19" applyNumberFormat="1" applyFont="1" applyFill="1" applyBorder="1"/>
    <xf numFmtId="3" fontId="8" fillId="4" borderId="85" xfId="19" applyNumberFormat="1" applyFont="1" applyFill="1" applyBorder="1"/>
    <xf numFmtId="167" fontId="67" fillId="4" borderId="36" xfId="20" applyNumberFormat="1" applyFont="1" applyFill="1" applyBorder="1"/>
    <xf numFmtId="3" fontId="8" fillId="4" borderId="38" xfId="19" applyNumberFormat="1" applyFont="1" applyFill="1" applyBorder="1"/>
    <xf numFmtId="167" fontId="8" fillId="4" borderId="36" xfId="19" applyNumberFormat="1" applyFont="1" applyFill="1" applyBorder="1"/>
    <xf numFmtId="167" fontId="8" fillId="4" borderId="37" xfId="19" applyNumberFormat="1" applyFont="1" applyFill="1" applyBorder="1"/>
    <xf numFmtId="167" fontId="8" fillId="4" borderId="0" xfId="19" applyNumberFormat="1" applyFont="1" applyFill="1"/>
    <xf numFmtId="167" fontId="8" fillId="4" borderId="39" xfId="19" applyNumberFormat="1" applyFont="1" applyFill="1" applyBorder="1" applyAlignment="1">
      <alignment horizontal="center"/>
    </xf>
    <xf numFmtId="167" fontId="8" fillId="4" borderId="0" xfId="19" applyNumberFormat="1" applyFont="1" applyFill="1" applyAlignment="1">
      <alignment horizontal="center"/>
    </xf>
    <xf numFmtId="167" fontId="8" fillId="4" borderId="42" xfId="19" applyNumberFormat="1" applyFont="1" applyFill="1" applyBorder="1"/>
    <xf numFmtId="167" fontId="67" fillId="0" borderId="0" xfId="20" applyNumberFormat="1" applyFont="1"/>
    <xf numFmtId="0" fontId="108" fillId="4" borderId="80" xfId="19" applyFont="1" applyFill="1" applyBorder="1"/>
    <xf numFmtId="4" fontId="108" fillId="4" borderId="115" xfId="19" applyNumberFormat="1" applyFont="1" applyFill="1" applyBorder="1"/>
    <xf numFmtId="4" fontId="108" fillId="4" borderId="116" xfId="19" applyNumberFormat="1" applyFont="1" applyFill="1" applyBorder="1"/>
    <xf numFmtId="167" fontId="108" fillId="4" borderId="102" xfId="19" applyNumberFormat="1" applyFont="1" applyFill="1" applyBorder="1" applyAlignment="1">
      <alignment horizontal="right"/>
    </xf>
    <xf numFmtId="4" fontId="108" fillId="4" borderId="33" xfId="19" applyNumberFormat="1" applyFont="1" applyFill="1" applyBorder="1" applyAlignment="1">
      <alignment horizontal="right"/>
    </xf>
    <xf numFmtId="4" fontId="108" fillId="4" borderId="84" xfId="19" applyNumberFormat="1" applyFont="1" applyFill="1" applyBorder="1" applyAlignment="1">
      <alignment horizontal="right"/>
    </xf>
    <xf numFmtId="167" fontId="108" fillId="4" borderId="33" xfId="19" applyNumberFormat="1" applyFont="1" applyFill="1" applyBorder="1" applyAlignment="1">
      <alignment horizontal="right"/>
    </xf>
    <xf numFmtId="167" fontId="108" fillId="4" borderId="34" xfId="19" applyNumberFormat="1" applyFont="1" applyFill="1" applyBorder="1" applyAlignment="1">
      <alignment horizontal="right"/>
    </xf>
    <xf numFmtId="4" fontId="108" fillId="4" borderId="35" xfId="19" applyNumberFormat="1" applyFont="1" applyFill="1" applyBorder="1" applyAlignment="1">
      <alignment horizontal="right"/>
    </xf>
    <xf numFmtId="0" fontId="8" fillId="0" borderId="117" xfId="19" applyFont="1" applyBorder="1"/>
    <xf numFmtId="14" fontId="127" fillId="6" borderId="119" xfId="19" applyNumberFormat="1" applyFont="1" applyFill="1" applyBorder="1" applyAlignment="1">
      <alignment horizontal="center" vertical="center"/>
    </xf>
    <xf numFmtId="0" fontId="108" fillId="4" borderId="81" xfId="19" applyFont="1" applyFill="1" applyBorder="1" applyAlignment="1">
      <alignment wrapText="1"/>
    </xf>
    <xf numFmtId="3" fontId="8" fillId="4" borderId="120" xfId="19" applyNumberFormat="1" applyFont="1" applyFill="1" applyBorder="1"/>
    <xf numFmtId="3" fontId="8" fillId="4" borderId="117" xfId="19" applyNumberFormat="1" applyFont="1" applyFill="1" applyBorder="1"/>
    <xf numFmtId="3" fontId="8" fillId="4" borderId="121" xfId="19" applyNumberFormat="1" applyFont="1" applyFill="1" applyBorder="1"/>
    <xf numFmtId="0" fontId="8" fillId="0" borderId="122" xfId="19" applyFont="1" applyBorder="1"/>
    <xf numFmtId="0" fontId="108" fillId="4" borderId="82" xfId="19" applyFont="1" applyFill="1" applyBorder="1"/>
    <xf numFmtId="0" fontId="8" fillId="0" borderId="82" xfId="19" applyFont="1" applyBorder="1"/>
    <xf numFmtId="0" fontId="108" fillId="4" borderId="83" xfId="19" applyFont="1" applyFill="1" applyBorder="1"/>
    <xf numFmtId="3" fontId="108" fillId="5" borderId="118" xfId="19" applyNumberFormat="1" applyFont="1" applyFill="1" applyBorder="1"/>
    <xf numFmtId="3" fontId="108" fillId="5" borderId="96" xfId="19" applyNumberFormat="1" applyFont="1" applyFill="1" applyBorder="1"/>
    <xf numFmtId="0" fontId="8" fillId="0" borderId="96" xfId="19" applyFont="1" applyBorder="1"/>
    <xf numFmtId="167" fontId="108" fillId="0" borderId="33" xfId="19" applyNumberFormat="1" applyFont="1" applyBorder="1"/>
    <xf numFmtId="0" fontId="129" fillId="0" borderId="0" xfId="2" applyFont="1" applyAlignment="1">
      <alignment vertical="center"/>
    </xf>
    <xf numFmtId="0" fontId="67" fillId="0" borderId="0" xfId="2" applyFont="1" applyAlignment="1">
      <alignment vertical="center"/>
    </xf>
    <xf numFmtId="0" fontId="130" fillId="0" borderId="0" xfId="2" applyFont="1" applyAlignment="1">
      <alignment horizontal="right" vertical="center"/>
    </xf>
    <xf numFmtId="0" fontId="125" fillId="0" borderId="0" xfId="2" applyFont="1" applyAlignment="1">
      <alignment vertical="center"/>
    </xf>
    <xf numFmtId="0" fontId="131" fillId="0" borderId="0" xfId="2" applyFont="1" applyAlignment="1">
      <alignment horizontal="left" vertical="center"/>
    </xf>
    <xf numFmtId="0" fontId="133" fillId="0" borderId="0" xfId="2" applyFont="1" applyAlignment="1">
      <alignment horizontal="left" vertical="center"/>
    </xf>
    <xf numFmtId="0" fontId="135" fillId="0" borderId="0" xfId="2" applyFont="1" applyAlignment="1">
      <alignment horizontal="center" vertical="center" wrapText="1"/>
    </xf>
    <xf numFmtId="0" fontId="127" fillId="0" borderId="0" xfId="2" applyFont="1" applyAlignment="1">
      <alignment vertical="center" wrapText="1"/>
    </xf>
    <xf numFmtId="0" fontId="127" fillId="0" borderId="37" xfId="2" applyFont="1" applyBorder="1" applyAlignment="1">
      <alignment vertical="center" wrapText="1"/>
    </xf>
    <xf numFmtId="0" fontId="92" fillId="0" borderId="0" xfId="2" applyFont="1" applyAlignment="1">
      <alignment horizontal="center" vertical="center" wrapText="1"/>
    </xf>
    <xf numFmtId="0" fontId="92" fillId="0" borderId="0" xfId="2" applyFont="1" applyAlignment="1">
      <alignment vertical="center" wrapText="1"/>
    </xf>
    <xf numFmtId="3" fontId="92" fillId="0" borderId="0" xfId="2" applyNumberFormat="1" applyFont="1" applyAlignment="1">
      <alignment vertical="center" wrapText="1"/>
    </xf>
    <xf numFmtId="0" fontId="135" fillId="0" borderId="0" xfId="2" applyFont="1" applyAlignment="1">
      <alignment vertical="center" wrapText="1"/>
    </xf>
    <xf numFmtId="0" fontId="127" fillId="0" borderId="88" xfId="2" applyFont="1" applyBorder="1" applyAlignment="1">
      <alignment vertical="center" wrapText="1"/>
    </xf>
    <xf numFmtId="0" fontId="136" fillId="0" borderId="0" xfId="2" applyFont="1" applyAlignment="1">
      <alignment horizontal="center" vertical="center" wrapText="1"/>
    </xf>
    <xf numFmtId="0" fontId="137" fillId="0" borderId="0" xfId="2" applyFont="1" applyAlignment="1">
      <alignment vertical="center" wrapText="1"/>
    </xf>
    <xf numFmtId="0" fontId="138" fillId="0" borderId="0" xfId="2" applyFont="1" applyAlignment="1">
      <alignment horizontal="center" vertical="center" wrapText="1"/>
    </xf>
    <xf numFmtId="0" fontId="139" fillId="0" borderId="0" xfId="2" applyFont="1" applyAlignment="1">
      <alignment horizontal="center" vertical="center" wrapText="1"/>
    </xf>
    <xf numFmtId="0" fontId="138" fillId="0" borderId="0" xfId="2" applyFont="1" applyAlignment="1">
      <alignment vertical="center" wrapText="1"/>
    </xf>
    <xf numFmtId="0" fontId="67" fillId="0" borderId="0" xfId="2" applyFont="1" applyAlignment="1">
      <alignment vertical="center" wrapText="1"/>
    </xf>
    <xf numFmtId="0" fontId="140" fillId="0" borderId="0" xfId="2" applyFont="1" applyAlignment="1">
      <alignment horizontal="center" vertical="center" wrapText="1"/>
    </xf>
    <xf numFmtId="0" fontId="140" fillId="0" borderId="0" xfId="2" applyFont="1" applyAlignment="1">
      <alignment vertical="center" wrapText="1"/>
    </xf>
    <xf numFmtId="0" fontId="141" fillId="0" borderId="0" xfId="2" applyFont="1" applyAlignment="1">
      <alignment horizontal="center" vertical="center" wrapText="1"/>
    </xf>
    <xf numFmtId="0" fontId="141" fillId="0" borderId="0" xfId="2" applyFont="1" applyAlignment="1">
      <alignment vertical="center" wrapText="1"/>
    </xf>
    <xf numFmtId="165" fontId="142" fillId="0" borderId="0" xfId="1" applyNumberFormat="1" applyFont="1" applyBorder="1" applyAlignment="1">
      <alignment horizontal="center" vertical="center" wrapText="1"/>
    </xf>
    <xf numFmtId="4" fontId="142" fillId="0" borderId="0" xfId="2" applyNumberFormat="1" applyFont="1" applyAlignment="1">
      <alignment horizontal="center" vertical="center" wrapText="1"/>
    </xf>
    <xf numFmtId="0" fontId="144" fillId="0" borderId="0" xfId="2" applyFont="1" applyAlignment="1">
      <alignment vertical="center" wrapText="1"/>
    </xf>
    <xf numFmtId="0" fontId="145" fillId="0" borderId="0" xfId="2" applyFont="1" applyAlignment="1">
      <alignment vertical="center" wrapText="1"/>
    </xf>
    <xf numFmtId="0" fontId="89" fillId="0" borderId="0" xfId="2" applyFont="1" applyAlignment="1">
      <alignment vertical="center" wrapText="1"/>
    </xf>
    <xf numFmtId="0" fontId="131" fillId="0" borderId="0" xfId="2" applyFont="1" applyAlignment="1">
      <alignment vertical="center" wrapText="1"/>
    </xf>
    <xf numFmtId="0" fontId="148" fillId="0" borderId="0" xfId="2" applyFont="1" applyAlignment="1">
      <alignment vertical="center"/>
    </xf>
    <xf numFmtId="0" fontId="139" fillId="0" borderId="0" xfId="2" applyFont="1" applyAlignment="1">
      <alignment horizontal="right" vertical="center"/>
    </xf>
    <xf numFmtId="0" fontId="51" fillId="0" borderId="0" xfId="2" applyFont="1" applyAlignment="1">
      <alignment vertical="center"/>
    </xf>
    <xf numFmtId="0" fontId="141" fillId="0" borderId="0" xfId="2" applyFont="1" applyAlignment="1">
      <alignment horizontal="left" vertical="center"/>
    </xf>
    <xf numFmtId="0" fontId="149" fillId="0" borderId="0" xfId="2" applyFont="1" applyAlignment="1">
      <alignment horizontal="center"/>
    </xf>
    <xf numFmtId="0" fontId="150" fillId="0" borderId="0" xfId="2" applyFont="1" applyAlignment="1">
      <alignment horizontal="left" vertical="center"/>
    </xf>
    <xf numFmtId="0" fontId="127" fillId="0" borderId="89" xfId="2" applyFont="1" applyBorder="1" applyAlignment="1">
      <alignment vertical="center" wrapText="1"/>
    </xf>
    <xf numFmtId="0" fontId="127" fillId="0" borderId="42" xfId="2" applyFont="1" applyBorder="1" applyAlignment="1">
      <alignment vertical="center" wrapText="1"/>
    </xf>
    <xf numFmtId="0" fontId="67" fillId="0" borderId="0" xfId="2" applyFont="1" applyAlignment="1">
      <alignment horizontal="center" vertical="center" wrapText="1"/>
    </xf>
    <xf numFmtId="0" fontId="151" fillId="0" borderId="31" xfId="2" applyFont="1" applyBorder="1" applyAlignment="1">
      <alignment horizontal="left" vertical="center" wrapText="1"/>
    </xf>
    <xf numFmtId="3" fontId="140" fillId="0" borderId="0" xfId="2" applyNumberFormat="1" applyFont="1" applyAlignment="1">
      <alignment vertical="center" wrapText="1"/>
    </xf>
    <xf numFmtId="3" fontId="140" fillId="3" borderId="49" xfId="2" applyNumberFormat="1" applyFont="1" applyFill="1" applyBorder="1" applyAlignment="1" applyProtection="1">
      <alignment horizontal="center" vertical="center"/>
      <protection locked="0"/>
    </xf>
    <xf numFmtId="3" fontId="140" fillId="3" borderId="37" xfId="2" applyNumberFormat="1" applyFont="1" applyFill="1" applyBorder="1" applyAlignment="1" applyProtection="1">
      <alignment horizontal="center" vertical="center"/>
      <protection locked="0"/>
    </xf>
    <xf numFmtId="4" fontId="152" fillId="0" borderId="37" xfId="2" applyNumberFormat="1" applyFont="1" applyBorder="1" applyAlignment="1" applyProtection="1">
      <alignment horizontal="center" vertical="center"/>
      <protection locked="0"/>
    </xf>
    <xf numFmtId="165" fontId="152" fillId="0" borderId="38" xfId="1" applyNumberFormat="1" applyFont="1" applyBorder="1" applyAlignment="1">
      <alignment horizontal="center" vertical="center"/>
    </xf>
    <xf numFmtId="3" fontId="140" fillId="0" borderId="36" xfId="2" applyNumberFormat="1" applyFont="1" applyBorder="1" applyAlignment="1" applyProtection="1">
      <alignment horizontal="center" vertical="center"/>
      <protection locked="0"/>
    </xf>
    <xf numFmtId="4" fontId="152" fillId="0" borderId="50" xfId="2" applyNumberFormat="1" applyFont="1" applyBorder="1" applyAlignment="1" applyProtection="1">
      <alignment horizontal="center" vertical="center"/>
      <protection locked="0"/>
    </xf>
    <xf numFmtId="3" fontId="140" fillId="0" borderId="37" xfId="2" applyNumberFormat="1" applyFont="1" applyBorder="1" applyAlignment="1" applyProtection="1">
      <alignment horizontal="center" vertical="center"/>
      <protection locked="0"/>
    </xf>
    <xf numFmtId="4" fontId="152" fillId="0" borderId="38" xfId="2" applyNumberFormat="1" applyFont="1" applyBorder="1" applyAlignment="1">
      <alignment horizontal="center" vertical="center"/>
    </xf>
    <xf numFmtId="9" fontId="67" fillId="0" borderId="0" xfId="8" applyFont="1" applyBorder="1" applyAlignment="1">
      <alignment horizontal="center" vertical="center"/>
    </xf>
    <xf numFmtId="0" fontId="67" fillId="0" borderId="0" xfId="2" applyFont="1"/>
    <xf numFmtId="0" fontId="67" fillId="0" borderId="0" xfId="2" applyFont="1" applyAlignment="1">
      <alignment horizontal="left" vertical="center" wrapText="1"/>
    </xf>
    <xf numFmtId="2" fontId="67" fillId="0" borderId="0" xfId="1" applyNumberFormat="1" applyFont="1" applyBorder="1" applyAlignment="1">
      <alignment horizontal="center" vertical="center"/>
    </xf>
    <xf numFmtId="0" fontId="151" fillId="0" borderId="44" xfId="2" applyFont="1" applyBorder="1" applyAlignment="1">
      <alignment horizontal="left" vertical="center" wrapText="1"/>
    </xf>
    <xf numFmtId="3" fontId="140" fillId="3" borderId="46" xfId="2" applyNumberFormat="1" applyFont="1" applyFill="1" applyBorder="1" applyAlignment="1" applyProtection="1">
      <alignment horizontal="center" vertical="center"/>
      <protection locked="0"/>
    </xf>
    <xf numFmtId="3" fontId="140" fillId="3" borderId="0" xfId="2" applyNumberFormat="1" applyFont="1" applyFill="1" applyAlignment="1" applyProtection="1">
      <alignment horizontal="center" vertical="center"/>
      <protection locked="0"/>
    </xf>
    <xf numFmtId="4" fontId="152" fillId="3" borderId="0" xfId="2" applyNumberFormat="1" applyFont="1" applyFill="1" applyAlignment="1" applyProtection="1">
      <alignment horizontal="center" vertical="center"/>
      <protection locked="0"/>
    </xf>
    <xf numFmtId="165" fontId="152" fillId="0" borderId="40" xfId="1" applyNumberFormat="1" applyFont="1" applyBorder="1" applyAlignment="1">
      <alignment horizontal="center" vertical="center"/>
    </xf>
    <xf numFmtId="3" fontId="140" fillId="0" borderId="39" xfId="2" applyNumberFormat="1" applyFont="1" applyBorder="1" applyAlignment="1" applyProtection="1">
      <alignment horizontal="center" vertical="center"/>
      <protection locked="0"/>
    </xf>
    <xf numFmtId="4" fontId="152" fillId="0" borderId="20" xfId="2" applyNumberFormat="1" applyFont="1" applyBorder="1" applyAlignment="1" applyProtection="1">
      <alignment horizontal="center" vertical="center"/>
      <protection locked="0"/>
    </xf>
    <xf numFmtId="3" fontId="140" fillId="0" borderId="0" xfId="2" applyNumberFormat="1" applyFont="1" applyAlignment="1" applyProtection="1">
      <alignment horizontal="center" vertical="center"/>
      <protection locked="0"/>
    </xf>
    <xf numFmtId="4" fontId="152" fillId="0" borderId="0" xfId="2" applyNumberFormat="1" applyFont="1" applyAlignment="1" applyProtection="1">
      <alignment horizontal="center" vertical="center"/>
      <protection locked="0"/>
    </xf>
    <xf numFmtId="4" fontId="152" fillId="0" borderId="40" xfId="2" applyNumberFormat="1" applyFont="1" applyBorder="1" applyAlignment="1">
      <alignment horizontal="center" vertical="center"/>
    </xf>
    <xf numFmtId="2" fontId="67" fillId="0" borderId="0" xfId="1" applyNumberFormat="1" applyFont="1" applyBorder="1" applyAlignment="1">
      <alignment horizontal="center" vertical="center" wrapText="1"/>
    </xf>
    <xf numFmtId="3" fontId="140" fillId="0" borderId="46" xfId="2" applyNumberFormat="1" applyFont="1" applyBorder="1" applyAlignment="1" applyProtection="1">
      <alignment horizontal="center" vertical="center" wrapText="1"/>
      <protection locked="0"/>
    </xf>
    <xf numFmtId="3" fontId="140" fillId="0" borderId="0" xfId="2" applyNumberFormat="1" applyFont="1" applyAlignment="1" applyProtection="1">
      <alignment horizontal="center" vertical="center" wrapText="1"/>
      <protection locked="0"/>
    </xf>
    <xf numFmtId="4" fontId="152" fillId="0" borderId="0" xfId="2" applyNumberFormat="1" applyFont="1" applyAlignment="1" applyProtection="1">
      <alignment horizontal="center" vertical="center" wrapText="1"/>
      <protection locked="0"/>
    </xf>
    <xf numFmtId="3" fontId="140" fillId="0" borderId="39" xfId="2" applyNumberFormat="1" applyFont="1" applyBorder="1" applyAlignment="1" applyProtection="1">
      <alignment horizontal="center" vertical="center" wrapText="1"/>
      <protection locked="0"/>
    </xf>
    <xf numFmtId="4" fontId="152" fillId="0" borderId="20" xfId="2" applyNumberFormat="1" applyFont="1" applyBorder="1" applyAlignment="1" applyProtection="1">
      <alignment horizontal="center" vertical="center" wrapText="1"/>
      <protection locked="0"/>
    </xf>
    <xf numFmtId="3" fontId="140" fillId="3" borderId="46" xfId="2" applyNumberFormat="1" applyFont="1" applyFill="1" applyBorder="1" applyAlignment="1" applyProtection="1">
      <alignment horizontal="center" vertical="center" wrapText="1"/>
      <protection locked="0"/>
    </xf>
    <xf numFmtId="3" fontId="140" fillId="3" borderId="0" xfId="2" applyNumberFormat="1" applyFont="1" applyFill="1" applyAlignment="1" applyProtection="1">
      <alignment horizontal="center" vertical="center" wrapText="1"/>
      <protection locked="0"/>
    </xf>
    <xf numFmtId="4" fontId="152" fillId="3" borderId="0" xfId="2" applyNumberFormat="1" applyFont="1" applyFill="1" applyAlignment="1" applyProtection="1">
      <alignment horizontal="center" vertical="center" wrapText="1"/>
      <protection locked="0"/>
    </xf>
    <xf numFmtId="165" fontId="152" fillId="0" borderId="40" xfId="1" applyNumberFormat="1" applyFont="1" applyBorder="1" applyAlignment="1">
      <alignment horizontal="center" vertical="center" wrapText="1"/>
    </xf>
    <xf numFmtId="4" fontId="152" fillId="0" borderId="40" xfId="2" applyNumberFormat="1" applyFont="1" applyBorder="1" applyAlignment="1">
      <alignment horizontal="center" vertical="center" wrapText="1"/>
    </xf>
    <xf numFmtId="0" fontId="151" fillId="0" borderId="45" xfId="2" applyFont="1" applyBorder="1" applyAlignment="1">
      <alignment horizontal="left" vertical="center" wrapText="1"/>
    </xf>
    <xf numFmtId="3" fontId="140" fillId="3" borderId="47" xfId="2" applyNumberFormat="1" applyFont="1" applyFill="1" applyBorder="1" applyAlignment="1" applyProtection="1">
      <alignment horizontal="center" vertical="center" wrapText="1"/>
      <protection locked="0"/>
    </xf>
    <xf numFmtId="3" fontId="140" fillId="3" borderId="42" xfId="2" applyNumberFormat="1" applyFont="1" applyFill="1" applyBorder="1" applyAlignment="1" applyProtection="1">
      <alignment horizontal="center" vertical="center" wrapText="1"/>
      <protection locked="0"/>
    </xf>
    <xf numFmtId="4" fontId="152" fillId="3" borderId="42" xfId="2" applyNumberFormat="1" applyFont="1" applyFill="1" applyBorder="1" applyAlignment="1" applyProtection="1">
      <alignment horizontal="center" vertical="center" wrapText="1"/>
      <protection locked="0"/>
    </xf>
    <xf numFmtId="165" fontId="152" fillId="0" borderId="43" xfId="1" applyNumberFormat="1" applyFont="1" applyBorder="1" applyAlignment="1">
      <alignment horizontal="center" vertical="center" wrapText="1"/>
    </xf>
    <xf numFmtId="3" fontId="140" fillId="0" borderId="41" xfId="2" applyNumberFormat="1" applyFont="1" applyBorder="1" applyAlignment="1" applyProtection="1">
      <alignment horizontal="center" vertical="center" wrapText="1"/>
      <protection locked="0"/>
    </xf>
    <xf numFmtId="4" fontId="152" fillId="0" borderId="48" xfId="2" applyNumberFormat="1" applyFont="1" applyBorder="1" applyAlignment="1" applyProtection="1">
      <alignment horizontal="center" vertical="center" wrapText="1"/>
      <protection locked="0"/>
    </xf>
    <xf numFmtId="3" fontId="140" fillId="0" borderId="42" xfId="2" applyNumberFormat="1" applyFont="1" applyBorder="1" applyAlignment="1" applyProtection="1">
      <alignment horizontal="center" vertical="center" wrapText="1"/>
      <protection locked="0"/>
    </xf>
    <xf numFmtId="4" fontId="152" fillId="0" borderId="42" xfId="2" applyNumberFormat="1" applyFont="1" applyBorder="1" applyAlignment="1" applyProtection="1">
      <alignment horizontal="center" vertical="center" wrapText="1"/>
      <protection locked="0"/>
    </xf>
    <xf numFmtId="4" fontId="152" fillId="0" borderId="43" xfId="2" applyNumberFormat="1" applyFont="1" applyBorder="1" applyAlignment="1">
      <alignment horizontal="center" vertical="center" wrapText="1"/>
    </xf>
    <xf numFmtId="0" fontId="150" fillId="0" borderId="0" xfId="2" applyFont="1" applyAlignment="1">
      <alignment vertical="center" wrapText="1"/>
    </xf>
    <xf numFmtId="2" fontId="67" fillId="0" borderId="0" xfId="2" applyNumberFormat="1" applyFont="1" applyAlignment="1">
      <alignment vertical="center" wrapText="1"/>
    </xf>
    <xf numFmtId="0" fontId="51" fillId="0" borderId="0" xfId="2" applyFont="1" applyAlignment="1">
      <alignment vertical="center" wrapText="1"/>
    </xf>
    <xf numFmtId="0" fontId="153" fillId="0" borderId="0" xfId="2" applyFont="1" applyAlignment="1">
      <alignment vertical="center" wrapText="1"/>
    </xf>
    <xf numFmtId="2" fontId="52" fillId="0" borderId="0" xfId="2" applyNumberFormat="1" applyFont="1" applyAlignment="1">
      <alignment vertical="center" wrapText="1"/>
    </xf>
    <xf numFmtId="2" fontId="92" fillId="0" borderId="0" xfId="2" applyNumberFormat="1" applyFont="1" applyAlignment="1">
      <alignment horizontal="left" vertical="center" wrapText="1"/>
    </xf>
    <xf numFmtId="0" fontId="52" fillId="39" borderId="41" xfId="2" applyFont="1" applyFill="1" applyBorder="1" applyAlignment="1">
      <alignment horizontal="center" vertical="center" wrapText="1"/>
    </xf>
    <xf numFmtId="0" fontId="52" fillId="39" borderId="43" xfId="2" applyFont="1" applyFill="1" applyBorder="1" applyAlignment="1">
      <alignment horizontal="center" vertical="center" wrapText="1"/>
    </xf>
    <xf numFmtId="0" fontId="124" fillId="39" borderId="43" xfId="2" applyFont="1" applyFill="1" applyBorder="1" applyAlignment="1">
      <alignment horizontal="center" vertical="center" wrapText="1"/>
    </xf>
    <xf numFmtId="0" fontId="124" fillId="39" borderId="42" xfId="2" applyFont="1" applyFill="1" applyBorder="1" applyAlignment="1">
      <alignment horizontal="center" vertical="center" wrapText="1"/>
    </xf>
    <xf numFmtId="0" fontId="52" fillId="39" borderId="123" xfId="2" applyFont="1" applyFill="1" applyBorder="1" applyAlignment="1">
      <alignment horizontal="center" vertical="center" wrapText="1"/>
    </xf>
    <xf numFmtId="0" fontId="52" fillId="39" borderId="124" xfId="2" applyFont="1" applyFill="1" applyBorder="1" applyAlignment="1">
      <alignment horizontal="center" vertical="center" wrapText="1"/>
    </xf>
    <xf numFmtId="0" fontId="52" fillId="39" borderId="100" xfId="2" applyFont="1" applyFill="1" applyBorder="1" applyAlignment="1">
      <alignment horizontal="center" vertical="center" wrapText="1"/>
    </xf>
    <xf numFmtId="0" fontId="52" fillId="39" borderId="109" xfId="2" applyFont="1" applyFill="1" applyBorder="1" applyAlignment="1">
      <alignment horizontal="center" vertical="center" wrapText="1"/>
    </xf>
    <xf numFmtId="0" fontId="128" fillId="0" borderId="0" xfId="0" applyFont="1" applyAlignment="1">
      <alignment vertical="center"/>
    </xf>
    <xf numFmtId="0" fontId="127" fillId="0" borderId="0" xfId="0" applyFont="1" applyBorder="1" applyAlignment="1">
      <alignment vertical="center" wrapText="1"/>
    </xf>
    <xf numFmtId="0" fontId="127" fillId="0" borderId="0" xfId="0" applyFont="1" applyAlignment="1">
      <alignment vertical="center" wrapText="1"/>
    </xf>
    <xf numFmtId="0" fontId="127" fillId="0" borderId="0" xfId="0" applyFont="1" applyBorder="1" applyAlignment="1">
      <alignment horizontal="center" vertical="center" wrapText="1"/>
    </xf>
    <xf numFmtId="0" fontId="128" fillId="0" borderId="0" xfId="0" applyFont="1" applyBorder="1" applyAlignment="1">
      <alignment vertical="center" wrapText="1"/>
    </xf>
    <xf numFmtId="0" fontId="128" fillId="0" borderId="0" xfId="0" applyFont="1" applyAlignment="1">
      <alignment vertical="center" wrapText="1"/>
    </xf>
    <xf numFmtId="3" fontId="128" fillId="0" borderId="0" xfId="0" applyNumberFormat="1" applyFont="1" applyAlignment="1">
      <alignment vertical="center" wrapText="1"/>
    </xf>
    <xf numFmtId="0" fontId="143" fillId="0" borderId="0" xfId="0" applyFont="1" applyBorder="1" applyAlignment="1">
      <alignment horizontal="center" vertical="center" wrapText="1"/>
    </xf>
    <xf numFmtId="0" fontId="153" fillId="4" borderId="0" xfId="0" applyFont="1" applyFill="1" applyAlignment="1">
      <alignment vertical="center" wrapText="1"/>
    </xf>
    <xf numFmtId="0" fontId="51" fillId="4" borderId="0" xfId="0" applyFont="1" applyFill="1" applyAlignment="1">
      <alignment vertical="center" wrapText="1"/>
    </xf>
    <xf numFmtId="0" fontId="127" fillId="0" borderId="0" xfId="0" applyFont="1" applyAlignment="1">
      <alignment horizontal="right" vertical="center"/>
    </xf>
    <xf numFmtId="0" fontId="128" fillId="0" borderId="0" xfId="0" applyFont="1" applyAlignment="1">
      <alignment horizontal="left" vertical="center"/>
    </xf>
    <xf numFmtId="0" fontId="127" fillId="0" borderId="0" xfId="0" applyFont="1" applyAlignment="1" applyProtection="1">
      <alignment vertical="center" wrapText="1"/>
      <protection locked="0"/>
    </xf>
    <xf numFmtId="0" fontId="128" fillId="0" borderId="0" xfId="0" applyFont="1"/>
    <xf numFmtId="0" fontId="52" fillId="39" borderId="98" xfId="0" applyFont="1" applyFill="1" applyBorder="1" applyAlignment="1">
      <alignment horizontal="center" vertical="center" wrapText="1"/>
    </xf>
    <xf numFmtId="0" fontId="52" fillId="39" borderId="99" xfId="0" applyFont="1" applyFill="1" applyBorder="1" applyAlignment="1">
      <alignment horizontal="center" vertical="center" wrapText="1"/>
    </xf>
    <xf numFmtId="3" fontId="127" fillId="0" borderId="0" xfId="0" applyNumberFormat="1" applyFont="1" applyAlignment="1">
      <alignment vertical="center" wrapText="1"/>
    </xf>
    <xf numFmtId="0" fontId="92" fillId="0" borderId="31" xfId="0" applyFont="1" applyBorder="1" applyAlignment="1">
      <alignment horizontal="left" vertical="center" wrapText="1"/>
    </xf>
    <xf numFmtId="3" fontId="67" fillId="3" borderId="36" xfId="0" applyNumberFormat="1" applyFont="1" applyFill="1" applyBorder="1" applyAlignment="1" applyProtection="1">
      <alignment horizontal="center" vertical="center"/>
      <protection locked="0"/>
    </xf>
    <xf numFmtId="4" fontId="158" fillId="0" borderId="38" xfId="0" applyNumberFormat="1" applyFont="1" applyBorder="1" applyAlignment="1">
      <alignment horizontal="center" vertical="center"/>
    </xf>
    <xf numFmtId="0" fontId="92" fillId="0" borderId="44" xfId="0" applyFont="1" applyBorder="1" applyAlignment="1">
      <alignment horizontal="left" vertical="center" wrapText="1"/>
    </xf>
    <xf numFmtId="3" fontId="67" fillId="3" borderId="39" xfId="0" applyNumberFormat="1" applyFont="1" applyFill="1" applyBorder="1" applyAlignment="1" applyProtection="1">
      <alignment horizontal="center" vertical="center"/>
      <protection locked="0"/>
    </xf>
    <xf numFmtId="4" fontId="158" fillId="0" borderId="40" xfId="0" applyNumberFormat="1" applyFont="1" applyBorder="1" applyAlignment="1">
      <alignment horizontal="center" vertical="center"/>
    </xf>
    <xf numFmtId="4" fontId="158" fillId="0" borderId="40" xfId="0" applyNumberFormat="1" applyFont="1" applyBorder="1" applyAlignment="1">
      <alignment horizontal="center" vertical="center" wrapText="1"/>
    </xf>
    <xf numFmtId="0" fontId="92" fillId="0" borderId="45" xfId="0" applyFont="1" applyBorder="1" applyAlignment="1">
      <alignment horizontal="left" vertical="center" wrapText="1"/>
    </xf>
    <xf numFmtId="3" fontId="67" fillId="3" borderId="41" xfId="0" applyNumberFormat="1" applyFont="1" applyFill="1" applyBorder="1" applyAlignment="1" applyProtection="1">
      <alignment horizontal="center" vertical="center"/>
      <protection locked="0"/>
    </xf>
    <xf numFmtId="4" fontId="158" fillId="0" borderId="43" xfId="0" applyNumberFormat="1" applyFont="1" applyBorder="1" applyAlignment="1">
      <alignment horizontal="center" vertical="center" wrapText="1"/>
    </xf>
    <xf numFmtId="0" fontId="159" fillId="0" borderId="0" xfId="2" applyFont="1" applyAlignment="1">
      <alignment vertical="center"/>
    </xf>
    <xf numFmtId="0" fontId="160" fillId="0" borderId="0" xfId="2" applyFont="1" applyAlignment="1">
      <alignment horizontal="left" vertical="center"/>
    </xf>
    <xf numFmtId="0" fontId="163" fillId="0" borderId="0" xfId="2" applyFont="1" applyAlignment="1">
      <alignment vertical="center" wrapText="1"/>
    </xf>
    <xf numFmtId="0" fontId="142" fillId="0" borderId="0" xfId="2" applyFont="1" applyAlignment="1">
      <alignment horizontal="center" vertical="center" wrapText="1"/>
    </xf>
    <xf numFmtId="0" fontId="163" fillId="0" borderId="30" xfId="2" applyFont="1" applyBorder="1" applyAlignment="1">
      <alignment horizontal="left" vertical="center" wrapText="1"/>
    </xf>
    <xf numFmtId="3" fontId="163" fillId="0" borderId="32" xfId="2" applyNumberFormat="1" applyFont="1" applyBorder="1" applyAlignment="1">
      <alignment horizontal="center" vertical="center" wrapText="1"/>
    </xf>
    <xf numFmtId="4" fontId="165" fillId="0" borderId="35" xfId="2" applyNumberFormat="1" applyFont="1" applyBorder="1" applyAlignment="1">
      <alignment horizontal="center" vertical="center" wrapText="1"/>
    </xf>
    <xf numFmtId="0" fontId="160" fillId="0" borderId="0" xfId="2" applyFont="1" applyAlignment="1">
      <alignment vertical="center" wrapText="1"/>
    </xf>
    <xf numFmtId="0" fontId="166" fillId="0" borderId="0" xfId="2" applyFont="1" applyAlignment="1">
      <alignment vertical="center"/>
    </xf>
    <xf numFmtId="0" fontId="166" fillId="0" borderId="0" xfId="2" applyFont="1" applyAlignment="1">
      <alignment horizontal="left" vertical="center"/>
    </xf>
    <xf numFmtId="0" fontId="163" fillId="0" borderId="37" xfId="2" applyFont="1" applyBorder="1" applyAlignment="1">
      <alignment horizontal="center" vertical="center" wrapText="1"/>
    </xf>
    <xf numFmtId="4" fontId="152" fillId="0" borderId="38" xfId="0" applyNumberFormat="1" applyFont="1" applyBorder="1" applyAlignment="1">
      <alignment horizontal="center" vertical="center"/>
    </xf>
    <xf numFmtId="1" fontId="67" fillId="0" borderId="0" xfId="1" applyNumberFormat="1" applyFont="1" applyBorder="1" applyAlignment="1">
      <alignment horizontal="center" vertical="center"/>
    </xf>
    <xf numFmtId="4" fontId="152" fillId="0" borderId="0" xfId="2" applyNumberFormat="1" applyFont="1" applyAlignment="1">
      <alignment horizontal="center" vertical="center" wrapText="1"/>
    </xf>
    <xf numFmtId="2" fontId="149" fillId="0" borderId="0" xfId="2" applyNumberFormat="1" applyFont="1" applyAlignment="1">
      <alignment vertical="center" wrapText="1"/>
    </xf>
    <xf numFmtId="0" fontId="166" fillId="0" borderId="0" xfId="2" applyFont="1" applyAlignment="1">
      <alignment vertical="center" wrapText="1"/>
    </xf>
    <xf numFmtId="2" fontId="135" fillId="0" borderId="0" xfId="2" applyNumberFormat="1" applyFont="1" applyAlignment="1">
      <alignment vertical="center" wrapText="1"/>
    </xf>
    <xf numFmtId="2" fontId="135" fillId="0" borderId="0" xfId="2" applyNumberFormat="1" applyFont="1" applyAlignment="1">
      <alignment horizontal="left" vertical="center" wrapText="1"/>
    </xf>
    <xf numFmtId="10" fontId="141" fillId="0" borderId="0" xfId="2" applyNumberFormat="1" applyFont="1" applyAlignment="1">
      <alignment vertical="center" wrapText="1"/>
    </xf>
    <xf numFmtId="0" fontId="52" fillId="39" borderId="139" xfId="2" applyFont="1" applyFill="1" applyBorder="1" applyAlignment="1">
      <alignment horizontal="center" vertical="center" wrapText="1"/>
    </xf>
    <xf numFmtId="0" fontId="52" fillId="39" borderId="98" xfId="2" applyFont="1" applyFill="1" applyBorder="1" applyAlignment="1">
      <alignment horizontal="center" vertical="center" wrapText="1"/>
    </xf>
    <xf numFmtId="3" fontId="140" fillId="0" borderId="36" xfId="0" applyNumberFormat="1" applyFont="1" applyBorder="1" applyAlignment="1" applyProtection="1">
      <alignment horizontal="right" vertical="center"/>
      <protection locked="0"/>
    </xf>
    <xf numFmtId="3" fontId="140" fillId="0" borderId="39" xfId="0" applyNumberFormat="1" applyFont="1" applyBorder="1" applyAlignment="1" applyProtection="1">
      <alignment horizontal="right" vertical="center"/>
      <protection locked="0"/>
    </xf>
    <xf numFmtId="3" fontId="140" fillId="0" borderId="39" xfId="0" applyNumberFormat="1" applyFont="1" applyBorder="1" applyAlignment="1" applyProtection="1">
      <alignment horizontal="right" vertical="center" wrapText="1"/>
      <protection locked="0"/>
    </xf>
    <xf numFmtId="3" fontId="140" fillId="0" borderId="41" xfId="0" applyNumberFormat="1" applyFont="1" applyBorder="1" applyAlignment="1" applyProtection="1">
      <alignment horizontal="right" vertical="center" wrapText="1"/>
      <protection locked="0"/>
    </xf>
    <xf numFmtId="0" fontId="139" fillId="0" borderId="0" xfId="2" applyFont="1" applyAlignment="1">
      <alignment horizontal="right" vertical="center" wrapText="1"/>
    </xf>
    <xf numFmtId="3" fontId="140" fillId="0" borderId="36" xfId="2" applyNumberFormat="1" applyFont="1" applyBorder="1" applyAlignment="1" applyProtection="1">
      <alignment horizontal="right" vertical="center"/>
      <protection locked="0"/>
    </xf>
    <xf numFmtId="3" fontId="140" fillId="0" borderId="39" xfId="2" applyNumberFormat="1" applyFont="1" applyBorder="1" applyAlignment="1" applyProtection="1">
      <alignment horizontal="right" vertical="center"/>
      <protection locked="0"/>
    </xf>
    <xf numFmtId="3" fontId="140" fillId="0" borderId="39" xfId="2" applyNumberFormat="1" applyFont="1" applyBorder="1" applyAlignment="1" applyProtection="1">
      <alignment horizontal="right" vertical="center" wrapText="1"/>
      <protection locked="0"/>
    </xf>
    <xf numFmtId="3" fontId="140" fillId="0" borderId="41" xfId="2" applyNumberFormat="1" applyFont="1" applyBorder="1" applyAlignment="1" applyProtection="1">
      <alignment horizontal="right" vertical="center" wrapText="1"/>
      <protection locked="0"/>
    </xf>
    <xf numFmtId="4" fontId="152" fillId="0" borderId="38" xfId="0" applyNumberFormat="1" applyFont="1" applyBorder="1" applyAlignment="1">
      <alignment horizontal="right" vertical="center"/>
    </xf>
    <xf numFmtId="4" fontId="152" fillId="0" borderId="40" xfId="0" applyNumberFormat="1" applyFont="1" applyBorder="1" applyAlignment="1">
      <alignment horizontal="right" vertical="center"/>
    </xf>
    <xf numFmtId="4" fontId="152" fillId="0" borderId="40" xfId="0" applyNumberFormat="1" applyFont="1" applyBorder="1" applyAlignment="1">
      <alignment horizontal="right" vertical="center" wrapText="1"/>
    </xf>
    <xf numFmtId="4" fontId="152" fillId="0" borderId="43" xfId="0" applyNumberFormat="1" applyFont="1" applyBorder="1" applyAlignment="1">
      <alignment horizontal="right" vertical="center" wrapText="1"/>
    </xf>
    <xf numFmtId="4" fontId="152" fillId="0" borderId="38" xfId="2" applyNumberFormat="1" applyFont="1" applyBorder="1" applyAlignment="1">
      <alignment horizontal="right" vertical="center"/>
    </xf>
    <xf numFmtId="4" fontId="152" fillId="0" borderId="40" xfId="2" applyNumberFormat="1" applyFont="1" applyBorder="1" applyAlignment="1">
      <alignment horizontal="right" vertical="center"/>
    </xf>
    <xf numFmtId="4" fontId="152" fillId="0" borderId="40" xfId="2" applyNumberFormat="1" applyFont="1" applyBorder="1" applyAlignment="1">
      <alignment horizontal="right" vertical="center" wrapText="1"/>
    </xf>
    <xf numFmtId="4" fontId="152" fillId="0" borderId="43" xfId="2" applyNumberFormat="1" applyFont="1" applyBorder="1" applyAlignment="1">
      <alignment horizontal="right" vertical="center" wrapText="1"/>
    </xf>
    <xf numFmtId="3" fontId="140" fillId="3" borderId="36" xfId="2" applyNumberFormat="1" applyFont="1" applyFill="1" applyBorder="1" applyAlignment="1">
      <alignment horizontal="right" vertical="center"/>
    </xf>
    <xf numFmtId="3" fontId="140" fillId="3" borderId="39" xfId="2" applyNumberFormat="1" applyFont="1" applyFill="1" applyBorder="1" applyAlignment="1">
      <alignment horizontal="right" vertical="center"/>
    </xf>
    <xf numFmtId="3" fontId="140" fillId="0" borderId="39" xfId="2" applyNumberFormat="1" applyFont="1" applyBorder="1" applyAlignment="1">
      <alignment horizontal="right" vertical="center" wrapText="1"/>
    </xf>
    <xf numFmtId="3" fontId="140" fillId="3" borderId="39" xfId="2" applyNumberFormat="1" applyFont="1" applyFill="1" applyBorder="1" applyAlignment="1">
      <alignment horizontal="right" vertical="center" wrapText="1"/>
    </xf>
    <xf numFmtId="3" fontId="140" fillId="3" borderId="41" xfId="2" applyNumberFormat="1" applyFont="1" applyFill="1" applyBorder="1" applyAlignment="1">
      <alignment horizontal="right" vertical="center" wrapText="1"/>
    </xf>
    <xf numFmtId="4" fontId="152" fillId="3" borderId="37" xfId="2" applyNumberFormat="1" applyFont="1" applyFill="1" applyBorder="1" applyAlignment="1">
      <alignment horizontal="right" vertical="center"/>
    </xf>
    <xf numFmtId="165" fontId="152" fillId="0" borderId="38" xfId="1" applyNumberFormat="1" applyFont="1" applyBorder="1" applyAlignment="1">
      <alignment horizontal="right" vertical="center"/>
    </xf>
    <xf numFmtId="4" fontId="152" fillId="3" borderId="0" xfId="2" applyNumberFormat="1" applyFont="1" applyFill="1" applyAlignment="1">
      <alignment horizontal="right" vertical="center"/>
    </xf>
    <xf numFmtId="165" fontId="152" fillId="0" borderId="40" xfId="1" applyNumberFormat="1" applyFont="1" applyBorder="1" applyAlignment="1">
      <alignment horizontal="right" vertical="center"/>
    </xf>
    <xf numFmtId="4" fontId="152" fillId="0" borderId="0" xfId="2" applyNumberFormat="1" applyFont="1" applyAlignment="1">
      <alignment horizontal="right" vertical="center" wrapText="1"/>
    </xf>
    <xf numFmtId="4" fontId="152" fillId="3" borderId="0" xfId="2" applyNumberFormat="1" applyFont="1" applyFill="1" applyAlignment="1">
      <alignment horizontal="right" vertical="center" wrapText="1"/>
    </xf>
    <xf numFmtId="165" fontId="152" fillId="0" borderId="40" xfId="1" applyNumberFormat="1" applyFont="1" applyBorder="1" applyAlignment="1">
      <alignment horizontal="right" vertical="center" wrapText="1"/>
    </xf>
    <xf numFmtId="4" fontId="152" fillId="3" borderId="42" xfId="2" applyNumberFormat="1" applyFont="1" applyFill="1" applyBorder="1" applyAlignment="1">
      <alignment horizontal="right" vertical="center" wrapText="1"/>
    </xf>
    <xf numFmtId="165" fontId="152" fillId="0" borderId="43" xfId="1" applyNumberFormat="1" applyFont="1" applyBorder="1" applyAlignment="1">
      <alignment horizontal="right" vertical="center" wrapText="1"/>
    </xf>
    <xf numFmtId="0" fontId="150" fillId="2" borderId="0" xfId="5" applyFont="1" applyFill="1" applyAlignment="1">
      <alignment horizontal="center" vertical="center"/>
    </xf>
    <xf numFmtId="0" fontId="163" fillId="0" borderId="0" xfId="2" applyFont="1" applyAlignment="1">
      <alignment horizontal="center" vertical="center" wrapText="1"/>
    </xf>
    <xf numFmtId="0" fontId="163" fillId="0" borderId="37" xfId="2" applyFont="1" applyBorder="1" applyAlignment="1">
      <alignment vertical="center" wrapText="1"/>
    </xf>
    <xf numFmtId="3" fontId="163" fillId="0" borderId="0" xfId="2" applyNumberFormat="1" applyFont="1" applyAlignment="1">
      <alignment vertical="center" wrapText="1"/>
    </xf>
    <xf numFmtId="0" fontId="163" fillId="0" borderId="88" xfId="2" applyFont="1" applyBorder="1" applyAlignment="1">
      <alignment vertical="center" wrapText="1"/>
    </xf>
    <xf numFmtId="0" fontId="167" fillId="0" borderId="0" xfId="2" applyFont="1" applyAlignment="1">
      <alignment horizontal="left" vertical="center"/>
    </xf>
    <xf numFmtId="0" fontId="163" fillId="0" borderId="89" xfId="2" applyFont="1" applyBorder="1" applyAlignment="1">
      <alignment vertical="center" wrapText="1"/>
    </xf>
    <xf numFmtId="0" fontId="163" fillId="0" borderId="42" xfId="2" applyFont="1" applyBorder="1" applyAlignment="1">
      <alignment vertical="center" wrapText="1"/>
    </xf>
    <xf numFmtId="0" fontId="167" fillId="0" borderId="0" xfId="2" applyFont="1" applyAlignment="1">
      <alignment horizontal="center" vertical="center" wrapText="1"/>
    </xf>
    <xf numFmtId="0" fontId="167" fillId="0" borderId="0" xfId="2" applyFont="1" applyAlignment="1">
      <alignment vertical="center" wrapText="1"/>
    </xf>
    <xf numFmtId="3" fontId="140" fillId="3" borderId="36" xfId="2" applyNumberFormat="1" applyFont="1" applyFill="1" applyBorder="1" applyAlignment="1" applyProtection="1">
      <alignment horizontal="center" vertical="center"/>
      <protection locked="0"/>
    </xf>
    <xf numFmtId="4" fontId="152" fillId="0" borderId="38" xfId="2" applyNumberFormat="1" applyFont="1" applyBorder="1" applyAlignment="1" applyProtection="1">
      <alignment horizontal="center" vertical="center"/>
      <protection locked="0"/>
    </xf>
    <xf numFmtId="3" fontId="140" fillId="3" borderId="39" xfId="2" applyNumberFormat="1" applyFont="1" applyFill="1" applyBorder="1" applyAlignment="1" applyProtection="1">
      <alignment horizontal="center" vertical="center"/>
      <protection locked="0"/>
    </xf>
    <xf numFmtId="4" fontId="152" fillId="3" borderId="40" xfId="2" applyNumberFormat="1" applyFont="1" applyFill="1" applyBorder="1" applyAlignment="1" applyProtection="1">
      <alignment horizontal="center" vertical="center"/>
      <protection locked="0"/>
    </xf>
    <xf numFmtId="4" fontId="152" fillId="0" borderId="40" xfId="2" applyNumberFormat="1" applyFont="1" applyBorder="1" applyAlignment="1" applyProtection="1">
      <alignment horizontal="center" vertical="center"/>
      <protection locked="0"/>
    </xf>
    <xf numFmtId="4" fontId="152" fillId="0" borderId="40" xfId="2" applyNumberFormat="1" applyFont="1" applyBorder="1" applyAlignment="1" applyProtection="1">
      <alignment horizontal="center" vertical="center" wrapText="1"/>
      <protection locked="0"/>
    </xf>
    <xf numFmtId="3" fontId="140" fillId="3" borderId="39" xfId="2" applyNumberFormat="1" applyFont="1" applyFill="1" applyBorder="1" applyAlignment="1" applyProtection="1">
      <alignment horizontal="center" vertical="center" wrapText="1"/>
      <protection locked="0"/>
    </xf>
    <xf numFmtId="4" fontId="152" fillId="3" borderId="40" xfId="2" applyNumberFormat="1" applyFont="1" applyFill="1" applyBorder="1" applyAlignment="1" applyProtection="1">
      <alignment horizontal="center" vertical="center" wrapText="1"/>
      <protection locked="0"/>
    </xf>
    <xf numFmtId="3" fontId="140" fillId="3" borderId="41" xfId="2" applyNumberFormat="1" applyFont="1" applyFill="1" applyBorder="1" applyAlignment="1" applyProtection="1">
      <alignment horizontal="center" vertical="center" wrapText="1"/>
      <protection locked="0"/>
    </xf>
    <xf numFmtId="4" fontId="152" fillId="3" borderId="43" xfId="2" applyNumberFormat="1" applyFont="1" applyFill="1" applyBorder="1" applyAlignment="1" applyProtection="1">
      <alignment horizontal="center" vertical="center" wrapText="1"/>
      <protection locked="0"/>
    </xf>
    <xf numFmtId="4" fontId="152" fillId="0" borderId="43" xfId="2" applyNumberFormat="1" applyFont="1" applyBorder="1" applyAlignment="1" applyProtection="1">
      <alignment horizontal="center" vertical="center" wrapText="1"/>
      <protection locked="0"/>
    </xf>
    <xf numFmtId="0" fontId="167" fillId="0" borderId="0" xfId="2" applyFont="1"/>
    <xf numFmtId="2" fontId="163" fillId="0" borderId="0" xfId="2" applyNumberFormat="1" applyFont="1" applyAlignment="1">
      <alignment vertical="center" wrapText="1"/>
    </xf>
    <xf numFmtId="49" fontId="150" fillId="0" borderId="0" xfId="2" applyNumberFormat="1" applyFont="1" applyAlignment="1">
      <alignment horizontal="left" vertical="center" wrapText="1"/>
    </xf>
    <xf numFmtId="0" fontId="145" fillId="0" borderId="0" xfId="2" applyFont="1" applyAlignment="1">
      <alignment horizontal="left" vertical="center"/>
    </xf>
    <xf numFmtId="0" fontId="52" fillId="0" borderId="0" xfId="2" applyFont="1" applyAlignment="1">
      <alignment horizontal="center" vertical="center" wrapText="1"/>
    </xf>
    <xf numFmtId="0" fontId="52" fillId="0" borderId="0" xfId="2" applyFont="1" applyAlignment="1">
      <alignment vertical="center" wrapText="1"/>
    </xf>
    <xf numFmtId="3" fontId="52" fillId="0" borderId="0" xfId="2" applyNumberFormat="1" applyFont="1" applyAlignment="1">
      <alignment vertical="center" wrapText="1"/>
    </xf>
    <xf numFmtId="0" fontId="146" fillId="0" borderId="0" xfId="2" applyFont="1" applyAlignment="1">
      <alignment vertical="center" wrapText="1"/>
    </xf>
    <xf numFmtId="0" fontId="147" fillId="0" borderId="0" xfId="2" applyFont="1" applyAlignment="1">
      <alignment horizontal="center" vertical="center" wrapText="1"/>
    </xf>
    <xf numFmtId="0" fontId="172" fillId="0" borderId="0" xfId="2" applyFont="1" applyAlignment="1">
      <alignment horizontal="center" vertical="center" wrapText="1"/>
    </xf>
    <xf numFmtId="0" fontId="172" fillId="0" borderId="0" xfId="2" applyFont="1" applyAlignment="1">
      <alignment vertical="center" wrapText="1"/>
    </xf>
    <xf numFmtId="0" fontId="51" fillId="0" borderId="0" xfId="2" applyFont="1" applyAlignment="1">
      <alignment horizontal="center" vertical="center" wrapText="1"/>
    </xf>
    <xf numFmtId="4" fontId="58" fillId="0" borderId="0" xfId="2" applyNumberFormat="1" applyFont="1" applyAlignment="1">
      <alignment horizontal="center" vertical="center"/>
    </xf>
    <xf numFmtId="9" fontId="125" fillId="0" borderId="0" xfId="8" applyFont="1" applyBorder="1" applyAlignment="1">
      <alignment horizontal="center" vertical="center"/>
    </xf>
    <xf numFmtId="0" fontId="172" fillId="0" borderId="0" xfId="2" applyFont="1"/>
    <xf numFmtId="0" fontId="172" fillId="0" borderId="0" xfId="2" applyFont="1" applyAlignment="1">
      <alignment horizontal="left" vertical="center" wrapText="1"/>
    </xf>
    <xf numFmtId="2" fontId="172" fillId="0" borderId="0" xfId="1" applyNumberFormat="1" applyFont="1" applyBorder="1" applyAlignment="1">
      <alignment horizontal="center" vertical="center"/>
    </xf>
    <xf numFmtId="2" fontId="172" fillId="0" borderId="0" xfId="1" applyNumberFormat="1" applyFont="1" applyBorder="1" applyAlignment="1">
      <alignment horizontal="center" vertical="center" wrapText="1"/>
    </xf>
    <xf numFmtId="0" fontId="156" fillId="0" borderId="0" xfId="2" applyFont="1" applyAlignment="1">
      <alignment horizontal="left" vertical="center" wrapText="1"/>
    </xf>
    <xf numFmtId="3" fontId="126" fillId="0" borderId="0" xfId="2" applyNumberFormat="1" applyFont="1" applyAlignment="1">
      <alignment vertical="center" wrapText="1"/>
    </xf>
    <xf numFmtId="3" fontId="126" fillId="0" borderId="0" xfId="0" applyNumberFormat="1" applyFont="1" applyBorder="1" applyAlignment="1" applyProtection="1">
      <alignment horizontal="center" vertical="center"/>
      <protection locked="0"/>
    </xf>
    <xf numFmtId="4" fontId="157" fillId="0" borderId="0" xfId="0" applyNumberFormat="1" applyFont="1" applyBorder="1" applyAlignment="1">
      <alignment horizontal="center" vertical="center"/>
    </xf>
    <xf numFmtId="3" fontId="126" fillId="0" borderId="0" xfId="2" applyNumberFormat="1" applyFont="1" applyAlignment="1" applyProtection="1">
      <alignment horizontal="center" vertical="center"/>
      <protection locked="0"/>
    </xf>
    <xf numFmtId="166" fontId="157" fillId="0" borderId="0" xfId="2" applyNumberFormat="1" applyFont="1" applyAlignment="1">
      <alignment horizontal="center" vertical="center"/>
    </xf>
    <xf numFmtId="3" fontId="126" fillId="3" borderId="0" xfId="2" applyNumberFormat="1" applyFont="1" applyFill="1" applyAlignment="1" applyProtection="1">
      <alignment horizontal="center" vertical="center"/>
      <protection locked="0"/>
    </xf>
    <xf numFmtId="165" fontId="157" fillId="0" borderId="0" xfId="1" applyNumberFormat="1" applyFont="1" applyBorder="1" applyAlignment="1">
      <alignment horizontal="center" vertical="center"/>
    </xf>
    <xf numFmtId="4" fontId="157" fillId="0" borderId="0" xfId="2" applyNumberFormat="1" applyFont="1" applyAlignment="1">
      <alignment horizontal="center" vertical="center"/>
    </xf>
    <xf numFmtId="3" fontId="126" fillId="0" borderId="0" xfId="0" applyNumberFormat="1" applyFont="1" applyBorder="1" applyAlignment="1" applyProtection="1">
      <alignment horizontal="center" vertical="center" wrapText="1"/>
      <protection locked="0"/>
    </xf>
    <xf numFmtId="3" fontId="126" fillId="0" borderId="0" xfId="2" applyNumberFormat="1" applyFont="1" applyAlignment="1" applyProtection="1">
      <alignment horizontal="center" vertical="center" wrapText="1"/>
      <protection locked="0"/>
    </xf>
    <xf numFmtId="3" fontId="126" fillId="3" borderId="0" xfId="2" applyNumberFormat="1" applyFont="1" applyFill="1" applyAlignment="1" applyProtection="1">
      <alignment horizontal="center" vertical="center" wrapText="1"/>
      <protection locked="0"/>
    </xf>
    <xf numFmtId="4" fontId="157" fillId="0" borderId="0" xfId="0" applyNumberFormat="1" applyFont="1" applyBorder="1" applyAlignment="1">
      <alignment horizontal="center" vertical="center" wrapText="1"/>
    </xf>
    <xf numFmtId="166" fontId="157" fillId="0" borderId="0" xfId="2" applyNumberFormat="1" applyFont="1" applyAlignment="1">
      <alignment horizontal="center" vertical="center" wrapText="1"/>
    </xf>
    <xf numFmtId="165" fontId="157" fillId="0" borderId="0" xfId="1" applyNumberFormat="1" applyFont="1" applyBorder="1" applyAlignment="1">
      <alignment horizontal="center" vertical="center" wrapText="1"/>
    </xf>
    <xf numFmtId="4" fontId="157" fillId="0" borderId="0" xfId="2" applyNumberFormat="1" applyFont="1" applyAlignment="1">
      <alignment horizontal="center" vertical="center" wrapText="1"/>
    </xf>
    <xf numFmtId="4" fontId="58" fillId="0" borderId="0" xfId="2" applyNumberFormat="1" applyFont="1" applyAlignment="1">
      <alignment horizontal="center" vertical="center" wrapText="1"/>
    </xf>
    <xf numFmtId="0" fontId="173" fillId="0" borderId="0" xfId="2" applyFont="1" applyAlignment="1">
      <alignment horizontal="center" vertical="center" wrapText="1"/>
    </xf>
    <xf numFmtId="166" fontId="173" fillId="0" borderId="0" xfId="2" applyNumberFormat="1" applyFont="1" applyAlignment="1">
      <alignment horizontal="center" vertical="center" wrapText="1"/>
    </xf>
    <xf numFmtId="165" fontId="173" fillId="0" borderId="0" xfId="1" applyNumberFormat="1" applyFont="1" applyBorder="1" applyAlignment="1">
      <alignment horizontal="center" vertical="center" wrapText="1"/>
    </xf>
    <xf numFmtId="4" fontId="173" fillId="0" borderId="0" xfId="2" applyNumberFormat="1" applyFont="1" applyAlignment="1">
      <alignment horizontal="center" vertical="center" wrapText="1"/>
    </xf>
    <xf numFmtId="166" fontId="174" fillId="0" borderId="0" xfId="2" applyNumberFormat="1" applyFont="1" applyAlignment="1">
      <alignment horizontal="center" vertical="center" wrapText="1"/>
    </xf>
    <xf numFmtId="0" fontId="92" fillId="0" borderId="0" xfId="2" applyFont="1" applyAlignment="1">
      <alignment horizontal="left" vertical="center" wrapText="1"/>
    </xf>
    <xf numFmtId="3" fontId="92" fillId="0" borderId="0" xfId="2" applyNumberFormat="1" applyFont="1" applyAlignment="1">
      <alignment horizontal="center" vertical="center" wrapText="1"/>
    </xf>
    <xf numFmtId="3" fontId="173" fillId="0" borderId="0" xfId="2" applyNumberFormat="1" applyFont="1" applyAlignment="1">
      <alignment horizontal="center" vertical="center" wrapText="1"/>
    </xf>
    <xf numFmtId="4" fontId="174" fillId="0" borderId="0" xfId="2" applyNumberFormat="1" applyFont="1" applyAlignment="1">
      <alignment horizontal="center" vertical="center" wrapText="1"/>
    </xf>
    <xf numFmtId="2" fontId="172" fillId="0" borderId="0" xfId="2" applyNumberFormat="1" applyFont="1" applyAlignment="1">
      <alignment vertical="center" wrapText="1"/>
    </xf>
    <xf numFmtId="0" fontId="175" fillId="0" borderId="0" xfId="2" applyFont="1" applyAlignment="1">
      <alignment vertical="center" wrapText="1"/>
    </xf>
    <xf numFmtId="2" fontId="137" fillId="0" borderId="0" xfId="2" applyNumberFormat="1" applyFont="1" applyAlignment="1">
      <alignment vertical="center" wrapText="1"/>
    </xf>
    <xf numFmtId="2" fontId="136" fillId="0" borderId="0" xfId="2" applyNumberFormat="1" applyFont="1" applyAlignment="1">
      <alignment vertical="center" wrapText="1"/>
    </xf>
    <xf numFmtId="0" fontId="51" fillId="0" borderId="0" xfId="2" applyFont="1" applyAlignment="1">
      <alignment horizontal="left" vertical="center"/>
    </xf>
    <xf numFmtId="0" fontId="52" fillId="0" borderId="0" xfId="2" applyFont="1" applyAlignment="1">
      <alignment horizontal="left" vertical="center" wrapText="1"/>
    </xf>
    <xf numFmtId="3" fontId="51" fillId="0" borderId="0" xfId="2" applyNumberFormat="1" applyFont="1" applyAlignment="1">
      <alignment vertical="center" wrapText="1"/>
    </xf>
    <xf numFmtId="3" fontId="51" fillId="0" borderId="0" xfId="0" applyNumberFormat="1" applyFont="1" applyBorder="1" applyAlignment="1" applyProtection="1">
      <alignment horizontal="center" vertical="center"/>
      <protection locked="0"/>
    </xf>
    <xf numFmtId="4" fontId="153" fillId="0" borderId="0" xfId="0" applyNumberFormat="1" applyFont="1" applyBorder="1" applyAlignment="1">
      <alignment horizontal="center" vertical="center"/>
    </xf>
    <xf numFmtId="3" fontId="51" fillId="0" borderId="0" xfId="2" applyNumberFormat="1" applyFont="1" applyAlignment="1" applyProtection="1">
      <alignment horizontal="center" vertical="center"/>
      <protection locked="0"/>
    </xf>
    <xf numFmtId="166" fontId="153" fillId="0" borderId="0" xfId="2" applyNumberFormat="1" applyFont="1" applyAlignment="1">
      <alignment horizontal="center" vertical="center"/>
    </xf>
    <xf numFmtId="3" fontId="51" fillId="3" borderId="0" xfId="2" applyNumberFormat="1" applyFont="1" applyFill="1" applyAlignment="1" applyProtection="1">
      <alignment horizontal="center" vertical="center"/>
      <protection locked="0"/>
    </xf>
    <xf numFmtId="165" fontId="153" fillId="0" borderId="0" xfId="1" applyNumberFormat="1" applyFont="1" applyBorder="1" applyAlignment="1">
      <alignment horizontal="center" vertical="center"/>
    </xf>
    <xf numFmtId="4" fontId="153" fillId="0" borderId="0" xfId="2" applyNumberFormat="1" applyFont="1" applyAlignment="1">
      <alignment horizontal="center" vertical="center"/>
    </xf>
    <xf numFmtId="9" fontId="51" fillId="0" borderId="0" xfId="8" applyFont="1" applyBorder="1" applyAlignment="1">
      <alignment horizontal="center" vertical="center"/>
    </xf>
    <xf numFmtId="0" fontId="51" fillId="0" borderId="0" xfId="2" applyFont="1"/>
    <xf numFmtId="0" fontId="51" fillId="0" borderId="0" xfId="2" applyFont="1" applyAlignment="1">
      <alignment horizontal="left" vertical="center" wrapText="1"/>
    </xf>
    <xf numFmtId="2" fontId="51" fillId="0" borderId="0" xfId="1" applyNumberFormat="1" applyFont="1" applyBorder="1" applyAlignment="1">
      <alignment horizontal="center" vertical="center"/>
    </xf>
    <xf numFmtId="2" fontId="51" fillId="0" borderId="0" xfId="1" applyNumberFormat="1" applyFont="1" applyBorder="1" applyAlignment="1">
      <alignment horizontal="center" vertical="center" wrapText="1"/>
    </xf>
    <xf numFmtId="3" fontId="51" fillId="0" borderId="0" xfId="0" applyNumberFormat="1" applyFont="1" applyBorder="1" applyAlignment="1" applyProtection="1">
      <alignment horizontal="center" vertical="center" wrapText="1"/>
      <protection locked="0"/>
    </xf>
    <xf numFmtId="3" fontId="51" fillId="0" borderId="0" xfId="2" applyNumberFormat="1" applyFont="1" applyAlignment="1" applyProtection="1">
      <alignment horizontal="center" vertical="center" wrapText="1"/>
      <protection locked="0"/>
    </xf>
    <xf numFmtId="3" fontId="67" fillId="0" borderId="0" xfId="2" applyNumberFormat="1" applyFont="1" applyAlignment="1">
      <alignment vertical="center" wrapText="1"/>
    </xf>
    <xf numFmtId="3" fontId="67" fillId="0" borderId="0" xfId="0" applyNumberFormat="1" applyFont="1" applyBorder="1" applyAlignment="1" applyProtection="1">
      <alignment horizontal="center" vertical="center"/>
      <protection locked="0"/>
    </xf>
    <xf numFmtId="4" fontId="158" fillId="0" borderId="0" xfId="0" applyNumberFormat="1" applyFont="1" applyBorder="1" applyAlignment="1">
      <alignment horizontal="center" vertical="center"/>
    </xf>
    <xf numFmtId="3" fontId="67" fillId="0" borderId="0" xfId="2" applyNumberFormat="1" applyFont="1" applyAlignment="1" applyProtection="1">
      <alignment horizontal="center" vertical="center"/>
      <protection locked="0"/>
    </xf>
    <xf numFmtId="166" fontId="158" fillId="0" borderId="0" xfId="2" applyNumberFormat="1" applyFont="1" applyAlignment="1">
      <alignment horizontal="center" vertical="center"/>
    </xf>
    <xf numFmtId="3" fontId="67" fillId="3" borderId="0" xfId="2" applyNumberFormat="1" applyFont="1" applyFill="1" applyAlignment="1" applyProtection="1">
      <alignment horizontal="center" vertical="center"/>
      <protection locked="0"/>
    </xf>
    <xf numFmtId="165" fontId="158" fillId="0" borderId="0" xfId="1" applyNumberFormat="1" applyFont="1" applyBorder="1" applyAlignment="1">
      <alignment horizontal="center" vertical="center"/>
    </xf>
    <xf numFmtId="4" fontId="158" fillId="0" borderId="0" xfId="2" applyNumberFormat="1" applyFont="1" applyAlignment="1">
      <alignment horizontal="center" vertical="center"/>
    </xf>
    <xf numFmtId="3" fontId="67" fillId="0" borderId="0" xfId="0" applyNumberFormat="1" applyFont="1" applyBorder="1" applyAlignment="1" applyProtection="1">
      <alignment horizontal="center" vertical="center" wrapText="1"/>
      <protection locked="0"/>
    </xf>
    <xf numFmtId="3" fontId="67" fillId="0" borderId="0" xfId="2" applyNumberFormat="1" applyFont="1" applyAlignment="1" applyProtection="1">
      <alignment horizontal="center" vertical="center" wrapText="1"/>
      <protection locked="0"/>
    </xf>
    <xf numFmtId="3" fontId="67" fillId="3" borderId="0" xfId="2" applyNumberFormat="1" applyFont="1" applyFill="1" applyAlignment="1" applyProtection="1">
      <alignment horizontal="center" vertical="center" wrapText="1"/>
      <protection locked="0"/>
    </xf>
    <xf numFmtId="4" fontId="158" fillId="0" borderId="0" xfId="0" applyNumberFormat="1" applyFont="1" applyBorder="1" applyAlignment="1">
      <alignment horizontal="center" vertical="center" wrapText="1"/>
    </xf>
    <xf numFmtId="166" fontId="158" fillId="0" borderId="0" xfId="2" applyNumberFormat="1" applyFont="1" applyAlignment="1">
      <alignment horizontal="center" vertical="center" wrapText="1"/>
    </xf>
    <xf numFmtId="165" fontId="158" fillId="0" borderId="0" xfId="1" applyNumberFormat="1" applyFont="1" applyBorder="1" applyAlignment="1">
      <alignment horizontal="center" vertical="center" wrapText="1"/>
    </xf>
    <xf numFmtId="4" fontId="158" fillId="0" borderId="0" xfId="2" applyNumberFormat="1" applyFont="1" applyAlignment="1">
      <alignment horizontal="center" vertical="center" wrapText="1"/>
    </xf>
    <xf numFmtId="4" fontId="153" fillId="0" borderId="0" xfId="2" applyNumberFormat="1" applyFont="1" applyAlignment="1">
      <alignment horizontal="center" vertical="center" wrapText="1"/>
    </xf>
    <xf numFmtId="2" fontId="51" fillId="0" borderId="0" xfId="2" applyNumberFormat="1" applyFont="1" applyAlignment="1">
      <alignment vertical="center" wrapText="1"/>
    </xf>
    <xf numFmtId="0" fontId="158" fillId="0" borderId="0" xfId="2" applyFont="1" applyAlignment="1">
      <alignment vertical="center" wrapText="1"/>
    </xf>
    <xf numFmtId="2" fontId="92" fillId="0" borderId="0" xfId="2" applyNumberFormat="1" applyFont="1" applyAlignment="1">
      <alignment vertical="center" wrapText="1"/>
    </xf>
    <xf numFmtId="10" fontId="67" fillId="0" borderId="0" xfId="2" applyNumberFormat="1" applyFont="1" applyAlignment="1">
      <alignment vertical="center" wrapText="1"/>
    </xf>
    <xf numFmtId="0" fontId="163" fillId="0" borderId="96" xfId="2" applyFont="1" applyBorder="1" applyAlignment="1">
      <alignment vertical="center" wrapText="1"/>
    </xf>
    <xf numFmtId="3" fontId="163" fillId="0" borderId="37" xfId="2" applyNumberFormat="1" applyFont="1" applyBorder="1" applyAlignment="1">
      <alignment vertical="center" wrapText="1"/>
    </xf>
    <xf numFmtId="0" fontId="163" fillId="0" borderId="38" xfId="2" applyFont="1" applyBorder="1" applyAlignment="1">
      <alignment vertical="center" wrapText="1"/>
    </xf>
    <xf numFmtId="0" fontId="106" fillId="0" borderId="0" xfId="2" applyFont="1" applyAlignment="1">
      <alignment vertical="center" wrapText="1"/>
    </xf>
    <xf numFmtId="3" fontId="163" fillId="0" borderId="30" xfId="2" applyNumberFormat="1" applyFont="1" applyBorder="1" applyAlignment="1">
      <alignment horizontal="center" vertical="center" wrapText="1"/>
    </xf>
    <xf numFmtId="0" fontId="106" fillId="0" borderId="0" xfId="2" applyFont="1" applyAlignment="1">
      <alignment vertical="center"/>
    </xf>
    <xf numFmtId="0" fontId="106" fillId="0" borderId="0" xfId="2" applyFont="1" applyAlignment="1">
      <alignment horizontal="left" vertical="center"/>
    </xf>
    <xf numFmtId="0" fontId="52" fillId="39" borderId="145" xfId="2" applyFont="1" applyFill="1" applyBorder="1" applyAlignment="1">
      <alignment horizontal="center" vertical="center" wrapText="1"/>
    </xf>
    <xf numFmtId="0" fontId="52" fillId="39" borderId="147" xfId="2" applyFont="1" applyFill="1" applyBorder="1" applyAlignment="1">
      <alignment horizontal="center" vertical="center" wrapText="1"/>
    </xf>
    <xf numFmtId="1" fontId="51" fillId="0" borderId="0" xfId="21" applyNumberFormat="1" applyFont="1" applyBorder="1" applyAlignment="1">
      <alignment horizontal="center" vertical="center"/>
    </xf>
    <xf numFmtId="2" fontId="51" fillId="0" borderId="0" xfId="21" applyNumberFormat="1" applyFont="1" applyBorder="1" applyAlignment="1">
      <alignment horizontal="center" vertical="center"/>
    </xf>
    <xf numFmtId="14" fontId="51" fillId="0" borderId="0" xfId="2" applyNumberFormat="1" applyFont="1" applyAlignment="1">
      <alignment horizontal="left" vertical="center" wrapText="1"/>
    </xf>
    <xf numFmtId="3" fontId="140" fillId="3" borderId="31" xfId="2" applyNumberFormat="1" applyFont="1" applyFill="1" applyBorder="1" applyAlignment="1" applyProtection="1">
      <alignment horizontal="center" vertical="center"/>
      <protection locked="0"/>
    </xf>
    <xf numFmtId="0" fontId="106" fillId="0" borderId="0" xfId="2" applyFont="1"/>
    <xf numFmtId="2" fontId="67" fillId="0" borderId="0" xfId="21" applyNumberFormat="1" applyFont="1" applyBorder="1" applyAlignment="1">
      <alignment horizontal="center" vertical="center"/>
    </xf>
    <xf numFmtId="3" fontId="140" fillId="3" borderId="44" xfId="2" applyNumberFormat="1" applyFont="1" applyFill="1" applyBorder="1" applyAlignment="1" applyProtection="1">
      <alignment horizontal="center" vertical="center"/>
      <protection locked="0"/>
    </xf>
    <xf numFmtId="3" fontId="140" fillId="0" borderId="44" xfId="2" applyNumberFormat="1" applyFont="1" applyBorder="1" applyAlignment="1" applyProtection="1">
      <alignment horizontal="center" vertical="center" wrapText="1"/>
      <protection locked="0"/>
    </xf>
    <xf numFmtId="3" fontId="140" fillId="3" borderId="44" xfId="2" applyNumberFormat="1" applyFont="1" applyFill="1" applyBorder="1" applyAlignment="1" applyProtection="1">
      <alignment horizontal="center" vertical="center" wrapText="1"/>
      <protection locked="0"/>
    </xf>
    <xf numFmtId="3" fontId="140" fillId="3" borderId="45" xfId="2" applyNumberFormat="1" applyFont="1" applyFill="1" applyBorder="1" applyAlignment="1" applyProtection="1">
      <alignment horizontal="center" vertical="center" wrapText="1"/>
      <protection locked="0"/>
    </xf>
    <xf numFmtId="0" fontId="176" fillId="0" borderId="0" xfId="2" applyFont="1" applyAlignment="1">
      <alignment vertical="center" wrapText="1"/>
    </xf>
    <xf numFmtId="0" fontId="67" fillId="0" borderId="0" xfId="0" applyFont="1" applyAlignment="1">
      <alignment vertical="center"/>
    </xf>
    <xf numFmtId="0" fontId="164" fillId="0" borderId="0" xfId="0" applyFont="1" applyAlignment="1">
      <alignment vertical="center" wrapText="1"/>
    </xf>
    <xf numFmtId="0" fontId="141" fillId="0" borderId="0" xfId="0" applyFont="1" applyAlignment="1">
      <alignment vertical="center" wrapText="1"/>
    </xf>
    <xf numFmtId="0" fontId="177" fillId="0" borderId="0" xfId="0" applyFont="1" applyAlignment="1">
      <alignment vertical="center"/>
    </xf>
    <xf numFmtId="0" fontId="139" fillId="0" borderId="0" xfId="0" applyFont="1" applyAlignment="1">
      <alignment horizontal="right" vertical="center"/>
    </xf>
    <xf numFmtId="0" fontId="149" fillId="0" borderId="0" xfId="0" applyFont="1" applyAlignment="1">
      <alignment horizontal="center"/>
    </xf>
    <xf numFmtId="0" fontId="141" fillId="0" borderId="0" xfId="0" applyFont="1" applyAlignment="1">
      <alignment horizontal="left" vertical="center"/>
    </xf>
    <xf numFmtId="3" fontId="141" fillId="0" borderId="0" xfId="0" applyNumberFormat="1" applyFont="1" applyAlignment="1">
      <alignment horizontal="left" vertical="center"/>
    </xf>
    <xf numFmtId="0" fontId="150" fillId="0" borderId="0" xfId="0" applyFont="1" applyAlignment="1">
      <alignment horizontal="left" vertical="center"/>
    </xf>
    <xf numFmtId="0" fontId="167" fillId="0" borderId="0" xfId="0" applyFont="1" applyAlignment="1">
      <alignment vertical="center"/>
    </xf>
    <xf numFmtId="0" fontId="167" fillId="0" borderId="0" xfId="0" applyFont="1" applyAlignment="1">
      <alignment horizontal="left" vertical="center"/>
    </xf>
    <xf numFmtId="3" fontId="167" fillId="0" borderId="0" xfId="0" applyNumberFormat="1" applyFont="1" applyAlignment="1">
      <alignment horizontal="left" vertical="center"/>
    </xf>
    <xf numFmtId="0" fontId="163" fillId="0" borderId="0" xfId="0" applyFont="1" applyBorder="1" applyAlignment="1">
      <alignment vertical="center" wrapText="1"/>
    </xf>
    <xf numFmtId="0" fontId="135" fillId="0" borderId="0" xfId="0" applyFont="1" applyAlignment="1">
      <alignment vertical="center" wrapText="1"/>
    </xf>
    <xf numFmtId="0" fontId="163" fillId="0" borderId="0" xfId="0" applyFont="1" applyBorder="1" applyAlignment="1">
      <alignment horizontal="center" vertical="center" wrapText="1"/>
    </xf>
    <xf numFmtId="0" fontId="163" fillId="0" borderId="0" xfId="0" applyFont="1" applyAlignment="1">
      <alignment vertical="center" wrapText="1"/>
    </xf>
    <xf numFmtId="0" fontId="163" fillId="0" borderId="14" xfId="0" applyFont="1" applyBorder="1" applyAlignment="1">
      <alignment horizontal="center" vertical="center" wrapText="1"/>
    </xf>
    <xf numFmtId="0" fontId="139" fillId="0" borderId="0" xfId="0" applyFont="1" applyBorder="1" applyAlignment="1">
      <alignment horizontal="center" vertical="center" wrapText="1"/>
    </xf>
    <xf numFmtId="0" fontId="138" fillId="0" borderId="0" xfId="0" applyFont="1" applyBorder="1" applyAlignment="1">
      <alignment vertical="center" wrapText="1"/>
    </xf>
    <xf numFmtId="0" fontId="151" fillId="0" borderId="31" xfId="0" applyFont="1" applyBorder="1" applyAlignment="1">
      <alignment horizontal="left" vertical="center" wrapText="1"/>
    </xf>
    <xf numFmtId="0" fontId="140" fillId="0" borderId="0" xfId="0" applyFont="1" applyAlignment="1">
      <alignment vertical="center" wrapText="1"/>
    </xf>
    <xf numFmtId="10" fontId="140" fillId="0" borderId="0" xfId="7" applyNumberFormat="1" applyFont="1" applyAlignment="1">
      <alignment vertical="center" wrapText="1"/>
    </xf>
    <xf numFmtId="3" fontId="140" fillId="0" borderId="36" xfId="7" applyNumberFormat="1" applyFont="1" applyBorder="1" applyAlignment="1" applyProtection="1">
      <alignment horizontal="center" vertical="center"/>
      <protection locked="0"/>
    </xf>
    <xf numFmtId="4" fontId="152" fillId="0" borderId="38" xfId="7" applyNumberFormat="1" applyFont="1" applyBorder="1" applyAlignment="1">
      <alignment horizontal="center" vertical="center"/>
    </xf>
    <xf numFmtId="10" fontId="140" fillId="0" borderId="0" xfId="6" applyNumberFormat="1" applyFont="1" applyAlignment="1">
      <alignment vertical="center" wrapText="1"/>
    </xf>
    <xf numFmtId="3" fontId="151" fillId="0" borderId="36" xfId="0" applyNumberFormat="1" applyFont="1" applyBorder="1" applyAlignment="1">
      <alignment horizontal="center" vertical="center"/>
    </xf>
    <xf numFmtId="0" fontId="151" fillId="0" borderId="45" xfId="0" applyFont="1" applyBorder="1" applyAlignment="1">
      <alignment horizontal="left" vertical="center" wrapText="1"/>
    </xf>
    <xf numFmtId="3" fontId="140" fillId="0" borderId="41" xfId="7" applyNumberFormat="1" applyFont="1" applyBorder="1" applyAlignment="1" applyProtection="1">
      <alignment horizontal="center" vertical="center"/>
      <protection locked="0"/>
    </xf>
    <xf numFmtId="4" fontId="152" fillId="0" borderId="43" xfId="7" applyNumberFormat="1" applyFont="1" applyBorder="1" applyAlignment="1">
      <alignment horizontal="center" vertical="center"/>
    </xf>
    <xf numFmtId="3" fontId="151" fillId="0" borderId="41" xfId="0" applyNumberFormat="1" applyFont="1" applyBorder="1" applyAlignment="1">
      <alignment horizontal="center" vertical="center"/>
    </xf>
    <xf numFmtId="4" fontId="152" fillId="0" borderId="43" xfId="0" applyNumberFormat="1" applyFont="1" applyBorder="1" applyAlignment="1">
      <alignment horizontal="center" vertical="center"/>
    </xf>
    <xf numFmtId="0" fontId="135" fillId="0" borderId="0" xfId="0" applyFont="1" applyBorder="1" applyAlignment="1">
      <alignment horizontal="left" vertical="center" wrapText="1"/>
    </xf>
    <xf numFmtId="0" fontId="135" fillId="0" borderId="0" xfId="0" applyFont="1" applyBorder="1" applyAlignment="1">
      <alignment vertical="center" wrapText="1"/>
    </xf>
    <xf numFmtId="3" fontId="135" fillId="0" borderId="0" xfId="0" applyNumberFormat="1" applyFont="1" applyBorder="1" applyAlignment="1">
      <alignment horizontal="center" vertical="center" wrapText="1"/>
    </xf>
    <xf numFmtId="4" fontId="178" fillId="0" borderId="0" xfId="0" applyNumberFormat="1" applyFont="1" applyBorder="1" applyAlignment="1">
      <alignment horizontal="center" vertical="center" wrapText="1"/>
    </xf>
    <xf numFmtId="4" fontId="179" fillId="0" borderId="11" xfId="0" applyNumberFormat="1" applyFont="1" applyBorder="1" applyAlignment="1">
      <alignment horizontal="center" vertical="center" wrapText="1"/>
    </xf>
    <xf numFmtId="0" fontId="180" fillId="0" borderId="0" xfId="0" applyFont="1" applyBorder="1" applyAlignment="1">
      <alignment vertical="center" wrapText="1"/>
    </xf>
    <xf numFmtId="0" fontId="150" fillId="0" borderId="0" xfId="0" applyFont="1" applyBorder="1" applyAlignment="1">
      <alignment vertical="center" wrapText="1"/>
    </xf>
    <xf numFmtId="2" fontId="149" fillId="0" borderId="0" xfId="0" applyNumberFormat="1" applyFont="1" applyAlignment="1">
      <alignment vertical="center" wrapText="1"/>
    </xf>
    <xf numFmtId="2" fontId="149" fillId="0" borderId="0" xfId="0" applyNumberFormat="1" applyFont="1" applyAlignment="1">
      <alignment horizontal="left" vertical="center" wrapText="1"/>
    </xf>
    <xf numFmtId="2" fontId="180" fillId="0" borderId="0" xfId="0" applyNumberFormat="1" applyFont="1" applyAlignment="1">
      <alignment horizontal="left" vertical="center" wrapText="1"/>
    </xf>
    <xf numFmtId="0" fontId="180" fillId="0" borderId="0" xfId="0" applyFont="1" applyAlignment="1">
      <alignment horizontal="left" vertical="center" wrapText="1"/>
    </xf>
    <xf numFmtId="3" fontId="180" fillId="0" borderId="0" xfId="0" applyNumberFormat="1" applyFont="1" applyAlignment="1">
      <alignment horizontal="left" vertical="center" wrapText="1"/>
    </xf>
    <xf numFmtId="0" fontId="150" fillId="0" borderId="0" xfId="0" applyFont="1" applyBorder="1" applyAlignment="1">
      <alignment horizontal="left" vertical="center" wrapText="1"/>
    </xf>
    <xf numFmtId="0" fontId="150" fillId="0" borderId="0" xfId="0" applyFont="1" applyAlignment="1">
      <alignment vertical="center" wrapText="1"/>
    </xf>
    <xf numFmtId="0" fontId="52" fillId="39" borderId="41" xfId="0" applyFont="1" applyFill="1" applyBorder="1" applyAlignment="1">
      <alignment horizontal="center" vertical="center" wrapText="1"/>
    </xf>
    <xf numFmtId="0" fontId="52" fillId="39" borderId="151" xfId="0" applyFont="1" applyFill="1" applyBorder="1" applyAlignment="1">
      <alignment horizontal="center" vertical="center" wrapText="1"/>
    </xf>
    <xf numFmtId="0" fontId="52" fillId="39" borderId="152" xfId="0" applyFont="1" applyFill="1" applyBorder="1" applyAlignment="1">
      <alignment horizontal="center" vertical="center" wrapText="1"/>
    </xf>
    <xf numFmtId="0" fontId="163" fillId="0" borderId="0" xfId="0" applyFont="1" applyAlignment="1">
      <alignment horizontal="center" vertical="center" wrapText="1"/>
    </xf>
    <xf numFmtId="0" fontId="138" fillId="0" borderId="0" xfId="0" applyFont="1" applyBorder="1" applyAlignment="1">
      <alignment horizontal="center" vertical="center" wrapText="1"/>
    </xf>
    <xf numFmtId="0" fontId="142" fillId="0" borderId="0" xfId="0" applyFont="1" applyBorder="1" applyAlignment="1">
      <alignment horizontal="center" vertical="center" wrapText="1"/>
    </xf>
    <xf numFmtId="3" fontId="163" fillId="0" borderId="61" xfId="0" applyNumberFormat="1" applyFont="1" applyBorder="1" applyAlignment="1">
      <alignment horizontal="center" vertical="center" wrapText="1"/>
    </xf>
    <xf numFmtId="4" fontId="165" fillId="0" borderId="62" xfId="0" applyNumberFormat="1" applyFont="1" applyBorder="1" applyAlignment="1">
      <alignment horizontal="center" vertical="center" wrapText="1"/>
    </xf>
    <xf numFmtId="0" fontId="67" fillId="0" borderId="0" xfId="0" applyFont="1"/>
    <xf numFmtId="0" fontId="141" fillId="0" borderId="0" xfId="0" applyFont="1" applyBorder="1" applyAlignment="1">
      <alignment horizontal="left" vertical="center"/>
    </xf>
    <xf numFmtId="0" fontId="167" fillId="0" borderId="0" xfId="0" applyFont="1" applyBorder="1" applyAlignment="1">
      <alignment horizontal="left" vertical="center"/>
    </xf>
    <xf numFmtId="0" fontId="167" fillId="0" borderId="0" xfId="0" applyFont="1"/>
    <xf numFmtId="0" fontId="167" fillId="0" borderId="0" xfId="0" applyFont="1" applyBorder="1"/>
    <xf numFmtId="9" fontId="163" fillId="0" borderId="0" xfId="0" applyNumberFormat="1" applyFont="1" applyBorder="1" applyAlignment="1">
      <alignment horizontal="center" vertical="center" wrapText="1"/>
    </xf>
    <xf numFmtId="0" fontId="67" fillId="0" borderId="0" xfId="0" applyFont="1" applyBorder="1"/>
    <xf numFmtId="0" fontId="140" fillId="0" borderId="0" xfId="0" applyFont="1" applyAlignment="1">
      <alignment horizontal="center" vertical="center" wrapText="1"/>
    </xf>
    <xf numFmtId="0" fontId="151" fillId="0" borderId="53" xfId="0" applyFont="1" applyBorder="1" applyAlignment="1">
      <alignment horizontal="left" vertical="center" wrapText="1"/>
    </xf>
    <xf numFmtId="3" fontId="140" fillId="0" borderId="55" xfId="0" applyNumberFormat="1" applyFont="1" applyBorder="1" applyAlignment="1">
      <alignment horizontal="center" vertical="center"/>
    </xf>
    <xf numFmtId="4" fontId="152" fillId="0" borderId="56" xfId="0" applyNumberFormat="1" applyFont="1" applyBorder="1" applyAlignment="1">
      <alignment horizontal="center" vertical="center"/>
    </xf>
    <xf numFmtId="0" fontId="140" fillId="0" borderId="0" xfId="0" applyFont="1" applyAlignment="1">
      <alignment horizontal="center" vertical="center"/>
    </xf>
    <xf numFmtId="4" fontId="140" fillId="0" borderId="0" xfId="0" applyNumberFormat="1" applyFont="1" applyBorder="1" applyAlignment="1">
      <alignment horizontal="center" vertical="center"/>
    </xf>
    <xf numFmtId="10" fontId="140" fillId="0" borderId="0" xfId="0" applyNumberFormat="1" applyFont="1" applyBorder="1" applyAlignment="1">
      <alignment horizontal="center" vertical="center"/>
    </xf>
    <xf numFmtId="2" fontId="140" fillId="0" borderId="0" xfId="0" applyNumberFormat="1" applyFont="1" applyBorder="1" applyAlignment="1" applyProtection="1">
      <alignment horizontal="center" vertical="center"/>
      <protection locked="0"/>
    </xf>
    <xf numFmtId="10" fontId="140" fillId="0" borderId="0" xfId="0" applyNumberFormat="1" applyFont="1" applyAlignment="1">
      <alignment vertical="center" wrapText="1"/>
    </xf>
    <xf numFmtId="0" fontId="151" fillId="0" borderId="63" xfId="0" applyFont="1" applyBorder="1" applyAlignment="1">
      <alignment horizontal="left" vertical="center" wrapText="1"/>
    </xf>
    <xf numFmtId="3" fontId="140" fillId="0" borderId="59" xfId="0" applyNumberFormat="1" applyFont="1" applyBorder="1" applyAlignment="1">
      <alignment horizontal="center" vertical="center"/>
    </xf>
    <xf numFmtId="4" fontId="152" fillId="0" borderId="60" xfId="0" applyNumberFormat="1" applyFont="1" applyBorder="1" applyAlignment="1">
      <alignment horizontal="center" vertical="center"/>
    </xf>
    <xf numFmtId="3" fontId="140" fillId="0" borderId="59" xfId="0" applyNumberFormat="1" applyFont="1" applyBorder="1" applyAlignment="1">
      <alignment horizontal="center" vertical="center" wrapText="1"/>
    </xf>
    <xf numFmtId="4" fontId="152" fillId="0" borderId="60" xfId="0" applyNumberFormat="1" applyFont="1" applyBorder="1" applyAlignment="1">
      <alignment horizontal="center" vertical="center" wrapText="1"/>
    </xf>
    <xf numFmtId="4" fontId="140" fillId="0" borderId="0" xfId="0" applyNumberFormat="1" applyFont="1" applyBorder="1" applyAlignment="1">
      <alignment horizontal="center" vertical="center" wrapText="1"/>
    </xf>
    <xf numFmtId="0" fontId="151" fillId="0" borderId="54" xfId="0" applyFont="1" applyBorder="1" applyAlignment="1">
      <alignment horizontal="left" vertical="center" wrapText="1"/>
    </xf>
    <xf numFmtId="3" fontId="140" fillId="0" borderId="57" xfId="0" applyNumberFormat="1" applyFont="1" applyBorder="1" applyAlignment="1">
      <alignment horizontal="center" vertical="center" wrapText="1"/>
    </xf>
    <xf numFmtId="4" fontId="152" fillId="0" borderId="58" xfId="0" applyNumberFormat="1" applyFont="1" applyBorder="1" applyAlignment="1">
      <alignment horizontal="center" vertical="center" wrapText="1"/>
    </xf>
    <xf numFmtId="3" fontId="140" fillId="0" borderId="57" xfId="0" applyNumberFormat="1" applyFont="1" applyBorder="1" applyAlignment="1">
      <alignment horizontal="center" vertical="center"/>
    </xf>
    <xf numFmtId="4" fontId="152" fillId="0" borderId="58" xfId="0" applyNumberFormat="1" applyFont="1" applyBorder="1" applyAlignment="1">
      <alignment horizontal="center" vertical="center"/>
    </xf>
    <xf numFmtId="3" fontId="67" fillId="0" borderId="0" xfId="0" applyNumberFormat="1" applyFont="1" applyBorder="1"/>
    <xf numFmtId="2" fontId="142" fillId="0" borderId="0" xfId="0" applyNumberFormat="1" applyFont="1" applyBorder="1" applyAlignment="1">
      <alignment horizontal="center" vertical="center" wrapText="1"/>
    </xf>
    <xf numFmtId="2" fontId="67" fillId="0" borderId="0" xfId="0" applyNumberFormat="1" applyFont="1" applyBorder="1"/>
    <xf numFmtId="2" fontId="139" fillId="0" borderId="0" xfId="0" applyNumberFormat="1" applyFont="1" applyBorder="1" applyAlignment="1">
      <alignment horizontal="center" vertical="center" wrapText="1"/>
    </xf>
    <xf numFmtId="0" fontId="51" fillId="0" borderId="0" xfId="0" applyFont="1" applyBorder="1" applyAlignment="1">
      <alignment vertical="center" wrapText="1"/>
    </xf>
    <xf numFmtId="0" fontId="153" fillId="0" borderId="0" xfId="0" applyFont="1"/>
    <xf numFmtId="2" fontId="52" fillId="0" borderId="0" xfId="0" applyNumberFormat="1" applyFont="1" applyAlignment="1">
      <alignment vertical="center" wrapText="1"/>
    </xf>
    <xf numFmtId="0" fontId="51" fillId="0" borderId="0" xfId="0" applyFont="1"/>
    <xf numFmtId="3" fontId="51" fillId="0" borderId="0" xfId="0" applyNumberFormat="1" applyFont="1"/>
    <xf numFmtId="0" fontId="51" fillId="0" borderId="0" xfId="0" applyFont="1" applyBorder="1"/>
    <xf numFmtId="3" fontId="51" fillId="0" borderId="0" xfId="0" applyNumberFormat="1" applyFont="1" applyBorder="1" applyAlignment="1">
      <alignment horizontal="center" vertical="center" wrapText="1"/>
    </xf>
    <xf numFmtId="4" fontId="153" fillId="0" borderId="0" xfId="0" applyNumberFormat="1" applyFont="1" applyBorder="1" applyAlignment="1">
      <alignment horizontal="center" vertical="center" wrapText="1"/>
    </xf>
    <xf numFmtId="4" fontId="51" fillId="0" borderId="0" xfId="0" applyNumberFormat="1" applyFont="1" applyBorder="1" applyAlignment="1">
      <alignment horizontal="center" vertical="center" wrapText="1"/>
    </xf>
    <xf numFmtId="3" fontId="51" fillId="0" borderId="0" xfId="0" applyNumberFormat="1" applyFont="1" applyBorder="1" applyAlignment="1">
      <alignment horizontal="center" vertical="center"/>
    </xf>
    <xf numFmtId="0" fontId="106" fillId="0" borderId="0" xfId="0" applyFont="1"/>
    <xf numFmtId="0" fontId="52" fillId="39" borderId="57" xfId="0" applyFont="1" applyFill="1" applyBorder="1" applyAlignment="1">
      <alignment horizontal="center" vertical="center" wrapText="1"/>
    </xf>
    <xf numFmtId="0" fontId="52" fillId="39" borderId="155" xfId="0" applyFont="1" applyFill="1" applyBorder="1" applyAlignment="1">
      <alignment horizontal="center" vertical="center" wrapText="1"/>
    </xf>
    <xf numFmtId="9" fontId="146" fillId="39" borderId="154" xfId="0" applyNumberFormat="1" applyFont="1" applyFill="1" applyBorder="1" applyAlignment="1">
      <alignment horizontal="center" vertical="center" wrapText="1"/>
    </xf>
    <xf numFmtId="9" fontId="146" fillId="39" borderId="58" xfId="0" applyNumberFormat="1" applyFont="1" applyFill="1" applyBorder="1" applyAlignment="1">
      <alignment horizontal="center" vertical="center" wrapText="1"/>
    </xf>
    <xf numFmtId="0" fontId="161" fillId="0" borderId="0" xfId="0" applyFont="1" applyAlignment="1">
      <alignment vertical="center"/>
    </xf>
    <xf numFmtId="0" fontId="52" fillId="0" borderId="0" xfId="0" applyFont="1" applyBorder="1" applyAlignment="1">
      <alignment horizontal="center" vertical="center" wrapText="1"/>
    </xf>
    <xf numFmtId="0" fontId="52" fillId="0" borderId="0" xfId="0" applyFont="1" applyBorder="1" applyAlignment="1">
      <alignment horizontal="left" vertical="center" wrapText="1"/>
    </xf>
    <xf numFmtId="0" fontId="52" fillId="0" borderId="0" xfId="0" applyFont="1" applyBorder="1" applyAlignment="1">
      <alignment vertical="center" wrapText="1"/>
    </xf>
    <xf numFmtId="0" fontId="153" fillId="0" borderId="0" xfId="0" applyFont="1" applyAlignment="1">
      <alignment vertical="center"/>
    </xf>
    <xf numFmtId="0" fontId="67" fillId="0" borderId="0" xfId="0" applyFont="1" applyBorder="1" applyAlignment="1">
      <alignment vertical="center"/>
    </xf>
    <xf numFmtId="0" fontId="149" fillId="0" borderId="0" xfId="0" applyFont="1"/>
    <xf numFmtId="0" fontId="163" fillId="0" borderId="0" xfId="0" applyFont="1" applyAlignment="1">
      <alignment vertical="center"/>
    </xf>
    <xf numFmtId="0" fontId="150" fillId="0" borderId="0" xfId="0" applyFont="1" applyAlignment="1">
      <alignment horizontal="center" vertical="center"/>
    </xf>
    <xf numFmtId="0" fontId="150" fillId="0" borderId="0" xfId="0" applyFont="1" applyBorder="1" applyAlignment="1">
      <alignment horizontal="center" vertical="center"/>
    </xf>
    <xf numFmtId="0" fontId="51" fillId="0" borderId="0" xfId="0" applyFont="1" applyBorder="1" applyAlignment="1">
      <alignment horizontal="left" vertical="center"/>
    </xf>
    <xf numFmtId="0" fontId="52" fillId="0" borderId="0" xfId="0" applyFont="1" applyBorder="1" applyAlignment="1">
      <alignment horizontal="center" vertical="center"/>
    </xf>
    <xf numFmtId="4" fontId="51" fillId="0" borderId="0" xfId="0" applyNumberFormat="1" applyFont="1" applyBorder="1" applyAlignment="1">
      <alignment horizontal="center" vertical="center"/>
    </xf>
    <xf numFmtId="0" fontId="51" fillId="0" borderId="0" xfId="0" applyFont="1" applyBorder="1" applyAlignment="1">
      <alignment horizontal="center" vertical="center" wrapText="1"/>
    </xf>
    <xf numFmtId="3" fontId="51" fillId="0" borderId="0" xfId="0" applyNumberFormat="1" applyFont="1" applyBorder="1" applyAlignment="1">
      <alignment vertical="center" wrapText="1"/>
    </xf>
    <xf numFmtId="3" fontId="52" fillId="0" borderId="0" xfId="0" applyNumberFormat="1" applyFont="1" applyBorder="1" applyAlignment="1">
      <alignment horizontal="center" vertical="center" wrapText="1"/>
    </xf>
    <xf numFmtId="4" fontId="174" fillId="0" borderId="0" xfId="0" applyNumberFormat="1" applyFont="1" applyBorder="1" applyAlignment="1">
      <alignment horizontal="center" vertical="center" wrapText="1"/>
    </xf>
    <xf numFmtId="4" fontId="52" fillId="0" borderId="0" xfId="0" applyNumberFormat="1" applyFont="1" applyBorder="1" applyAlignment="1">
      <alignment horizontal="center" vertical="center" wrapText="1"/>
    </xf>
    <xf numFmtId="2" fontId="153" fillId="0" borderId="0" xfId="0" applyNumberFormat="1" applyFont="1" applyBorder="1" applyAlignment="1">
      <alignment vertical="center" wrapText="1"/>
    </xf>
    <xf numFmtId="2" fontId="51" fillId="0" borderId="0" xfId="0" applyNumberFormat="1" applyFont="1" applyBorder="1" applyAlignment="1">
      <alignment vertical="center" wrapText="1"/>
    </xf>
    <xf numFmtId="0" fontId="141" fillId="0" borderId="0" xfId="0" applyFont="1" applyBorder="1" applyAlignment="1">
      <alignment vertical="center" wrapText="1"/>
    </xf>
    <xf numFmtId="0" fontId="153" fillId="0" borderId="0" xfId="0" applyFont="1" applyBorder="1"/>
    <xf numFmtId="3" fontId="141" fillId="0" borderId="0" xfId="0" applyNumberFormat="1" applyFont="1" applyAlignment="1">
      <alignment vertical="center" wrapText="1"/>
    </xf>
    <xf numFmtId="0" fontId="124" fillId="39" borderId="100" xfId="2" applyFont="1" applyFill="1" applyBorder="1" applyAlignment="1">
      <alignment horizontal="center" vertical="center" wrapText="1"/>
    </xf>
    <xf numFmtId="0" fontId="124" fillId="39" borderId="109" xfId="2" applyFont="1" applyFill="1" applyBorder="1" applyAlignment="1">
      <alignment horizontal="center" vertical="center" wrapText="1"/>
    </xf>
    <xf numFmtId="0" fontId="124" fillId="39" borderId="99" xfId="2" applyFont="1" applyFill="1" applyBorder="1" applyAlignment="1">
      <alignment horizontal="center" vertical="center" wrapText="1"/>
    </xf>
    <xf numFmtId="0" fontId="182" fillId="0" borderId="0" xfId="0" applyFont="1" applyAlignment="1">
      <alignment horizontal="left" vertical="center"/>
    </xf>
    <xf numFmtId="0" fontId="182" fillId="0" borderId="0" xfId="0" applyFont="1" applyAlignment="1">
      <alignment vertical="center"/>
    </xf>
    <xf numFmtId="0" fontId="183" fillId="3" borderId="0" xfId="2" applyFont="1" applyFill="1" applyAlignment="1">
      <alignment vertical="center" wrapText="1"/>
    </xf>
    <xf numFmtId="0" fontId="167" fillId="3" borderId="0" xfId="2" applyFont="1" applyFill="1" applyAlignment="1">
      <alignment vertical="center" wrapText="1"/>
    </xf>
    <xf numFmtId="0" fontId="166" fillId="0" borderId="0" xfId="0" applyFont="1" applyAlignment="1">
      <alignment vertical="center" wrapText="1"/>
    </xf>
    <xf numFmtId="0" fontId="140" fillId="0" borderId="54" xfId="2" applyFont="1" applyBorder="1" applyAlignment="1">
      <alignment vertical="center" wrapText="1"/>
    </xf>
    <xf numFmtId="0" fontId="164" fillId="0" borderId="0" xfId="2" applyFont="1" applyAlignment="1">
      <alignment vertical="center" wrapText="1"/>
    </xf>
    <xf numFmtId="0" fontId="167" fillId="0" borderId="0" xfId="0" applyFont="1" applyBorder="1" applyAlignment="1">
      <alignment vertical="center" wrapText="1"/>
    </xf>
    <xf numFmtId="3" fontId="135" fillId="0" borderId="0" xfId="2" applyNumberFormat="1" applyFont="1" applyAlignment="1">
      <alignment horizontal="center" vertical="center" wrapText="1"/>
    </xf>
    <xf numFmtId="4" fontId="135" fillId="0" borderId="0" xfId="2" applyNumberFormat="1" applyFont="1" applyAlignment="1">
      <alignment horizontal="center" vertical="center" wrapText="1"/>
    </xf>
    <xf numFmtId="0" fontId="148" fillId="0" borderId="0" xfId="2" applyFont="1"/>
    <xf numFmtId="0" fontId="149" fillId="0" borderId="0" xfId="2" applyFont="1"/>
    <xf numFmtId="0" fontId="167" fillId="2" borderId="0" xfId="5" applyFont="1" applyFill="1" applyAlignment="1">
      <alignment vertical="center"/>
    </xf>
    <xf numFmtId="0" fontId="180" fillId="3" borderId="0" xfId="2" applyFont="1" applyFill="1" applyAlignment="1">
      <alignment horizontal="left" vertical="center"/>
    </xf>
    <xf numFmtId="0" fontId="163" fillId="0" borderId="64" xfId="2" applyFont="1" applyBorder="1" applyAlignment="1">
      <alignment horizontal="center" vertical="center" wrapText="1"/>
    </xf>
    <xf numFmtId="0" fontId="163" fillId="3" borderId="0" xfId="2" applyFont="1" applyFill="1" applyAlignment="1">
      <alignment vertical="center" wrapText="1"/>
    </xf>
    <xf numFmtId="2" fontId="67" fillId="3" borderId="0" xfId="2" applyNumberFormat="1" applyFont="1" applyFill="1" applyAlignment="1">
      <alignment vertical="center" wrapText="1"/>
    </xf>
    <xf numFmtId="0" fontId="151" fillId="0" borderId="53" xfId="2" applyFont="1" applyBorder="1" applyAlignment="1">
      <alignment horizontal="left" vertical="center" wrapText="1"/>
    </xf>
    <xf numFmtId="3" fontId="180" fillId="0" borderId="0" xfId="2" applyNumberFormat="1" applyFont="1" applyAlignment="1">
      <alignment vertical="center" wrapText="1"/>
    </xf>
    <xf numFmtId="3" fontId="140" fillId="0" borderId="55" xfId="0" applyNumberFormat="1" applyFont="1" applyBorder="1" applyAlignment="1" applyProtection="1">
      <alignment horizontal="center" vertical="center"/>
      <protection locked="0"/>
    </xf>
    <xf numFmtId="3" fontId="140" fillId="0" borderId="55" xfId="2" applyNumberFormat="1" applyFont="1" applyBorder="1" applyAlignment="1" applyProtection="1">
      <alignment horizontal="center" vertical="center"/>
      <protection locked="0"/>
    </xf>
    <xf numFmtId="4" fontId="152" fillId="0" borderId="56" xfId="2" applyNumberFormat="1" applyFont="1" applyBorder="1" applyAlignment="1">
      <alignment horizontal="center" vertical="center"/>
    </xf>
    <xf numFmtId="3" fontId="140" fillId="0" borderId="55" xfId="2" applyNumberFormat="1" applyFont="1" applyBorder="1" applyAlignment="1">
      <alignment horizontal="center" vertical="center" wrapText="1"/>
    </xf>
    <xf numFmtId="4" fontId="152" fillId="0" borderId="64" xfId="2" applyNumberFormat="1" applyFont="1" applyBorder="1" applyAlignment="1">
      <alignment horizontal="center" vertical="center" wrapText="1"/>
    </xf>
    <xf numFmtId="4" fontId="51" fillId="0" borderId="0" xfId="2" applyNumberFormat="1" applyFont="1" applyAlignment="1">
      <alignment horizontal="center" vertical="center"/>
    </xf>
    <xf numFmtId="0" fontId="151" fillId="0" borderId="63" xfId="2" applyFont="1" applyBorder="1" applyAlignment="1">
      <alignment horizontal="left" vertical="center" wrapText="1"/>
    </xf>
    <xf numFmtId="3" fontId="140" fillId="0" borderId="59" xfId="0" applyNumberFormat="1" applyFont="1" applyBorder="1" applyAlignment="1" applyProtection="1">
      <alignment horizontal="center" vertical="center"/>
      <protection locked="0"/>
    </xf>
    <xf numFmtId="3" fontId="140" fillId="0" borderId="59" xfId="2" applyNumberFormat="1" applyFont="1" applyBorder="1" applyAlignment="1" applyProtection="1">
      <alignment horizontal="center" vertical="center"/>
      <protection locked="0"/>
    </xf>
    <xf numFmtId="4" fontId="152" fillId="0" borderId="60" xfId="2" applyNumberFormat="1" applyFont="1" applyBorder="1" applyAlignment="1">
      <alignment horizontal="center" vertical="center"/>
    </xf>
    <xf numFmtId="3" fontId="140" fillId="0" borderId="59" xfId="2" applyNumberFormat="1" applyFont="1" applyBorder="1" applyAlignment="1">
      <alignment horizontal="center" vertical="center" wrapText="1"/>
    </xf>
    <xf numFmtId="3" fontId="140" fillId="0" borderId="59" xfId="0" applyNumberFormat="1" applyFont="1" applyBorder="1" applyAlignment="1" applyProtection="1">
      <alignment horizontal="center" vertical="center" wrapText="1"/>
      <protection locked="0"/>
    </xf>
    <xf numFmtId="3" fontId="140" fillId="0" borderId="59" xfId="2" applyNumberFormat="1" applyFont="1" applyBorder="1" applyAlignment="1" applyProtection="1">
      <alignment horizontal="center" vertical="center" wrapText="1"/>
      <protection locked="0"/>
    </xf>
    <xf numFmtId="4" fontId="51" fillId="0" borderId="0" xfId="2" applyNumberFormat="1" applyFont="1" applyAlignment="1">
      <alignment horizontal="center" vertical="center" wrapText="1"/>
    </xf>
    <xf numFmtId="0" fontId="92" fillId="0" borderId="63" xfId="2" applyFont="1" applyBorder="1" applyAlignment="1">
      <alignment horizontal="left" vertical="center" wrapText="1"/>
    </xf>
    <xf numFmtId="3" fontId="67" fillId="0" borderId="59" xfId="2" applyNumberFormat="1" applyFont="1" applyBorder="1" applyAlignment="1" applyProtection="1">
      <alignment horizontal="center" vertical="center"/>
      <protection locked="0"/>
    </xf>
    <xf numFmtId="4" fontId="158" fillId="0" borderId="60" xfId="2" applyNumberFormat="1" applyFont="1" applyBorder="1" applyAlignment="1">
      <alignment horizontal="center" vertical="center"/>
    </xf>
    <xf numFmtId="3" fontId="67" fillId="0" borderId="59" xfId="2" applyNumberFormat="1" applyFont="1" applyBorder="1" applyAlignment="1">
      <alignment horizontal="center" vertical="center" wrapText="1"/>
    </xf>
    <xf numFmtId="4" fontId="152" fillId="0" borderId="60" xfId="2" applyNumberFormat="1" applyFont="1" applyBorder="1" applyAlignment="1">
      <alignment horizontal="center" vertical="center" wrapText="1"/>
    </xf>
    <xf numFmtId="0" fontId="140" fillId="0" borderId="57" xfId="2" applyFont="1" applyBorder="1" applyAlignment="1">
      <alignment vertical="center" wrapText="1"/>
    </xf>
    <xf numFmtId="0" fontId="152" fillId="0" borderId="58" xfId="2" applyFont="1" applyBorder="1" applyAlignment="1">
      <alignment vertical="center" wrapText="1"/>
    </xf>
    <xf numFmtId="0" fontId="140" fillId="0" borderId="65" xfId="2" applyFont="1" applyBorder="1" applyAlignment="1">
      <alignment vertical="center" wrapText="1"/>
    </xf>
    <xf numFmtId="2" fontId="149" fillId="0" borderId="0" xfId="2" applyNumberFormat="1" applyFont="1" applyAlignment="1">
      <alignment horizontal="left" vertical="center" wrapText="1"/>
    </xf>
    <xf numFmtId="2" fontId="184" fillId="0" borderId="0" xfId="2" applyNumberFormat="1" applyFont="1" applyAlignment="1">
      <alignment horizontal="left" vertical="center" wrapText="1"/>
    </xf>
    <xf numFmtId="0" fontId="185" fillId="0" borderId="0" xfId="2" applyFont="1" applyAlignment="1">
      <alignment vertical="center" wrapText="1"/>
    </xf>
    <xf numFmtId="0" fontId="51" fillId="3" borderId="0" xfId="2" applyFont="1" applyFill="1" applyAlignment="1">
      <alignment vertical="center" wrapText="1"/>
    </xf>
    <xf numFmtId="0" fontId="135" fillId="0" borderId="0" xfId="2" applyFont="1" applyAlignment="1">
      <alignment horizontal="left" vertical="center" wrapText="1"/>
    </xf>
    <xf numFmtId="0" fontId="180" fillId="0" borderId="0" xfId="2" applyFont="1" applyAlignment="1">
      <alignment vertical="center" wrapText="1"/>
    </xf>
    <xf numFmtId="49" fontId="167" fillId="0" borderId="0" xfId="2" applyNumberFormat="1" applyFont="1" applyAlignment="1">
      <alignment vertical="center" wrapText="1"/>
    </xf>
    <xf numFmtId="165" fontId="67" fillId="0" borderId="0" xfId="1" applyNumberFormat="1" applyFont="1" applyBorder="1" applyAlignment="1">
      <alignment horizontal="center" vertical="center"/>
    </xf>
    <xf numFmtId="165" fontId="67" fillId="0" borderId="0" xfId="1" applyNumberFormat="1" applyFont="1" applyBorder="1" applyAlignment="1">
      <alignment horizontal="center" vertical="center" wrapText="1"/>
    </xf>
    <xf numFmtId="0" fontId="52" fillId="39" borderId="57" xfId="2" applyFont="1" applyFill="1" applyBorder="1" applyAlignment="1">
      <alignment horizontal="center" vertical="center" wrapText="1"/>
    </xf>
    <xf numFmtId="0" fontId="52" fillId="39" borderId="71" xfId="2" applyFont="1" applyFill="1" applyBorder="1" applyAlignment="1">
      <alignment horizontal="center" vertical="center" wrapText="1"/>
    </xf>
    <xf numFmtId="0" fontId="124" fillId="39" borderId="154" xfId="2" applyFont="1" applyFill="1" applyBorder="1" applyAlignment="1">
      <alignment horizontal="center" vertical="center" wrapText="1"/>
    </xf>
    <xf numFmtId="0" fontId="124" fillId="39" borderId="71" xfId="2" applyFont="1" applyFill="1" applyBorder="1" applyAlignment="1">
      <alignment horizontal="center" vertical="center" wrapText="1"/>
    </xf>
    <xf numFmtId="3" fontId="150" fillId="0" borderId="0" xfId="0" applyNumberFormat="1" applyFont="1" applyAlignment="1">
      <alignment horizontal="left" vertical="center"/>
    </xf>
    <xf numFmtId="10" fontId="140" fillId="0" borderId="53" xfId="7" applyNumberFormat="1" applyFont="1" applyBorder="1" applyAlignment="1">
      <alignment vertical="center" wrapText="1"/>
    </xf>
    <xf numFmtId="3" fontId="140" fillId="0" borderId="64" xfId="7" applyNumberFormat="1" applyFont="1" applyBorder="1" applyAlignment="1" applyProtection="1">
      <alignment horizontal="center" vertical="center"/>
      <protection locked="0"/>
    </xf>
    <xf numFmtId="4" fontId="152" fillId="0" borderId="56" xfId="7" applyNumberFormat="1" applyFont="1" applyBorder="1" applyAlignment="1">
      <alignment horizontal="center" vertical="center"/>
    </xf>
    <xf numFmtId="3" fontId="140" fillId="0" borderId="55" xfId="7" applyNumberFormat="1" applyFont="1" applyBorder="1" applyAlignment="1" applyProtection="1">
      <alignment horizontal="center" vertical="center"/>
      <protection locked="0"/>
    </xf>
    <xf numFmtId="9" fontId="140" fillId="0" borderId="0" xfId="8" applyFont="1" applyAlignment="1">
      <alignment vertical="center" wrapText="1"/>
    </xf>
    <xf numFmtId="10" fontId="140" fillId="0" borderId="63" xfId="7" applyNumberFormat="1" applyFont="1" applyBorder="1" applyAlignment="1">
      <alignment vertical="center" wrapText="1"/>
    </xf>
    <xf numFmtId="3" fontId="140" fillId="0" borderId="0" xfId="7" applyNumberFormat="1" applyFont="1" applyBorder="1" applyAlignment="1" applyProtection="1">
      <alignment horizontal="center" vertical="center"/>
      <protection locked="0"/>
    </xf>
    <xf numFmtId="4" fontId="152" fillId="0" borderId="60" xfId="7" applyNumberFormat="1" applyFont="1" applyBorder="1" applyAlignment="1">
      <alignment horizontal="center" vertical="center"/>
    </xf>
    <xf numFmtId="3" fontId="140" fillId="0" borderId="59" xfId="7" applyNumberFormat="1" applyFont="1" applyBorder="1" applyAlignment="1" applyProtection="1">
      <alignment horizontal="center" vertical="center"/>
      <protection locked="0"/>
    </xf>
    <xf numFmtId="10" fontId="140" fillId="0" borderId="54" xfId="7" applyNumberFormat="1" applyFont="1" applyBorder="1" applyAlignment="1">
      <alignment vertical="center" wrapText="1"/>
    </xf>
    <xf numFmtId="3" fontId="140" fillId="0" borderId="65" xfId="7" applyNumberFormat="1" applyFont="1" applyBorder="1" applyAlignment="1" applyProtection="1">
      <alignment horizontal="center" vertical="center"/>
      <protection locked="0"/>
    </xf>
    <xf numFmtId="4" fontId="152" fillId="0" borderId="58" xfId="7" applyNumberFormat="1" applyFont="1" applyBorder="1" applyAlignment="1">
      <alignment horizontal="center" vertical="center"/>
    </xf>
    <xf numFmtId="3" fontId="140" fillId="0" borderId="57" xfId="7" applyNumberFormat="1" applyFont="1" applyBorder="1" applyAlignment="1" applyProtection="1">
      <alignment horizontal="center" vertical="center"/>
      <protection locked="0"/>
    </xf>
    <xf numFmtId="10" fontId="151" fillId="0" borderId="4" xfId="7" applyNumberFormat="1" applyFont="1" applyBorder="1" applyAlignment="1">
      <alignment vertical="center" wrapText="1"/>
    </xf>
    <xf numFmtId="3" fontId="140" fillId="0" borderId="12" xfId="7" applyNumberFormat="1" applyFont="1" applyBorder="1" applyAlignment="1" applyProtection="1">
      <alignment horizontal="center" vertical="center"/>
      <protection locked="0"/>
    </xf>
    <xf numFmtId="4" fontId="152" fillId="0" borderId="11" xfId="7" applyNumberFormat="1" applyFont="1" applyBorder="1" applyAlignment="1">
      <alignment horizontal="center" vertical="center"/>
    </xf>
    <xf numFmtId="3" fontId="140" fillId="0" borderId="61" xfId="7" applyNumberFormat="1" applyFont="1" applyBorder="1" applyAlignment="1" applyProtection="1">
      <alignment horizontal="center" vertical="center"/>
      <protection locked="0"/>
    </xf>
    <xf numFmtId="4" fontId="152" fillId="0" borderId="62" xfId="7" applyNumberFormat="1" applyFont="1" applyBorder="1" applyAlignment="1">
      <alignment horizontal="center" vertical="center"/>
    </xf>
    <xf numFmtId="3" fontId="151" fillId="0" borderId="61" xfId="7" applyNumberFormat="1" applyFont="1" applyBorder="1" applyAlignment="1" applyProtection="1">
      <alignment horizontal="center" vertical="center"/>
      <protection locked="0"/>
    </xf>
    <xf numFmtId="4" fontId="186" fillId="0" borderId="62" xfId="0" applyNumberFormat="1" applyFont="1" applyBorder="1" applyAlignment="1">
      <alignment horizontal="center" vertical="center"/>
    </xf>
    <xf numFmtId="10" fontId="151" fillId="0" borderId="70" xfId="7" applyNumberFormat="1" applyFont="1" applyBorder="1" applyAlignment="1">
      <alignment vertical="center" wrapText="1"/>
    </xf>
    <xf numFmtId="3" fontId="135" fillId="0" borderId="66" xfId="0" applyNumberFormat="1" applyFont="1" applyBorder="1" applyAlignment="1">
      <alignment horizontal="center" vertical="center" wrapText="1"/>
    </xf>
    <xf numFmtId="4" fontId="178" fillId="0" borderId="66" xfId="0" applyNumberFormat="1" applyFont="1" applyBorder="1" applyAlignment="1">
      <alignment horizontal="center" vertical="center" wrapText="1"/>
    </xf>
    <xf numFmtId="3" fontId="163" fillId="0" borderId="14" xfId="0" applyNumberFormat="1" applyFont="1" applyBorder="1" applyAlignment="1">
      <alignment horizontal="center" vertical="center" wrapText="1"/>
    </xf>
    <xf numFmtId="4" fontId="165" fillId="0" borderId="6" xfId="0" applyNumberFormat="1" applyFont="1" applyBorder="1" applyAlignment="1">
      <alignment horizontal="center" vertical="center" wrapText="1"/>
    </xf>
    <xf numFmtId="0" fontId="52" fillId="39" borderId="163" xfId="0" applyFont="1" applyFill="1" applyBorder="1" applyAlignment="1">
      <alignment horizontal="center" vertical="center" wrapText="1"/>
    </xf>
    <xf numFmtId="0" fontId="52" fillId="39" borderId="154" xfId="0" applyFont="1" applyFill="1" applyBorder="1" applyAlignment="1">
      <alignment horizontal="center" vertical="center" wrapText="1"/>
    </xf>
    <xf numFmtId="0" fontId="67" fillId="0" borderId="0" xfId="0" applyFont="1" applyAlignment="1">
      <alignment vertical="center" wrapText="1"/>
    </xf>
    <xf numFmtId="0" fontId="135" fillId="0" borderId="0" xfId="0" applyFont="1" applyAlignment="1">
      <alignment vertical="center"/>
    </xf>
    <xf numFmtId="0" fontId="150" fillId="0" borderId="0" xfId="0" applyFont="1" applyAlignment="1">
      <alignment vertical="center"/>
    </xf>
    <xf numFmtId="0" fontId="167" fillId="0" borderId="0" xfId="0" applyFont="1" applyAlignment="1">
      <alignment horizontal="center" vertical="center"/>
    </xf>
    <xf numFmtId="0" fontId="167" fillId="0" borderId="0" xfId="0" applyFont="1" applyBorder="1" applyAlignment="1">
      <alignment horizontal="center" vertical="center"/>
    </xf>
    <xf numFmtId="0" fontId="163" fillId="0" borderId="0" xfId="0" applyFont="1" applyBorder="1" applyAlignment="1">
      <alignment horizontal="center" vertical="center"/>
    </xf>
    <xf numFmtId="0" fontId="135" fillId="0" borderId="0" xfId="0" applyFont="1" applyBorder="1" applyAlignment="1">
      <alignment horizontal="center" vertical="center"/>
    </xf>
    <xf numFmtId="0" fontId="150" fillId="0" borderId="72" xfId="0" applyFont="1" applyBorder="1" applyAlignment="1">
      <alignment horizontal="left" vertical="center"/>
    </xf>
    <xf numFmtId="0" fontId="139" fillId="0" borderId="57" xfId="0" applyFont="1" applyBorder="1" applyAlignment="1">
      <alignment horizontal="center" vertical="center" wrapText="1"/>
    </xf>
    <xf numFmtId="0" fontId="139" fillId="0" borderId="58" xfId="0" applyFont="1" applyBorder="1" applyAlignment="1">
      <alignment horizontal="center" vertical="center" wrapText="1"/>
    </xf>
    <xf numFmtId="3" fontId="140" fillId="0" borderId="53" xfId="0" applyNumberFormat="1" applyFont="1" applyBorder="1" applyAlignment="1">
      <alignment horizontal="center" vertical="center" wrapText="1"/>
    </xf>
    <xf numFmtId="3" fontId="140" fillId="0" borderId="64" xfId="0" applyNumberFormat="1" applyFont="1" applyBorder="1" applyAlignment="1">
      <alignment horizontal="center" vertical="center"/>
    </xf>
    <xf numFmtId="4" fontId="140" fillId="0" borderId="53" xfId="0" applyNumberFormat="1" applyFont="1" applyBorder="1" applyAlignment="1">
      <alignment horizontal="center" vertical="center"/>
    </xf>
    <xf numFmtId="3" fontId="140" fillId="0" borderId="63" xfId="0" applyNumberFormat="1" applyFont="1" applyBorder="1" applyAlignment="1">
      <alignment horizontal="center" vertical="center" wrapText="1"/>
    </xf>
    <xf numFmtId="3" fontId="140" fillId="0" borderId="0" xfId="0" applyNumberFormat="1" applyFont="1" applyBorder="1" applyAlignment="1">
      <alignment horizontal="center" vertical="center"/>
    </xf>
    <xf numFmtId="4" fontId="140" fillId="0" borderId="63" xfId="0" applyNumberFormat="1" applyFont="1" applyBorder="1" applyAlignment="1">
      <alignment horizontal="center" vertical="center"/>
    </xf>
    <xf numFmtId="0" fontId="92" fillId="0" borderId="63" xfId="0" applyFont="1" applyBorder="1" applyAlignment="1">
      <alignment horizontal="left" vertical="center" wrapText="1"/>
    </xf>
    <xf numFmtId="3" fontId="67" fillId="0" borderId="63" xfId="0" applyNumberFormat="1" applyFont="1" applyBorder="1" applyAlignment="1">
      <alignment horizontal="center" vertical="center" wrapText="1"/>
    </xf>
    <xf numFmtId="3" fontId="67" fillId="0" borderId="59" xfId="0" applyNumberFormat="1" applyFont="1" applyBorder="1" applyAlignment="1">
      <alignment horizontal="center" vertical="center"/>
    </xf>
    <xf numFmtId="4" fontId="158" fillId="0" borderId="60" xfId="0" applyNumberFormat="1" applyFont="1" applyBorder="1" applyAlignment="1">
      <alignment horizontal="center" vertical="center"/>
    </xf>
    <xf numFmtId="3" fontId="67" fillId="0" borderId="0" xfId="0" applyNumberFormat="1" applyFont="1" applyBorder="1" applyAlignment="1">
      <alignment horizontal="center" vertical="center"/>
    </xf>
    <xf numFmtId="4" fontId="67" fillId="0" borderId="0" xfId="0" applyNumberFormat="1" applyFont="1" applyBorder="1" applyAlignment="1">
      <alignment horizontal="center" vertical="center"/>
    </xf>
    <xf numFmtId="3" fontId="140" fillId="0" borderId="0" xfId="0" applyNumberFormat="1" applyFont="1" applyBorder="1" applyAlignment="1">
      <alignment horizontal="center" vertical="center" wrapText="1"/>
    </xf>
    <xf numFmtId="0" fontId="140" fillId="0" borderId="54" xfId="0" applyFont="1" applyBorder="1" applyAlignment="1">
      <alignment horizontal="center" vertical="center" wrapText="1"/>
    </xf>
    <xf numFmtId="4" fontId="140" fillId="0" borderId="58" xfId="0" applyNumberFormat="1" applyFont="1" applyBorder="1" applyAlignment="1">
      <alignment horizontal="center" vertical="center" wrapText="1"/>
    </xf>
    <xf numFmtId="4" fontId="140" fillId="0" borderId="58" xfId="0" applyNumberFormat="1" applyFont="1" applyBorder="1" applyAlignment="1">
      <alignment horizontal="center" vertical="center"/>
    </xf>
    <xf numFmtId="4" fontId="140" fillId="0" borderId="54" xfId="0" applyNumberFormat="1" applyFont="1" applyBorder="1" applyAlignment="1">
      <alignment horizontal="center" vertical="center" wrapText="1"/>
    </xf>
    <xf numFmtId="3" fontId="138" fillId="0" borderId="0" xfId="0" applyNumberFormat="1" applyFont="1" applyBorder="1" applyAlignment="1">
      <alignment vertical="center" wrapText="1"/>
    </xf>
    <xf numFmtId="3" fontId="139" fillId="0" borderId="0" xfId="0" applyNumberFormat="1" applyFont="1" applyBorder="1" applyAlignment="1">
      <alignment horizontal="center" vertical="center" wrapText="1"/>
    </xf>
    <xf numFmtId="4" fontId="135" fillId="0" borderId="0" xfId="0" applyNumberFormat="1" applyFont="1" applyBorder="1" applyAlignment="1">
      <alignment horizontal="center" vertical="center" wrapText="1"/>
    </xf>
    <xf numFmtId="2" fontId="153" fillId="0" borderId="0" xfId="0" applyNumberFormat="1" applyFont="1" applyAlignment="1">
      <alignment vertical="center" wrapText="1"/>
    </xf>
    <xf numFmtId="2" fontId="51" fillId="0" borderId="0" xfId="0" applyNumberFormat="1" applyFont="1" applyAlignment="1">
      <alignment vertical="center" wrapText="1"/>
    </xf>
    <xf numFmtId="0" fontId="51" fillId="0" borderId="0" xfId="0" applyFont="1" applyAlignment="1">
      <alignment vertical="center" wrapText="1"/>
    </xf>
    <xf numFmtId="3" fontId="51" fillId="0" borderId="0" xfId="0" applyNumberFormat="1" applyFont="1" applyAlignment="1">
      <alignment vertical="center" wrapText="1"/>
    </xf>
    <xf numFmtId="0" fontId="52" fillId="39" borderId="58" xfId="0" applyFont="1" applyFill="1" applyBorder="1" applyAlignment="1">
      <alignment horizontal="center" vertical="center" wrapText="1"/>
    </xf>
    <xf numFmtId="0" fontId="146" fillId="39" borderId="53" xfId="0" applyFont="1" applyFill="1" applyBorder="1" applyAlignment="1">
      <alignment horizontal="center" vertical="center" wrapText="1"/>
    </xf>
    <xf numFmtId="0" fontId="52" fillId="39" borderId="71" xfId="0" applyFont="1" applyFill="1" applyBorder="1" applyAlignment="1">
      <alignment horizontal="center" vertical="center" wrapText="1"/>
    </xf>
    <xf numFmtId="0" fontId="52" fillId="39" borderId="156" xfId="0" applyFont="1" applyFill="1" applyBorder="1" applyAlignment="1">
      <alignment horizontal="center" vertical="center" wrapText="1"/>
    </xf>
    <xf numFmtId="0" fontId="52" fillId="39" borderId="77" xfId="0" applyFont="1" applyFill="1" applyBorder="1" applyAlignment="1">
      <alignment horizontal="center" vertical="center" wrapText="1"/>
    </xf>
    <xf numFmtId="0" fontId="124" fillId="39" borderId="137" xfId="0" applyFont="1" applyFill="1" applyBorder="1" applyAlignment="1">
      <alignment horizontal="center" vertical="center" wrapText="1"/>
    </xf>
    <xf numFmtId="0" fontId="52" fillId="39" borderId="166" xfId="0" applyFont="1" applyFill="1" applyBorder="1" applyAlignment="1">
      <alignment horizontal="center" vertical="center" wrapText="1"/>
    </xf>
    <xf numFmtId="0" fontId="139" fillId="0" borderId="170" xfId="0" applyFont="1" applyBorder="1" applyAlignment="1">
      <alignment horizontal="center" vertical="center" wrapText="1"/>
    </xf>
    <xf numFmtId="0" fontId="124" fillId="39" borderId="54" xfId="0" applyFont="1" applyFill="1" applyBorder="1" applyAlignment="1">
      <alignment horizontal="center" vertical="center" wrapText="1"/>
    </xf>
    <xf numFmtId="0" fontId="124" fillId="39" borderId="71" xfId="0" applyFont="1" applyFill="1" applyBorder="1" applyAlignment="1">
      <alignment horizontal="center" vertical="center" wrapText="1"/>
    </xf>
    <xf numFmtId="0" fontId="124" fillId="39" borderId="163" xfId="0" applyFont="1" applyFill="1" applyBorder="1" applyAlignment="1">
      <alignment horizontal="center" vertical="center" wrapText="1"/>
    </xf>
    <xf numFmtId="0" fontId="124" fillId="39" borderId="166" xfId="0" applyFont="1" applyFill="1" applyBorder="1" applyAlignment="1">
      <alignment horizontal="center" vertical="center" wrapText="1"/>
    </xf>
    <xf numFmtId="0" fontId="124" fillId="39" borderId="65" xfId="0" applyFont="1" applyFill="1" applyBorder="1" applyAlignment="1">
      <alignment horizontal="center" vertical="center" wrapText="1"/>
    </xf>
    <xf numFmtId="0" fontId="124" fillId="39" borderId="170" xfId="0" applyFont="1" applyFill="1" applyBorder="1" applyAlignment="1">
      <alignment horizontal="center" vertical="center" wrapText="1"/>
    </xf>
    <xf numFmtId="0" fontId="124" fillId="39" borderId="154" xfId="0" applyFont="1" applyFill="1" applyBorder="1" applyAlignment="1">
      <alignment horizontal="center" vertical="center" wrapText="1"/>
    </xf>
    <xf numFmtId="0" fontId="164" fillId="0" borderId="0" xfId="0" applyFont="1" applyBorder="1" applyAlignment="1">
      <alignment horizontal="center" vertical="center" wrapText="1"/>
    </xf>
    <xf numFmtId="0" fontId="124" fillId="39" borderId="74" xfId="0" applyFont="1" applyFill="1" applyBorder="1" applyAlignment="1">
      <alignment horizontal="center" vertical="center" wrapText="1"/>
    </xf>
    <xf numFmtId="0" fontId="181" fillId="39" borderId="73" xfId="0" applyFont="1" applyFill="1" applyBorder="1" applyAlignment="1">
      <alignment horizontal="center" vertical="center" wrapText="1"/>
    </xf>
    <xf numFmtId="0" fontId="180" fillId="3" borderId="0" xfId="2" applyFont="1" applyFill="1" applyAlignment="1">
      <alignment vertical="center" wrapText="1"/>
    </xf>
    <xf numFmtId="0" fontId="8" fillId="0" borderId="0" xfId="2" applyFont="1" applyAlignment="1">
      <alignment vertical="center" wrapText="1"/>
    </xf>
    <xf numFmtId="0" fontId="108" fillId="0" borderId="0" xfId="2" applyFont="1" applyAlignment="1">
      <alignment horizontal="center" vertical="center" wrapText="1"/>
    </xf>
    <xf numFmtId="0" fontId="150" fillId="2" borderId="0" xfId="5" applyFont="1" applyFill="1" applyAlignment="1">
      <alignment vertical="center"/>
    </xf>
    <xf numFmtId="0" fontId="124" fillId="39" borderId="58" xfId="2" applyFont="1" applyFill="1" applyBorder="1" applyAlignment="1">
      <alignment horizontal="center" vertical="center" wrapText="1"/>
    </xf>
    <xf numFmtId="0" fontId="181" fillId="39" borderId="58" xfId="2" applyFont="1" applyFill="1" applyBorder="1" applyAlignment="1">
      <alignment horizontal="center" vertical="center" wrapText="1"/>
    </xf>
    <xf numFmtId="0" fontId="124" fillId="39" borderId="79" xfId="2" applyFont="1" applyFill="1" applyBorder="1" applyAlignment="1">
      <alignment horizontal="center" vertical="center" wrapText="1"/>
    </xf>
    <xf numFmtId="0" fontId="52" fillId="39" borderId="155" xfId="2" applyFont="1" applyFill="1" applyBorder="1" applyAlignment="1">
      <alignment horizontal="center" vertical="center" wrapText="1"/>
    </xf>
    <xf numFmtId="0" fontId="124" fillId="39" borderId="78" xfId="2" applyFont="1" applyFill="1" applyBorder="1" applyAlignment="1">
      <alignment horizontal="center" vertical="center" wrapText="1"/>
    </xf>
    <xf numFmtId="0" fontId="181" fillId="39" borderId="79" xfId="2" applyFont="1" applyFill="1" applyBorder="1" applyAlignment="1">
      <alignment horizontal="center" vertical="center" wrapText="1"/>
    </xf>
    <xf numFmtId="0" fontId="163" fillId="0" borderId="64" xfId="2" applyFont="1" applyBorder="1" applyAlignment="1">
      <alignment vertical="center" wrapText="1"/>
    </xf>
    <xf numFmtId="0" fontId="163" fillId="0" borderId="65" xfId="2" applyFont="1" applyBorder="1" applyAlignment="1">
      <alignment vertical="center" wrapText="1"/>
    </xf>
    <xf numFmtId="0" fontId="151" fillId="0" borderId="54" xfId="2" applyFont="1" applyBorder="1" applyAlignment="1">
      <alignment horizontal="left" vertical="center" wrapText="1"/>
    </xf>
    <xf numFmtId="3" fontId="140" fillId="0" borderId="57" xfId="2" applyNumberFormat="1" applyFont="1" applyBorder="1" applyAlignment="1" applyProtection="1">
      <alignment horizontal="center" vertical="center" wrapText="1"/>
      <protection locked="0"/>
    </xf>
    <xf numFmtId="0" fontId="124" fillId="39" borderId="125" xfId="2" applyFont="1" applyFill="1" applyBorder="1" applyAlignment="1">
      <alignment horizontal="center" vertical="center" wrapText="1"/>
    </xf>
    <xf numFmtId="0" fontId="137" fillId="0" borderId="0" xfId="2" applyFont="1" applyAlignment="1">
      <alignment horizontal="center" vertical="center" wrapText="1"/>
    </xf>
    <xf numFmtId="10" fontId="145" fillId="0" borderId="0" xfId="2" applyNumberFormat="1" applyFont="1" applyAlignment="1">
      <alignment vertical="center" wrapText="1"/>
    </xf>
    <xf numFmtId="3" fontId="163" fillId="0" borderId="64" xfId="2" applyNumberFormat="1" applyFont="1" applyBorder="1" applyAlignment="1">
      <alignment vertical="center" wrapText="1"/>
    </xf>
    <xf numFmtId="0" fontId="163" fillId="0" borderId="56" xfId="2" applyFont="1" applyBorder="1" applyAlignment="1">
      <alignment vertical="center" wrapText="1"/>
    </xf>
    <xf numFmtId="0" fontId="67" fillId="0" borderId="0" xfId="2" applyFont="1" applyAlignment="1">
      <alignment horizontal="left" vertical="center"/>
    </xf>
    <xf numFmtId="3" fontId="140" fillId="3" borderId="53" xfId="2" applyNumberFormat="1" applyFont="1" applyFill="1" applyBorder="1" applyAlignment="1" applyProtection="1">
      <alignment horizontal="center" vertical="center"/>
      <protection locked="0"/>
    </xf>
    <xf numFmtId="3" fontId="140" fillId="3" borderId="63" xfId="2" applyNumberFormat="1" applyFont="1" applyFill="1" applyBorder="1" applyAlignment="1" applyProtection="1">
      <alignment horizontal="center" vertical="center"/>
      <protection locked="0"/>
    </xf>
    <xf numFmtId="3" fontId="140" fillId="0" borderId="63" xfId="2" applyNumberFormat="1" applyFont="1" applyBorder="1" applyAlignment="1" applyProtection="1">
      <alignment horizontal="center" vertical="center" wrapText="1"/>
      <protection locked="0"/>
    </xf>
    <xf numFmtId="3" fontId="140" fillId="3" borderId="63" xfId="2" applyNumberFormat="1" applyFont="1" applyFill="1" applyBorder="1" applyAlignment="1" applyProtection="1">
      <alignment horizontal="center" vertical="center" wrapText="1"/>
      <protection locked="0"/>
    </xf>
    <xf numFmtId="3" fontId="140" fillId="3" borderId="54" xfId="2" applyNumberFormat="1" applyFont="1" applyFill="1" applyBorder="1" applyAlignment="1" applyProtection="1">
      <alignment horizontal="center" vertical="center" wrapText="1"/>
      <protection locked="0"/>
    </xf>
    <xf numFmtId="4" fontId="152" fillId="0" borderId="58" xfId="2" applyNumberFormat="1" applyFont="1" applyBorder="1" applyAlignment="1">
      <alignment horizontal="center" vertical="center" wrapText="1"/>
    </xf>
    <xf numFmtId="0" fontId="164" fillId="0" borderId="65" xfId="2" applyFont="1" applyBorder="1" applyAlignment="1">
      <alignment vertical="center" wrapText="1"/>
    </xf>
    <xf numFmtId="0" fontId="52" fillId="39" borderId="69" xfId="2" applyFont="1" applyFill="1" applyBorder="1" applyAlignment="1">
      <alignment horizontal="center" vertical="center" wrapText="1"/>
    </xf>
    <xf numFmtId="0" fontId="124" fillId="39" borderId="57" xfId="2" applyFont="1" applyFill="1" applyBorder="1" applyAlignment="1">
      <alignment horizontal="center" vertical="center" wrapText="1"/>
    </xf>
    <xf numFmtId="0" fontId="124" fillId="39" borderId="155" xfId="2" applyFont="1" applyFill="1" applyBorder="1" applyAlignment="1">
      <alignment horizontal="center" vertical="center" wrapText="1"/>
    </xf>
    <xf numFmtId="0" fontId="124" fillId="39" borderId="166" xfId="2" applyFont="1" applyFill="1" applyBorder="1" applyAlignment="1">
      <alignment horizontal="center" vertical="center" wrapText="1"/>
    </xf>
    <xf numFmtId="0" fontId="124" fillId="39" borderId="163" xfId="2" applyFont="1" applyFill="1" applyBorder="1" applyAlignment="1">
      <alignment horizontal="center" vertical="center" wrapText="1"/>
    </xf>
    <xf numFmtId="10" fontId="151" fillId="0" borderId="12" xfId="7" applyNumberFormat="1" applyFont="1" applyBorder="1" applyAlignment="1">
      <alignment vertical="center" wrapText="1"/>
    </xf>
    <xf numFmtId="10" fontId="151" fillId="0" borderId="61" xfId="7" applyNumberFormat="1" applyFont="1" applyBorder="1" applyAlignment="1">
      <alignment vertical="center" wrapText="1"/>
    </xf>
    <xf numFmtId="0" fontId="67" fillId="0" borderId="0" xfId="0" applyFont="1" applyBorder="1" applyAlignment="1">
      <alignment horizontal="left" vertical="center"/>
    </xf>
    <xf numFmtId="10" fontId="51" fillId="0" borderId="0" xfId="7" applyNumberFormat="1" applyFont="1" applyBorder="1" applyAlignment="1">
      <alignment vertical="center" wrapText="1"/>
    </xf>
    <xf numFmtId="3" fontId="51" fillId="0" borderId="0" xfId="7" applyNumberFormat="1" applyFont="1" applyBorder="1" applyAlignment="1" applyProtection="1">
      <alignment horizontal="center" vertical="center"/>
      <protection locked="0"/>
    </xf>
    <xf numFmtId="10" fontId="51" fillId="0" borderId="0" xfId="6" applyNumberFormat="1" applyFont="1" applyBorder="1" applyAlignment="1">
      <alignment vertical="center" wrapText="1"/>
    </xf>
    <xf numFmtId="9" fontId="51" fillId="0" borderId="0" xfId="8" applyFont="1" applyBorder="1" applyAlignment="1">
      <alignment vertical="center" wrapText="1"/>
    </xf>
    <xf numFmtId="10" fontId="52" fillId="0" borderId="0" xfId="7" applyNumberFormat="1" applyFont="1" applyBorder="1" applyAlignment="1">
      <alignment vertical="center" wrapText="1"/>
    </xf>
    <xf numFmtId="2" fontId="52" fillId="0" borderId="0" xfId="0" applyNumberFormat="1" applyFont="1" applyBorder="1" applyAlignment="1">
      <alignment vertical="center" wrapText="1"/>
    </xf>
    <xf numFmtId="2" fontId="52" fillId="0" borderId="0" xfId="0" applyNumberFormat="1" applyFont="1" applyBorder="1" applyAlignment="1">
      <alignment horizontal="left" vertical="center" wrapText="1"/>
    </xf>
    <xf numFmtId="2" fontId="52" fillId="0" borderId="0" xfId="0" applyNumberFormat="1" applyFont="1" applyAlignment="1">
      <alignment horizontal="left" vertical="center" wrapText="1"/>
    </xf>
    <xf numFmtId="2" fontId="51" fillId="0" borderId="0" xfId="0" applyNumberFormat="1" applyFont="1" applyAlignment="1">
      <alignment horizontal="left" vertical="center" wrapText="1"/>
    </xf>
    <xf numFmtId="0" fontId="67" fillId="0" borderId="0" xfId="0" applyFont="1" applyAlignment="1">
      <alignment horizontal="left" vertical="center" wrapText="1"/>
    </xf>
    <xf numFmtId="3" fontId="67" fillId="0" borderId="0" xfId="0" applyNumberFormat="1" applyFont="1" applyAlignment="1">
      <alignment horizontal="left" vertical="center" wrapText="1"/>
    </xf>
    <xf numFmtId="0" fontId="67" fillId="0" borderId="0" xfId="0" applyFont="1" applyBorder="1" applyAlignment="1">
      <alignment vertical="center" wrapText="1"/>
    </xf>
    <xf numFmtId="2" fontId="92" fillId="0" borderId="0" xfId="0" applyNumberFormat="1" applyFont="1" applyAlignment="1">
      <alignment horizontal="left" vertical="center" wrapText="1"/>
    </xf>
    <xf numFmtId="3" fontId="163" fillId="4" borderId="0" xfId="3" applyNumberFormat="1" applyFont="1" applyFill="1" applyAlignment="1">
      <alignment horizontal="center" vertical="center" wrapText="1"/>
    </xf>
    <xf numFmtId="0" fontId="163" fillId="4" borderId="0" xfId="2" applyFont="1" applyFill="1" applyAlignment="1">
      <alignment vertical="center" wrapText="1"/>
    </xf>
    <xf numFmtId="0" fontId="163" fillId="4" borderId="0" xfId="2" applyFont="1" applyFill="1" applyAlignment="1">
      <alignment horizontal="center" vertical="center" wrapText="1"/>
    </xf>
    <xf numFmtId="3" fontId="187" fillId="4" borderId="0" xfId="3" applyNumberFormat="1" applyFont="1" applyFill="1" applyAlignment="1">
      <alignment horizontal="center" vertical="center" wrapText="1"/>
    </xf>
    <xf numFmtId="0" fontId="188" fillId="0" borderId="0" xfId="2" applyFont="1" applyAlignment="1">
      <alignment vertical="center"/>
    </xf>
    <xf numFmtId="0" fontId="189" fillId="2" borderId="0" xfId="5" applyFont="1" applyFill="1" applyAlignment="1">
      <alignment vertical="center"/>
    </xf>
    <xf numFmtId="0" fontId="92" fillId="4" borderId="53" xfId="3" applyFont="1" applyFill="1" applyBorder="1" applyAlignment="1">
      <alignment horizontal="left" vertical="center" indent="1"/>
    </xf>
    <xf numFmtId="3" fontId="67" fillId="4" borderId="55" xfId="2" applyNumberFormat="1" applyFont="1" applyFill="1" applyBorder="1" applyAlignment="1" applyProtection="1">
      <alignment horizontal="center" vertical="center"/>
      <protection locked="0"/>
    </xf>
    <xf numFmtId="4" fontId="158" fillId="4" borderId="56" xfId="2" applyNumberFormat="1" applyFont="1" applyFill="1" applyBorder="1" applyAlignment="1">
      <alignment horizontal="center" vertical="center"/>
    </xf>
    <xf numFmtId="3" fontId="67" fillId="4" borderId="53" xfId="2" applyNumberFormat="1" applyFont="1" applyFill="1" applyBorder="1" applyAlignment="1" applyProtection="1">
      <alignment horizontal="center" vertical="center"/>
      <protection locked="0"/>
    </xf>
    <xf numFmtId="3" fontId="67" fillId="4" borderId="0" xfId="2" applyNumberFormat="1" applyFont="1" applyFill="1" applyAlignment="1" applyProtection="1">
      <alignment horizontal="center" vertical="center"/>
      <protection locked="0"/>
    </xf>
    <xf numFmtId="0" fontId="92" fillId="4" borderId="63" xfId="3" applyFont="1" applyFill="1" applyBorder="1" applyAlignment="1">
      <alignment horizontal="left" vertical="center" indent="1"/>
    </xf>
    <xf numFmtId="3" fontId="67" fillId="4" borderId="59" xfId="2" applyNumberFormat="1" applyFont="1" applyFill="1" applyBorder="1" applyAlignment="1" applyProtection="1">
      <alignment horizontal="center" vertical="center"/>
      <protection locked="0"/>
    </xf>
    <xf numFmtId="4" fontId="158" fillId="4" borderId="60" xfId="2" applyNumberFormat="1" applyFont="1" applyFill="1" applyBorder="1" applyAlignment="1">
      <alignment horizontal="center" vertical="center"/>
    </xf>
    <xf numFmtId="3" fontId="67" fillId="4" borderId="63" xfId="2" applyNumberFormat="1" applyFont="1" applyFill="1" applyBorder="1" applyAlignment="1" applyProtection="1">
      <alignment horizontal="center" vertical="center"/>
      <protection locked="0"/>
    </xf>
    <xf numFmtId="3" fontId="148" fillId="0" borderId="0" xfId="2" applyNumberFormat="1" applyFont="1"/>
    <xf numFmtId="3" fontId="124" fillId="39" borderId="79" xfId="3" applyNumberFormat="1" applyFont="1" applyFill="1" applyBorder="1" applyAlignment="1">
      <alignment horizontal="center" vertical="center" wrapText="1"/>
    </xf>
    <xf numFmtId="3" fontId="124" fillId="39" borderId="77" xfId="3" applyNumberFormat="1" applyFont="1" applyFill="1" applyBorder="1" applyAlignment="1">
      <alignment horizontal="center" vertical="center" wrapText="1"/>
    </xf>
    <xf numFmtId="3" fontId="124" fillId="39" borderId="78" xfId="3" applyNumberFormat="1" applyFont="1" applyFill="1" applyBorder="1" applyAlignment="1">
      <alignment horizontal="center" vertical="center" wrapText="1"/>
    </xf>
    <xf numFmtId="3" fontId="164" fillId="4" borderId="0" xfId="3" applyNumberFormat="1" applyFont="1" applyFill="1" applyAlignment="1">
      <alignment horizontal="center" vertical="center" wrapText="1"/>
    </xf>
    <xf numFmtId="3" fontId="124" fillId="39" borderId="58" xfId="3" applyNumberFormat="1" applyFont="1" applyFill="1" applyBorder="1" applyAlignment="1">
      <alignment horizontal="center" vertical="center" wrapText="1"/>
    </xf>
    <xf numFmtId="3" fontId="124" fillId="39" borderId="167" xfId="3" applyNumberFormat="1" applyFont="1" applyFill="1" applyBorder="1" applyAlignment="1">
      <alignment horizontal="center" vertical="center" wrapText="1"/>
    </xf>
    <xf numFmtId="3" fontId="124" fillId="39" borderId="179" xfId="3" applyNumberFormat="1" applyFont="1" applyFill="1" applyBorder="1" applyAlignment="1">
      <alignment horizontal="center" vertical="center" wrapText="1"/>
    </xf>
    <xf numFmtId="3" fontId="124" fillId="39" borderId="154" xfId="3" applyNumberFormat="1" applyFont="1" applyFill="1" applyBorder="1" applyAlignment="1">
      <alignment horizontal="center" vertical="center" wrapText="1"/>
    </xf>
    <xf numFmtId="3" fontId="124" fillId="39" borderId="155" xfId="3" applyNumberFormat="1" applyFont="1" applyFill="1" applyBorder="1" applyAlignment="1">
      <alignment horizontal="center" vertical="center" wrapText="1"/>
    </xf>
    <xf numFmtId="3" fontId="124" fillId="39" borderId="163" xfId="3" applyNumberFormat="1" applyFont="1" applyFill="1" applyBorder="1" applyAlignment="1">
      <alignment horizontal="center" vertical="center" wrapText="1"/>
    </xf>
    <xf numFmtId="3" fontId="67" fillId="4" borderId="181" xfId="2" applyNumberFormat="1" applyFont="1" applyFill="1" applyBorder="1" applyAlignment="1" applyProtection="1">
      <alignment horizontal="center" vertical="center"/>
      <protection locked="0"/>
    </xf>
    <xf numFmtId="2" fontId="149" fillId="0" borderId="117" xfId="2" applyNumberFormat="1" applyFont="1" applyBorder="1" applyAlignment="1">
      <alignment horizontal="left" vertical="center" wrapText="1"/>
    </xf>
    <xf numFmtId="3" fontId="67" fillId="4" borderId="183" xfId="2" applyNumberFormat="1" applyFont="1" applyFill="1" applyBorder="1" applyAlignment="1" applyProtection="1">
      <alignment horizontal="center" vertical="center"/>
      <protection locked="0"/>
    </xf>
    <xf numFmtId="4" fontId="158" fillId="4" borderId="184" xfId="2" applyNumberFormat="1" applyFont="1" applyFill="1" applyBorder="1" applyAlignment="1">
      <alignment horizontal="center" vertical="center"/>
    </xf>
    <xf numFmtId="0" fontId="138" fillId="0" borderId="117" xfId="2" applyFont="1" applyBorder="1" applyAlignment="1">
      <alignment vertical="center" wrapText="1"/>
    </xf>
    <xf numFmtId="0" fontId="138" fillId="0" borderId="86" xfId="2" applyFont="1" applyBorder="1" applyAlignment="1">
      <alignment vertical="center" wrapText="1"/>
    </xf>
    <xf numFmtId="0" fontId="92" fillId="4" borderId="183" xfId="3" applyFont="1" applyFill="1" applyBorder="1" applyAlignment="1">
      <alignment horizontal="left" vertical="center" indent="1"/>
    </xf>
    <xf numFmtId="0" fontId="92" fillId="4" borderId="54" xfId="3" applyFont="1" applyFill="1" applyBorder="1" applyAlignment="1">
      <alignment horizontal="left" vertical="center" indent="1"/>
    </xf>
    <xf numFmtId="3" fontId="67" fillId="4" borderId="57" xfId="2" applyNumberFormat="1" applyFont="1" applyFill="1" applyBorder="1" applyAlignment="1" applyProtection="1">
      <alignment horizontal="center" vertical="center"/>
      <protection locked="0"/>
    </xf>
    <xf numFmtId="4" fontId="158" fillId="4" borderId="58" xfId="2" applyNumberFormat="1" applyFont="1" applyFill="1" applyBorder="1" applyAlignment="1">
      <alignment horizontal="center" vertical="center"/>
    </xf>
    <xf numFmtId="3" fontId="124" fillId="39" borderId="166" xfId="3" applyNumberFormat="1" applyFont="1" applyFill="1" applyBorder="1" applyAlignment="1">
      <alignment horizontal="center" vertical="center" wrapText="1"/>
    </xf>
    <xf numFmtId="0" fontId="164" fillId="4" borderId="0" xfId="2" applyFont="1" applyFill="1" applyAlignment="1">
      <alignment horizontal="center" vertical="center" wrapText="1"/>
    </xf>
    <xf numFmtId="3" fontId="181" fillId="39" borderId="154" xfId="3" applyNumberFormat="1" applyFont="1" applyFill="1" applyBorder="1" applyAlignment="1">
      <alignment horizontal="center" vertical="center" wrapText="1"/>
    </xf>
    <xf numFmtId="3" fontId="124" fillId="39" borderId="160" xfId="3" applyNumberFormat="1" applyFont="1" applyFill="1" applyBorder="1" applyAlignment="1">
      <alignment horizontal="center" vertical="center" wrapText="1"/>
    </xf>
    <xf numFmtId="0" fontId="67" fillId="0" borderId="0" xfId="16" applyFont="1" applyAlignment="1">
      <alignment vertical="center"/>
    </xf>
    <xf numFmtId="0" fontId="138" fillId="0" borderId="0" xfId="16" applyFont="1" applyBorder="1" applyAlignment="1">
      <alignment vertical="center" wrapText="1"/>
    </xf>
    <xf numFmtId="0" fontId="140" fillId="0" borderId="0" xfId="16" applyFont="1" applyAlignment="1">
      <alignment vertical="center" wrapText="1"/>
    </xf>
    <xf numFmtId="0" fontId="166" fillId="0" borderId="0" xfId="16" applyFont="1" applyAlignment="1">
      <alignment vertical="center" wrapText="1"/>
    </xf>
    <xf numFmtId="0" fontId="51" fillId="0" borderId="0" xfId="16" applyFont="1" applyAlignment="1">
      <alignment vertical="center"/>
    </xf>
    <xf numFmtId="0" fontId="141" fillId="0" borderId="0" xfId="16" applyFont="1" applyAlignment="1">
      <alignment horizontal="left" vertical="center"/>
    </xf>
    <xf numFmtId="0" fontId="149" fillId="0" borderId="0" xfId="16" applyFont="1"/>
    <xf numFmtId="0" fontId="150" fillId="0" borderId="0" xfId="16" applyFont="1" applyAlignment="1">
      <alignment horizontal="left" vertical="center"/>
    </xf>
    <xf numFmtId="0" fontId="167" fillId="0" borderId="0" xfId="16" applyFont="1" applyAlignment="1">
      <alignment horizontal="left" vertical="center"/>
    </xf>
    <xf numFmtId="0" fontId="51" fillId="0" borderId="0" xfId="16" applyFont="1" applyAlignment="1">
      <alignment horizontal="left" vertical="center"/>
    </xf>
    <xf numFmtId="0" fontId="51" fillId="0" borderId="0" xfId="16" applyFont="1" applyAlignment="1">
      <alignment horizontal="center" vertical="center"/>
    </xf>
    <xf numFmtId="0" fontId="167" fillId="4" borderId="0" xfId="16" applyFont="1" applyFill="1" applyBorder="1" applyAlignment="1">
      <alignment horizontal="left" vertical="center"/>
    </xf>
    <xf numFmtId="0" fontId="135" fillId="0" borderId="0" xfId="16" applyFont="1" applyAlignment="1">
      <alignment vertical="center" wrapText="1"/>
    </xf>
    <xf numFmtId="0" fontId="135" fillId="0" borderId="0" xfId="16" applyFont="1" applyAlignment="1">
      <alignment vertical="center"/>
    </xf>
    <xf numFmtId="0" fontId="92" fillId="4" borderId="53" xfId="16" applyFont="1" applyFill="1" applyBorder="1" applyAlignment="1">
      <alignment horizontal="left" vertical="center" indent="1"/>
    </xf>
    <xf numFmtId="3" fontId="67" fillId="4" borderId="55" xfId="0" applyNumberFormat="1" applyFont="1" applyFill="1" applyBorder="1" applyAlignment="1" applyProtection="1">
      <alignment horizontal="center" vertical="center"/>
      <protection locked="0"/>
    </xf>
    <xf numFmtId="4" fontId="158" fillId="4" borderId="56" xfId="0" applyNumberFormat="1" applyFont="1" applyFill="1" applyBorder="1" applyAlignment="1">
      <alignment horizontal="center" vertical="center"/>
    </xf>
    <xf numFmtId="3" fontId="138" fillId="0" borderId="0" xfId="16" applyNumberFormat="1" applyFont="1" applyBorder="1" applyAlignment="1">
      <alignment vertical="center"/>
    </xf>
    <xf numFmtId="0" fontId="92" fillId="4" borderId="63" xfId="16" applyFont="1" applyFill="1" applyBorder="1" applyAlignment="1">
      <alignment horizontal="left" vertical="center" indent="1"/>
    </xf>
    <xf numFmtId="3" fontId="67" fillId="4" borderId="59" xfId="0" applyNumberFormat="1" applyFont="1" applyFill="1" applyBorder="1" applyAlignment="1" applyProtection="1">
      <alignment horizontal="center" vertical="center"/>
      <protection locked="0"/>
    </xf>
    <xf numFmtId="4" fontId="158" fillId="4" borderId="60" xfId="0" applyNumberFormat="1" applyFont="1" applyFill="1" applyBorder="1" applyAlignment="1">
      <alignment horizontal="center" vertical="center"/>
    </xf>
    <xf numFmtId="0" fontId="92" fillId="4" borderId="54" xfId="16" applyFont="1" applyFill="1" applyBorder="1" applyAlignment="1">
      <alignment horizontal="left" vertical="center" indent="1"/>
    </xf>
    <xf numFmtId="3" fontId="67" fillId="4" borderId="57" xfId="0" applyNumberFormat="1" applyFont="1" applyFill="1" applyBorder="1" applyAlignment="1" applyProtection="1">
      <alignment horizontal="center" vertical="center"/>
      <protection locked="0"/>
    </xf>
    <xf numFmtId="4" fontId="158" fillId="4" borderId="58" xfId="0" applyNumberFormat="1" applyFont="1" applyFill="1" applyBorder="1" applyAlignment="1">
      <alignment horizontal="center" vertical="center"/>
    </xf>
    <xf numFmtId="3" fontId="135" fillId="0" borderId="0" xfId="16" applyNumberFormat="1" applyFont="1" applyBorder="1" applyAlignment="1">
      <alignment horizontal="center" vertical="center" wrapText="1"/>
    </xf>
    <xf numFmtId="4" fontId="135" fillId="0" borderId="0" xfId="16" applyNumberFormat="1" applyFont="1" applyBorder="1" applyAlignment="1">
      <alignment horizontal="center" vertical="center" wrapText="1"/>
    </xf>
    <xf numFmtId="2" fontId="150" fillId="0" borderId="0" xfId="16" applyNumberFormat="1" applyFont="1" applyAlignment="1">
      <alignment vertical="center" wrapText="1"/>
    </xf>
    <xf numFmtId="0" fontId="150" fillId="0" borderId="0" xfId="16" applyFont="1" applyBorder="1" applyAlignment="1">
      <alignment vertical="center" wrapText="1"/>
    </xf>
    <xf numFmtId="0" fontId="141" fillId="0" borderId="0" xfId="16" applyFont="1" applyAlignment="1">
      <alignment vertical="center" wrapText="1"/>
    </xf>
    <xf numFmtId="3" fontId="52" fillId="39" borderId="154" xfId="16" applyNumberFormat="1" applyFont="1" applyFill="1" applyBorder="1" applyAlignment="1">
      <alignment horizontal="center" vertical="center" wrapText="1"/>
    </xf>
    <xf numFmtId="3" fontId="52" fillId="39" borderId="166" xfId="16" applyNumberFormat="1" applyFont="1" applyFill="1" applyBorder="1" applyAlignment="1">
      <alignment horizontal="center" vertical="center" wrapText="1"/>
    </xf>
    <xf numFmtId="3" fontId="52" fillId="39" borderId="155" xfId="16" applyNumberFormat="1" applyFont="1" applyFill="1" applyBorder="1" applyAlignment="1">
      <alignment horizontal="center" vertical="center" wrapText="1"/>
    </xf>
    <xf numFmtId="3" fontId="52" fillId="39" borderId="71" xfId="16" applyNumberFormat="1" applyFont="1" applyFill="1" applyBorder="1" applyAlignment="1">
      <alignment horizontal="center" vertical="center" wrapText="1"/>
    </xf>
    <xf numFmtId="0" fontId="67" fillId="4" borderId="0" xfId="16" applyFont="1" applyFill="1" applyAlignment="1">
      <alignment vertical="center"/>
    </xf>
    <xf numFmtId="0" fontId="7" fillId="0" borderId="0" xfId="16" applyFont="1" applyBorder="1"/>
    <xf numFmtId="0" fontId="7" fillId="4" borderId="0" xfId="16" applyFont="1" applyFill="1" applyBorder="1"/>
    <xf numFmtId="0" fontId="139" fillId="4" borderId="0" xfId="16" applyFont="1" applyFill="1" applyAlignment="1">
      <alignment horizontal="right" vertical="center"/>
    </xf>
    <xf numFmtId="0" fontId="141" fillId="4" borderId="0" xfId="16" applyFont="1" applyFill="1" applyAlignment="1">
      <alignment horizontal="left" vertical="center"/>
    </xf>
    <xf numFmtId="0" fontId="149" fillId="4" borderId="0" xfId="16" applyFont="1" applyFill="1" applyAlignment="1">
      <alignment horizontal="center"/>
    </xf>
    <xf numFmtId="3" fontId="141" fillId="4" borderId="0" xfId="16" applyNumberFormat="1" applyFont="1" applyFill="1" applyAlignment="1">
      <alignment horizontal="left" vertical="center"/>
    </xf>
    <xf numFmtId="0" fontId="7" fillId="4" borderId="0" xfId="16" applyFont="1" applyFill="1" applyAlignment="1">
      <alignment horizontal="left" vertical="center"/>
    </xf>
    <xf numFmtId="0" fontId="150" fillId="4" borderId="0" xfId="16" applyFont="1" applyFill="1" applyAlignment="1">
      <alignment horizontal="left" vertical="center"/>
    </xf>
    <xf numFmtId="0" fontId="135" fillId="4" borderId="0" xfId="16" applyFont="1" applyFill="1" applyAlignment="1">
      <alignment vertical="center"/>
    </xf>
    <xf numFmtId="0" fontId="108" fillId="4" borderId="0" xfId="16" applyFont="1" applyFill="1" applyAlignment="1">
      <alignment vertical="center"/>
    </xf>
    <xf numFmtId="0" fontId="51" fillId="4" borderId="0" xfId="16" applyFont="1" applyFill="1" applyAlignment="1">
      <alignment horizontal="left" vertical="center"/>
    </xf>
    <xf numFmtId="0" fontId="135" fillId="4" borderId="0" xfId="16" applyFont="1" applyFill="1" applyAlignment="1">
      <alignment vertical="center" wrapText="1"/>
    </xf>
    <xf numFmtId="0" fontId="51" fillId="0" borderId="0" xfId="5" applyFont="1" applyAlignment="1">
      <alignment vertical="center"/>
    </xf>
    <xf numFmtId="3" fontId="67" fillId="0" borderId="0" xfId="16" applyNumberFormat="1" applyFont="1" applyBorder="1" applyAlignment="1">
      <alignment horizontal="center" vertical="center"/>
    </xf>
    <xf numFmtId="167" fontId="67" fillId="0" borderId="0" xfId="16" applyNumberFormat="1" applyFont="1" applyBorder="1" applyAlignment="1">
      <alignment horizontal="center" vertical="center"/>
    </xf>
    <xf numFmtId="4" fontId="67" fillId="0" borderId="0" xfId="16" applyNumberFormat="1" applyFont="1" applyBorder="1" applyAlignment="1">
      <alignment horizontal="center" vertical="center"/>
    </xf>
    <xf numFmtId="0" fontId="67" fillId="0" borderId="0" xfId="16" applyFont="1" applyBorder="1" applyAlignment="1">
      <alignment horizontal="center" vertical="center" wrapText="1"/>
    </xf>
    <xf numFmtId="0" fontId="67" fillId="4" borderId="0" xfId="16" applyFont="1" applyFill="1" applyBorder="1" applyAlignment="1">
      <alignment horizontal="center" vertical="center" wrapText="1"/>
    </xf>
    <xf numFmtId="3" fontId="67" fillId="4" borderId="0" xfId="16" applyNumberFormat="1" applyFont="1" applyFill="1" applyBorder="1" applyAlignment="1">
      <alignment horizontal="center" vertical="center"/>
    </xf>
    <xf numFmtId="4" fontId="67" fillId="4" borderId="0" xfId="16" applyNumberFormat="1" applyFont="1" applyFill="1" applyBorder="1" applyAlignment="1">
      <alignment horizontal="center" vertical="center"/>
    </xf>
    <xf numFmtId="0" fontId="67" fillId="0" borderId="0" xfId="16" applyFont="1"/>
    <xf numFmtId="0" fontId="190" fillId="0" borderId="0" xfId="0" applyFont="1" applyAlignment="1">
      <alignment horizontal="left" vertical="center"/>
    </xf>
    <xf numFmtId="0" fontId="187" fillId="0" borderId="0" xfId="0" applyFont="1" applyAlignment="1">
      <alignment vertical="center"/>
    </xf>
    <xf numFmtId="0" fontId="67" fillId="0" borderId="0" xfId="0" applyFont="1" applyAlignment="1">
      <alignment horizontal="left" vertical="center"/>
    </xf>
    <xf numFmtId="0" fontId="190" fillId="0" borderId="0" xfId="0" applyFont="1"/>
    <xf numFmtId="3" fontId="51" fillId="4" borderId="0" xfId="0" applyNumberFormat="1" applyFont="1" applyFill="1" applyBorder="1"/>
    <xf numFmtId="10" fontId="51" fillId="4" borderId="0" xfId="0" applyNumberFormat="1" applyFont="1" applyFill="1" applyBorder="1"/>
    <xf numFmtId="167" fontId="52" fillId="4" borderId="0" xfId="0" applyNumberFormat="1" applyFont="1" applyFill="1" applyBorder="1"/>
    <xf numFmtId="0" fontId="191" fillId="0" borderId="0" xfId="2" applyFont="1" applyAlignment="1">
      <alignment vertical="center" wrapText="1"/>
    </xf>
    <xf numFmtId="0" fontId="192" fillId="0" borderId="0" xfId="2" applyFont="1"/>
    <xf numFmtId="0" fontId="193" fillId="0" borderId="0" xfId="2" applyFont="1" applyAlignment="1">
      <alignment horizontal="center"/>
    </xf>
    <xf numFmtId="0" fontId="195" fillId="0" borderId="0" xfId="2" applyFont="1" applyAlignment="1">
      <alignment horizontal="center" vertical="center" wrapText="1"/>
    </xf>
    <xf numFmtId="3" fontId="194" fillId="4" borderId="0" xfId="3" applyNumberFormat="1" applyFont="1" applyFill="1" applyAlignment="1">
      <alignment horizontal="center" vertical="center" wrapText="1"/>
    </xf>
    <xf numFmtId="0" fontId="194" fillId="4" borderId="0" xfId="2" applyFont="1" applyFill="1" applyAlignment="1">
      <alignment vertical="center" wrapText="1"/>
    </xf>
    <xf numFmtId="0" fontId="195" fillId="0" borderId="0" xfId="2" applyFont="1" applyAlignment="1">
      <alignment vertical="center" wrapText="1"/>
    </xf>
    <xf numFmtId="3" fontId="196" fillId="4" borderId="0" xfId="3" applyNumberFormat="1" applyFont="1" applyFill="1" applyAlignment="1">
      <alignment horizontal="center" vertical="center" wrapText="1"/>
    </xf>
    <xf numFmtId="0" fontId="197" fillId="0" borderId="0" xfId="2" applyFont="1" applyAlignment="1">
      <alignment horizontal="center" vertical="center" wrapText="1"/>
    </xf>
    <xf numFmtId="0" fontId="198" fillId="4" borderId="53" xfId="3" applyFont="1" applyFill="1" applyBorder="1" applyAlignment="1">
      <alignment horizontal="left" vertical="center" indent="1"/>
    </xf>
    <xf numFmtId="166" fontId="199" fillId="4" borderId="56" xfId="2" applyNumberFormat="1" applyFont="1" applyFill="1" applyBorder="1" applyAlignment="1" applyProtection="1">
      <alignment horizontal="center" vertical="center"/>
      <protection locked="0"/>
    </xf>
    <xf numFmtId="3" fontId="144" fillId="4" borderId="0" xfId="2" applyNumberFormat="1" applyFont="1" applyFill="1" applyAlignment="1" applyProtection="1">
      <alignment horizontal="center" vertical="center"/>
      <protection locked="0"/>
    </xf>
    <xf numFmtId="166" fontId="199" fillId="4" borderId="53" xfId="2" applyNumberFormat="1" applyFont="1" applyFill="1" applyBorder="1" applyAlignment="1" applyProtection="1">
      <alignment horizontal="center" vertical="center"/>
      <protection locked="0"/>
    </xf>
    <xf numFmtId="0" fontId="197" fillId="0" borderId="0" xfId="2" applyFont="1" applyAlignment="1">
      <alignment vertical="center" wrapText="1"/>
    </xf>
    <xf numFmtId="0" fontId="198" fillId="4" borderId="63" xfId="3" applyFont="1" applyFill="1" applyBorder="1" applyAlignment="1">
      <alignment horizontal="left" vertical="center" indent="1"/>
    </xf>
    <xf numFmtId="166" fontId="199" fillId="4" borderId="60" xfId="2" applyNumberFormat="1" applyFont="1" applyFill="1" applyBorder="1" applyAlignment="1" applyProtection="1">
      <alignment horizontal="center" vertical="center"/>
      <protection locked="0"/>
    </xf>
    <xf numFmtId="166" fontId="199" fillId="4" borderId="63" xfId="2" applyNumberFormat="1" applyFont="1" applyFill="1" applyBorder="1" applyAlignment="1" applyProtection="1">
      <alignment horizontal="center" vertical="center"/>
      <protection locked="0"/>
    </xf>
    <xf numFmtId="0" fontId="198" fillId="4" borderId="54" xfId="3" applyFont="1" applyFill="1" applyBorder="1" applyAlignment="1">
      <alignment horizontal="left" vertical="center" indent="1"/>
    </xf>
    <xf numFmtId="166" fontId="199" fillId="4" borderId="58" xfId="2" applyNumberFormat="1" applyFont="1" applyFill="1" applyBorder="1" applyAlignment="1" applyProtection="1">
      <alignment horizontal="center" vertical="center"/>
      <protection locked="0"/>
    </xf>
    <xf numFmtId="166" fontId="199" fillId="4" borderId="54" xfId="2" applyNumberFormat="1" applyFont="1" applyFill="1" applyBorder="1" applyAlignment="1" applyProtection="1">
      <alignment horizontal="center" vertical="center"/>
      <protection locked="0"/>
    </xf>
    <xf numFmtId="2" fontId="193" fillId="0" borderId="0" xfId="2" applyNumberFormat="1" applyFont="1" applyAlignment="1">
      <alignment horizontal="left" vertical="center" wrapText="1"/>
    </xf>
    <xf numFmtId="3" fontId="192" fillId="0" borderId="0" xfId="2" applyNumberFormat="1" applyFont="1"/>
    <xf numFmtId="166" fontId="158" fillId="4" borderId="53" xfId="2" applyNumberFormat="1" applyFont="1" applyFill="1" applyBorder="1" applyAlignment="1" applyProtection="1">
      <alignment horizontal="center" vertical="center"/>
      <protection locked="0"/>
    </xf>
    <xf numFmtId="166" fontId="158" fillId="4" borderId="63" xfId="2" applyNumberFormat="1" applyFont="1" applyFill="1" applyBorder="1" applyAlignment="1" applyProtection="1">
      <alignment horizontal="center" vertical="center"/>
      <protection locked="0"/>
    </xf>
    <xf numFmtId="166" fontId="158" fillId="4" borderId="54" xfId="2" applyNumberFormat="1" applyFont="1" applyFill="1" applyBorder="1" applyAlignment="1" applyProtection="1">
      <alignment horizontal="center" vertical="center"/>
      <protection locked="0"/>
    </xf>
    <xf numFmtId="0" fontId="51" fillId="4" borderId="0" xfId="0" applyFont="1" applyFill="1"/>
    <xf numFmtId="0" fontId="167" fillId="4" borderId="0" xfId="0" applyFont="1" applyFill="1" applyBorder="1"/>
    <xf numFmtId="0" fontId="92" fillId="5" borderId="55" xfId="0" applyFont="1" applyFill="1" applyBorder="1"/>
    <xf numFmtId="167" fontId="67" fillId="5" borderId="64" xfId="0" applyNumberFormat="1" applyFont="1" applyFill="1" applyBorder="1" applyAlignment="1">
      <alignment horizontal="center"/>
    </xf>
    <xf numFmtId="167" fontId="67" fillId="5" borderId="56" xfId="0" applyNumberFormat="1" applyFont="1" applyFill="1" applyBorder="1" applyAlignment="1">
      <alignment horizontal="center"/>
    </xf>
    <xf numFmtId="0" fontId="190" fillId="4" borderId="0" xfId="0" applyFont="1" applyFill="1" applyBorder="1"/>
    <xf numFmtId="0" fontId="92" fillId="4" borderId="59" xfId="0" applyFont="1" applyFill="1" applyBorder="1"/>
    <xf numFmtId="167" fontId="67" fillId="4" borderId="0" xfId="0" applyNumberFormat="1" applyFont="1" applyFill="1" applyBorder="1" applyAlignment="1">
      <alignment horizontal="center"/>
    </xf>
    <xf numFmtId="167" fontId="67" fillId="4" borderId="60" xfId="0" applyNumberFormat="1" applyFont="1" applyFill="1" applyBorder="1" applyAlignment="1">
      <alignment horizontal="center"/>
    </xf>
    <xf numFmtId="0" fontId="92" fillId="5" borderId="59" xfId="0" applyFont="1" applyFill="1" applyBorder="1"/>
    <xf numFmtId="167" fontId="67" fillId="5" borderId="0" xfId="0" applyNumberFormat="1" applyFont="1" applyFill="1" applyBorder="1" applyAlignment="1">
      <alignment horizontal="center"/>
    </xf>
    <xf numFmtId="167" fontId="67" fillId="5" borderId="60" xfId="0" applyNumberFormat="1" applyFont="1" applyFill="1" applyBorder="1" applyAlignment="1">
      <alignment horizontal="center"/>
    </xf>
    <xf numFmtId="0" fontId="92" fillId="4" borderId="57" xfId="0" applyFont="1" applyFill="1" applyBorder="1"/>
    <xf numFmtId="167" fontId="67" fillId="4" borderId="65" xfId="0" applyNumberFormat="1" applyFont="1" applyFill="1" applyBorder="1" applyAlignment="1">
      <alignment horizontal="center"/>
    </xf>
    <xf numFmtId="167" fontId="67" fillId="4" borderId="58" xfId="0" applyNumberFormat="1" applyFont="1" applyFill="1" applyBorder="1" applyAlignment="1">
      <alignment horizontal="center"/>
    </xf>
    <xf numFmtId="0" fontId="52" fillId="38" borderId="0" xfId="0" applyFont="1" applyFill="1" applyBorder="1" applyAlignment="1">
      <alignment horizontal="center" vertical="center" wrapText="1"/>
    </xf>
    <xf numFmtId="0" fontId="52" fillId="38" borderId="155" xfId="0" applyFont="1" applyFill="1" applyBorder="1" applyAlignment="1">
      <alignment horizontal="center" vertical="center"/>
    </xf>
    <xf numFmtId="0" fontId="52" fillId="38" borderId="166" xfId="0" applyFont="1" applyFill="1" applyBorder="1" applyAlignment="1">
      <alignment horizontal="center" vertical="center" wrapText="1"/>
    </xf>
    <xf numFmtId="0" fontId="52" fillId="38" borderId="154" xfId="0" applyFont="1" applyFill="1" applyBorder="1" applyAlignment="1">
      <alignment horizontal="center" vertical="center"/>
    </xf>
    <xf numFmtId="0" fontId="52" fillId="39" borderId="65" xfId="0" applyFont="1" applyFill="1" applyBorder="1" applyAlignment="1">
      <alignment horizontal="center" vertical="center" wrapText="1"/>
    </xf>
    <xf numFmtId="0" fontId="188" fillId="0" borderId="0" xfId="0" applyFont="1" applyAlignment="1">
      <alignment vertical="center"/>
    </xf>
    <xf numFmtId="0" fontId="190" fillId="0" borderId="0" xfId="0" applyFont="1" applyAlignment="1" applyProtection="1">
      <alignment vertical="center" wrapText="1"/>
      <protection locked="0"/>
    </xf>
    <xf numFmtId="0" fontId="189" fillId="0" borderId="0" xfId="0" applyFont="1" applyAlignment="1" applyProtection="1">
      <alignment vertical="center" wrapText="1"/>
      <protection locked="0"/>
    </xf>
    <xf numFmtId="0" fontId="190" fillId="0" borderId="0" xfId="0" applyFont="1" applyBorder="1"/>
    <xf numFmtId="0" fontId="108" fillId="0" borderId="53" xfId="0" applyFont="1" applyBorder="1"/>
    <xf numFmtId="168" fontId="7" fillId="0" borderId="55" xfId="0" applyNumberFormat="1" applyFont="1" applyBorder="1" applyAlignment="1">
      <alignment horizontal="center"/>
    </xf>
    <xf numFmtId="2" fontId="200" fillId="0" borderId="56" xfId="0" applyNumberFormat="1" applyFont="1" applyBorder="1" applyAlignment="1">
      <alignment horizontal="center"/>
    </xf>
    <xf numFmtId="0" fontId="108" fillId="0" borderId="63" xfId="0" applyFont="1" applyBorder="1"/>
    <xf numFmtId="168" fontId="7" fillId="0" borderId="59" xfId="0" applyNumberFormat="1" applyFont="1" applyBorder="1" applyAlignment="1">
      <alignment horizontal="center"/>
    </xf>
    <xf numFmtId="2" fontId="200" fillId="0" borderId="60" xfId="0" applyNumberFormat="1" applyFont="1" applyBorder="1" applyAlignment="1">
      <alignment horizontal="center"/>
    </xf>
    <xf numFmtId="0" fontId="108" fillId="0" borderId="54" xfId="0" applyFont="1" applyBorder="1"/>
    <xf numFmtId="168" fontId="7" fillId="0" borderId="57" xfId="0" applyNumberFormat="1" applyFont="1" applyBorder="1" applyAlignment="1">
      <alignment horizontal="center"/>
    </xf>
    <xf numFmtId="2" fontId="200" fillId="0" borderId="58" xfId="0" applyNumberFormat="1" applyFont="1" applyBorder="1" applyAlignment="1">
      <alignment horizontal="center"/>
    </xf>
    <xf numFmtId="0" fontId="176" fillId="0" borderId="0" xfId="0" applyFont="1"/>
    <xf numFmtId="49" fontId="150" fillId="0" borderId="0" xfId="0" applyNumberFormat="1" applyFont="1" applyAlignment="1">
      <alignment vertical="center" wrapText="1"/>
    </xf>
    <xf numFmtId="0" fontId="92" fillId="5" borderId="16" xfId="0" applyFont="1" applyFill="1" applyBorder="1"/>
    <xf numFmtId="167" fontId="67" fillId="5" borderId="17" xfId="0" applyNumberFormat="1" applyFont="1" applyFill="1" applyBorder="1" applyAlignment="1">
      <alignment horizontal="center"/>
    </xf>
    <xf numFmtId="0" fontId="92" fillId="4" borderId="16" xfId="0" applyFont="1" applyFill="1" applyBorder="1"/>
    <xf numFmtId="167" fontId="67" fillId="4" borderId="17" xfId="0" applyNumberFormat="1" applyFont="1" applyFill="1" applyBorder="1" applyAlignment="1">
      <alignment horizontal="center"/>
    </xf>
    <xf numFmtId="0" fontId="52" fillId="38" borderId="65" xfId="0" applyFont="1" applyFill="1" applyBorder="1" applyAlignment="1">
      <alignment horizontal="center" vertical="center" wrapText="1"/>
    </xf>
    <xf numFmtId="0" fontId="52" fillId="38" borderId="163" xfId="0" applyFont="1" applyFill="1" applyBorder="1" applyAlignment="1">
      <alignment horizontal="center" vertical="center" wrapText="1"/>
    </xf>
    <xf numFmtId="0" fontId="52" fillId="38" borderId="134" xfId="0" applyFont="1" applyFill="1" applyBorder="1" applyAlignment="1">
      <alignment horizontal="center" vertical="center" wrapText="1"/>
    </xf>
    <xf numFmtId="0" fontId="67" fillId="0" borderId="86" xfId="0" applyFont="1" applyBorder="1"/>
    <xf numFmtId="0" fontId="92" fillId="5" borderId="175" xfId="0" applyFont="1" applyFill="1" applyBorder="1"/>
    <xf numFmtId="167" fontId="67" fillId="5" borderId="117" xfId="0" applyNumberFormat="1" applyFont="1" applyFill="1" applyBorder="1" applyAlignment="1">
      <alignment horizontal="center"/>
    </xf>
    <xf numFmtId="0" fontId="67" fillId="0" borderId="195" xfId="0" applyFont="1" applyBorder="1"/>
    <xf numFmtId="167" fontId="67" fillId="5" borderId="196" xfId="0" applyNumberFormat="1" applyFont="1" applyFill="1" applyBorder="1" applyAlignment="1">
      <alignment horizontal="center"/>
    </xf>
    <xf numFmtId="0" fontId="190" fillId="4" borderId="101" xfId="0" applyFont="1" applyFill="1" applyBorder="1"/>
    <xf numFmtId="167" fontId="67" fillId="5" borderId="197" xfId="0" applyNumberFormat="1" applyFont="1" applyFill="1" applyBorder="1" applyAlignment="1">
      <alignment horizontal="center"/>
    </xf>
    <xf numFmtId="0" fontId="92" fillId="4" borderId="101" xfId="0" applyFont="1" applyFill="1" applyBorder="1"/>
    <xf numFmtId="167" fontId="67" fillId="4" borderId="86" xfId="0" applyNumberFormat="1" applyFont="1" applyFill="1" applyBorder="1" applyAlignment="1">
      <alignment horizontal="center"/>
    </xf>
    <xf numFmtId="0" fontId="92" fillId="5" borderId="101" xfId="0" applyFont="1" applyFill="1" applyBorder="1"/>
    <xf numFmtId="167" fontId="67" fillId="5" borderId="86" xfId="0" applyNumberFormat="1" applyFont="1" applyFill="1" applyBorder="1" applyAlignment="1">
      <alignment horizontal="center"/>
    </xf>
    <xf numFmtId="0" fontId="92" fillId="5" borderId="185" xfId="0" applyFont="1" applyFill="1" applyBorder="1"/>
    <xf numFmtId="167" fontId="67" fillId="5" borderId="142" xfId="0" applyNumberFormat="1" applyFont="1" applyFill="1" applyBorder="1" applyAlignment="1">
      <alignment horizontal="center"/>
    </xf>
    <xf numFmtId="167" fontId="67" fillId="5" borderId="198" xfId="0" applyNumberFormat="1" applyFont="1" applyFill="1" applyBorder="1" applyAlignment="1">
      <alignment horizontal="center"/>
    </xf>
    <xf numFmtId="168" fontId="7" fillId="41" borderId="59" xfId="0" applyNumberFormat="1" applyFont="1" applyFill="1" applyBorder="1" applyAlignment="1">
      <alignment horizontal="center"/>
    </xf>
    <xf numFmtId="0" fontId="67" fillId="3" borderId="0" xfId="2" applyFont="1" applyFill="1" applyAlignment="1">
      <alignment vertical="center" wrapText="1"/>
    </xf>
    <xf numFmtId="14" fontId="51" fillId="0" borderId="0" xfId="2" applyNumberFormat="1" applyFont="1" applyAlignment="1">
      <alignment vertical="center"/>
    </xf>
    <xf numFmtId="0" fontId="167" fillId="3" borderId="0" xfId="2" applyFont="1" applyFill="1" applyAlignment="1">
      <alignment horizontal="left" vertical="center"/>
    </xf>
    <xf numFmtId="0" fontId="163" fillId="0" borderId="11" xfId="2" applyFont="1" applyBorder="1" applyAlignment="1">
      <alignment vertical="center" wrapText="1"/>
    </xf>
    <xf numFmtId="0" fontId="92" fillId="3" borderId="0" xfId="2" applyFont="1" applyFill="1" applyAlignment="1">
      <alignment vertical="center" wrapText="1"/>
    </xf>
    <xf numFmtId="3" fontId="152" fillId="0" borderId="56" xfId="0" applyNumberFormat="1" applyFont="1" applyBorder="1" applyAlignment="1">
      <alignment horizontal="center" vertical="center"/>
    </xf>
    <xf numFmtId="3" fontId="67" fillId="0" borderId="0" xfId="2" applyNumberFormat="1" applyFont="1" applyAlignment="1">
      <alignment horizontal="center" vertical="center"/>
    </xf>
    <xf numFmtId="3" fontId="152" fillId="0" borderId="60" xfId="0" applyNumberFormat="1" applyFont="1" applyBorder="1" applyAlignment="1">
      <alignment horizontal="center" vertical="center"/>
    </xf>
    <xf numFmtId="3" fontId="67" fillId="0" borderId="0" xfId="2" applyNumberFormat="1" applyFont="1" applyAlignment="1">
      <alignment horizontal="center" vertical="center" wrapText="1"/>
    </xf>
    <xf numFmtId="3" fontId="152" fillId="0" borderId="60" xfId="0" applyNumberFormat="1" applyFont="1" applyBorder="1" applyAlignment="1">
      <alignment horizontal="center" vertical="center" wrapText="1"/>
    </xf>
    <xf numFmtId="3" fontId="152" fillId="0" borderId="60" xfId="2" applyNumberFormat="1" applyFont="1" applyBorder="1" applyAlignment="1">
      <alignment horizontal="center" vertical="center" wrapText="1"/>
    </xf>
    <xf numFmtId="0" fontId="151" fillId="0" borderId="54" xfId="2" applyFont="1" applyBorder="1" applyAlignment="1">
      <alignment vertical="center" wrapText="1"/>
    </xf>
    <xf numFmtId="0" fontId="140" fillId="0" borderId="57" xfId="2" applyFont="1" applyBorder="1" applyAlignment="1">
      <alignment horizontal="center" vertical="center" wrapText="1"/>
    </xf>
    <xf numFmtId="3" fontId="152" fillId="0" borderId="58" xfId="2" applyNumberFormat="1" applyFont="1" applyBorder="1" applyAlignment="1">
      <alignment horizontal="center" vertical="center" wrapText="1"/>
    </xf>
    <xf numFmtId="3" fontId="152" fillId="0" borderId="11" xfId="0" applyNumberFormat="1" applyFont="1" applyBorder="1" applyAlignment="1">
      <alignment horizontal="center" vertical="center"/>
    </xf>
    <xf numFmtId="0" fontId="92" fillId="0" borderId="101" xfId="2" applyFont="1" applyBorder="1" applyAlignment="1">
      <alignment horizontal="center" vertical="center" wrapText="1"/>
    </xf>
    <xf numFmtId="0" fontId="51" fillId="0" borderId="0" xfId="3" applyFont="1"/>
    <xf numFmtId="0" fontId="190" fillId="0" borderId="0" xfId="3" applyFont="1" applyAlignment="1">
      <alignment horizontal="left" vertical="center"/>
    </xf>
    <xf numFmtId="0" fontId="187" fillId="0" borderId="0" xfId="3" applyFont="1" applyAlignment="1">
      <alignment vertical="center"/>
    </xf>
    <xf numFmtId="0" fontId="188" fillId="0" borderId="0" xfId="3" applyFont="1" applyAlignment="1">
      <alignment vertical="center"/>
    </xf>
    <xf numFmtId="0" fontId="150" fillId="0" borderId="0" xfId="3" applyFont="1" applyAlignment="1">
      <alignment horizontal="left" vertical="center"/>
    </xf>
    <xf numFmtId="0" fontId="190" fillId="0" borderId="0" xfId="3" applyFont="1" applyAlignment="1" applyProtection="1">
      <alignment vertical="center" wrapText="1"/>
      <protection locked="0"/>
    </xf>
    <xf numFmtId="0" fontId="189" fillId="0" borderId="0" xfId="3" applyFont="1" applyAlignment="1" applyProtection="1">
      <alignment vertical="center" wrapText="1"/>
      <protection locked="0"/>
    </xf>
    <xf numFmtId="0" fontId="67" fillId="0" borderId="0" xfId="3" applyFont="1"/>
    <xf numFmtId="0" fontId="187" fillId="0" borderId="0" xfId="3" applyFont="1" applyAlignment="1">
      <alignment vertical="center" wrapText="1"/>
    </xf>
    <xf numFmtId="0" fontId="108" fillId="4" borderId="16" xfId="3" applyFont="1" applyFill="1" applyBorder="1"/>
    <xf numFmtId="168" fontId="158" fillId="4" borderId="56" xfId="15" applyNumberFormat="1" applyFont="1" applyFill="1" applyBorder="1" applyAlignment="1" applyProtection="1">
      <alignment horizontal="center" vertical="center"/>
      <protection locked="0"/>
    </xf>
    <xf numFmtId="168" fontId="158" fillId="4" borderId="60" xfId="15" applyNumberFormat="1" applyFont="1" applyFill="1" applyBorder="1" applyAlignment="1" applyProtection="1">
      <alignment horizontal="center" vertical="center"/>
      <protection locked="0"/>
    </xf>
    <xf numFmtId="3" fontId="67" fillId="4" borderId="54" xfId="2" applyNumberFormat="1" applyFont="1" applyFill="1" applyBorder="1" applyAlignment="1" applyProtection="1">
      <alignment horizontal="center" vertical="center"/>
      <protection locked="0"/>
    </xf>
    <xf numFmtId="168" fontId="158" fillId="4" borderId="58" xfId="15" applyNumberFormat="1" applyFont="1" applyFill="1" applyBorder="1" applyAlignment="1" applyProtection="1">
      <alignment horizontal="center" vertical="center"/>
      <protection locked="0"/>
    </xf>
    <xf numFmtId="0" fontId="167" fillId="0" borderId="0" xfId="3" applyFont="1"/>
    <xf numFmtId="0" fontId="176" fillId="0" borderId="0" xfId="3" applyFont="1"/>
    <xf numFmtId="0" fontId="52" fillId="39" borderId="59" xfId="3" applyFont="1" applyFill="1" applyBorder="1" applyAlignment="1">
      <alignment horizontal="center" vertical="center" wrapText="1"/>
    </xf>
    <xf numFmtId="0" fontId="167" fillId="39" borderId="64" xfId="3" applyFont="1" applyFill="1" applyBorder="1"/>
    <xf numFmtId="0" fontId="167" fillId="39" borderId="56" xfId="3" applyFont="1" applyFill="1" applyBorder="1"/>
    <xf numFmtId="0" fontId="124" fillId="40" borderId="163" xfId="3" applyFont="1" applyFill="1" applyBorder="1" applyAlignment="1">
      <alignment horizontal="center" vertical="center" wrapText="1"/>
    </xf>
    <xf numFmtId="0" fontId="124" fillId="40" borderId="78" xfId="3" applyFont="1" applyFill="1" applyBorder="1" applyAlignment="1">
      <alignment horizontal="center" vertical="center" wrapText="1"/>
    </xf>
    <xf numFmtId="0" fontId="124" fillId="40" borderId="154" xfId="3" applyFont="1" applyFill="1" applyBorder="1" applyAlignment="1">
      <alignment horizontal="center" vertical="center" wrapText="1"/>
    </xf>
    <xf numFmtId="0" fontId="124" fillId="40" borderId="166" xfId="3" applyFont="1" applyFill="1" applyBorder="1" applyAlignment="1">
      <alignment horizontal="center" vertical="center" wrapText="1"/>
    </xf>
    <xf numFmtId="0" fontId="163" fillId="0" borderId="0" xfId="3" applyFont="1" applyAlignment="1">
      <alignment horizontal="center" vertical="center" wrapText="1"/>
    </xf>
    <xf numFmtId="0" fontId="108" fillId="4" borderId="53" xfId="3" applyFont="1" applyFill="1" applyBorder="1"/>
    <xf numFmtId="0" fontId="108" fillId="4" borderId="63" xfId="3" applyFont="1" applyFill="1" applyBorder="1"/>
    <xf numFmtId="0" fontId="108" fillId="4" borderId="54" xfId="3" applyFont="1" applyFill="1" applyBorder="1"/>
    <xf numFmtId="0" fontId="52" fillId="39" borderId="155" xfId="3" applyFont="1" applyFill="1" applyBorder="1" applyAlignment="1">
      <alignment horizontal="center" vertical="center" wrapText="1"/>
    </xf>
    <xf numFmtId="0" fontId="52" fillId="39" borderId="154" xfId="3" applyFont="1" applyFill="1" applyBorder="1" applyAlignment="1">
      <alignment horizontal="center" vertical="center" wrapText="1"/>
    </xf>
    <xf numFmtId="0" fontId="52" fillId="39" borderId="163" xfId="3" applyFont="1" applyFill="1" applyBorder="1" applyAlignment="1">
      <alignment horizontal="center" vertical="center" wrapText="1"/>
    </xf>
    <xf numFmtId="3" fontId="67" fillId="4" borderId="0" xfId="0" applyNumberFormat="1" applyFont="1" applyFill="1" applyBorder="1"/>
    <xf numFmtId="10" fontId="67" fillId="4" borderId="0" xfId="0" applyNumberFormat="1" applyFont="1" applyFill="1" applyBorder="1"/>
    <xf numFmtId="0" fontId="135" fillId="0" borderId="0" xfId="16" applyFont="1" applyAlignment="1">
      <alignment horizontal="center" vertical="center" wrapText="1"/>
    </xf>
    <xf numFmtId="0" fontId="163" fillId="0" borderId="0" xfId="16" applyFont="1" applyBorder="1" applyAlignment="1">
      <alignment vertical="center" wrapText="1"/>
    </xf>
    <xf numFmtId="0" fontId="163" fillId="0" borderId="0" xfId="16" applyFont="1" applyBorder="1" applyAlignment="1">
      <alignment horizontal="center" vertical="center" wrapText="1"/>
    </xf>
    <xf numFmtId="0" fontId="163" fillId="0" borderId="0" xfId="16" applyFont="1" applyAlignment="1">
      <alignment vertical="center" wrapText="1"/>
    </xf>
    <xf numFmtId="0" fontId="163" fillId="0" borderId="63" xfId="16" applyFont="1" applyBorder="1" applyAlignment="1">
      <alignment vertical="center" wrapText="1"/>
    </xf>
    <xf numFmtId="0" fontId="138" fillId="0" borderId="0" xfId="16" applyFont="1" applyBorder="1" applyAlignment="1">
      <alignment horizontal="center" vertical="center" wrapText="1"/>
    </xf>
    <xf numFmtId="0" fontId="139" fillId="0" borderId="0" xfId="16" applyFont="1" applyBorder="1" applyAlignment="1">
      <alignment horizontal="center" vertical="center" wrapText="1"/>
    </xf>
    <xf numFmtId="0" fontId="149" fillId="0" borderId="0" xfId="16" applyFont="1" applyAlignment="1">
      <alignment horizontal="center"/>
    </xf>
    <xf numFmtId="0" fontId="141" fillId="0" borderId="0" xfId="16" applyFont="1" applyBorder="1" applyAlignment="1">
      <alignment horizontal="center" vertical="center"/>
    </xf>
    <xf numFmtId="0" fontId="141" fillId="0" borderId="0" xfId="16" applyFont="1" applyBorder="1" applyAlignment="1">
      <alignment horizontal="left" vertical="center"/>
    </xf>
    <xf numFmtId="0" fontId="167" fillId="0" borderId="0" xfId="16" applyFont="1" applyBorder="1" applyAlignment="1">
      <alignment horizontal="left" vertical="center"/>
    </xf>
    <xf numFmtId="0" fontId="163" fillId="0" borderId="64" xfId="16" applyFont="1" applyBorder="1" applyAlignment="1">
      <alignment vertical="center" wrapText="1"/>
    </xf>
    <xf numFmtId="0" fontId="163" fillId="0" borderId="56" xfId="16" applyFont="1" applyBorder="1" applyAlignment="1">
      <alignment vertical="center" wrapText="1"/>
    </xf>
    <xf numFmtId="9" fontId="163" fillId="0" borderId="0" xfId="16" applyNumberFormat="1" applyFont="1" applyBorder="1" applyAlignment="1">
      <alignment horizontal="center" vertical="center" wrapText="1"/>
    </xf>
    <xf numFmtId="0" fontId="163" fillId="0" borderId="57" xfId="16" applyFont="1" applyBorder="1" applyAlignment="1">
      <alignment vertical="center" wrapText="1"/>
    </xf>
    <xf numFmtId="0" fontId="140" fillId="0" borderId="0" xfId="16" applyFont="1" applyAlignment="1">
      <alignment horizontal="center" vertical="center" wrapText="1"/>
    </xf>
    <xf numFmtId="0" fontId="151" fillId="0" borderId="53" xfId="16" applyFont="1" applyBorder="1" applyAlignment="1">
      <alignment horizontal="left" vertical="center" wrapText="1"/>
    </xf>
    <xf numFmtId="3" fontId="140" fillId="4" borderId="53" xfId="16" applyNumberFormat="1" applyFont="1" applyFill="1" applyBorder="1" applyAlignment="1">
      <alignment horizontal="center" vertical="center"/>
    </xf>
    <xf numFmtId="4" fontId="140" fillId="0" borderId="0" xfId="16" applyNumberFormat="1" applyFont="1" applyBorder="1" applyAlignment="1">
      <alignment horizontal="center" vertical="center"/>
    </xf>
    <xf numFmtId="3" fontId="140" fillId="4" borderId="55" xfId="16" applyNumberFormat="1" applyFont="1" applyFill="1" applyBorder="1" applyAlignment="1">
      <alignment horizontal="center" vertical="center"/>
    </xf>
    <xf numFmtId="4" fontId="152" fillId="4" borderId="56" xfId="16" applyNumberFormat="1" applyFont="1" applyFill="1" applyBorder="1" applyAlignment="1">
      <alignment horizontal="center" vertical="center"/>
    </xf>
    <xf numFmtId="2" fontId="158" fillId="4" borderId="56" xfId="15" applyNumberFormat="1" applyFont="1" applyFill="1" applyBorder="1" applyAlignment="1" applyProtection="1">
      <alignment horizontal="center" vertical="center"/>
      <protection locked="0"/>
    </xf>
    <xf numFmtId="3" fontId="140" fillId="0" borderId="0" xfId="16" applyNumberFormat="1" applyFont="1" applyAlignment="1">
      <alignment vertical="center" wrapText="1"/>
    </xf>
    <xf numFmtId="0" fontId="151" fillId="0" borderId="63" xfId="16" applyFont="1" applyBorder="1" applyAlignment="1">
      <alignment horizontal="left" vertical="center" wrapText="1"/>
    </xf>
    <xf numFmtId="3" fontId="140" fillId="4" borderId="63" xfId="16" applyNumberFormat="1" applyFont="1" applyFill="1" applyBorder="1" applyAlignment="1">
      <alignment horizontal="center" vertical="center"/>
    </xf>
    <xf numFmtId="3" fontId="140" fillId="4" borderId="59" xfId="16" applyNumberFormat="1" applyFont="1" applyFill="1" applyBorder="1" applyAlignment="1">
      <alignment horizontal="center" vertical="center"/>
    </xf>
    <xf numFmtId="4" fontId="152" fillId="4" borderId="60" xfId="16" applyNumberFormat="1" applyFont="1" applyFill="1" applyBorder="1" applyAlignment="1">
      <alignment horizontal="center" vertical="center"/>
    </xf>
    <xf numFmtId="4" fontId="158" fillId="4" borderId="60" xfId="15" applyNumberFormat="1" applyFont="1" applyFill="1" applyBorder="1" applyAlignment="1" applyProtection="1">
      <alignment horizontal="center" vertical="center"/>
      <protection locked="0"/>
    </xf>
    <xf numFmtId="3" fontId="140" fillId="4" borderId="59" xfId="16" applyNumberFormat="1" applyFont="1" applyFill="1" applyBorder="1" applyAlignment="1">
      <alignment horizontal="center" vertical="center" wrapText="1"/>
    </xf>
    <xf numFmtId="3" fontId="140" fillId="4" borderId="63" xfId="16" applyNumberFormat="1" applyFont="1" applyFill="1" applyBorder="1" applyAlignment="1">
      <alignment horizontal="center" vertical="center" wrapText="1"/>
    </xf>
    <xf numFmtId="4" fontId="140" fillId="0" borderId="0" xfId="16" applyNumberFormat="1" applyFont="1" applyBorder="1" applyAlignment="1">
      <alignment horizontal="center" vertical="center" wrapText="1"/>
    </xf>
    <xf numFmtId="4" fontId="152" fillId="4" borderId="60" xfId="16" applyNumberFormat="1" applyFont="1" applyFill="1" applyBorder="1" applyAlignment="1">
      <alignment horizontal="center" vertical="center" wrapText="1"/>
    </xf>
    <xf numFmtId="0" fontId="151" fillId="0" borderId="54" xfId="16" applyFont="1" applyBorder="1" applyAlignment="1">
      <alignment horizontal="left" vertical="center" wrapText="1"/>
    </xf>
    <xf numFmtId="3" fontId="140" fillId="4" borderId="54" xfId="16" applyNumberFormat="1" applyFont="1" applyFill="1" applyBorder="1" applyAlignment="1">
      <alignment horizontal="center" vertical="center" wrapText="1"/>
    </xf>
    <xf numFmtId="3" fontId="140" fillId="4" borderId="57" xfId="16" applyNumberFormat="1" applyFont="1" applyFill="1" applyBorder="1" applyAlignment="1">
      <alignment horizontal="center" vertical="center" wrapText="1"/>
    </xf>
    <xf numFmtId="4" fontId="152" fillId="4" borderId="58" xfId="16" applyNumberFormat="1" applyFont="1" applyFill="1" applyBorder="1" applyAlignment="1">
      <alignment horizontal="center" vertical="center" wrapText="1"/>
    </xf>
    <xf numFmtId="4" fontId="158" fillId="4" borderId="58" xfId="15" applyNumberFormat="1" applyFont="1" applyFill="1" applyBorder="1" applyAlignment="1" applyProtection="1">
      <alignment horizontal="center" vertical="center"/>
      <protection locked="0"/>
    </xf>
    <xf numFmtId="2" fontId="67" fillId="0" borderId="0" xfId="16" applyNumberFormat="1" applyFont="1" applyBorder="1"/>
    <xf numFmtId="10" fontId="140" fillId="0" borderId="0" xfId="16" applyNumberFormat="1" applyFont="1" applyAlignment="1">
      <alignment vertical="center" wrapText="1"/>
    </xf>
    <xf numFmtId="2" fontId="142" fillId="0" borderId="0" xfId="16" applyNumberFormat="1" applyFont="1" applyBorder="1" applyAlignment="1">
      <alignment horizontal="center" vertical="center" wrapText="1"/>
    </xf>
    <xf numFmtId="2" fontId="139" fillId="0" borderId="0" xfId="16" applyNumberFormat="1" applyFont="1" applyBorder="1" applyAlignment="1">
      <alignment horizontal="center" vertical="center" wrapText="1"/>
    </xf>
    <xf numFmtId="0" fontId="153" fillId="0" borderId="0" xfId="16" applyFont="1"/>
    <xf numFmtId="2" fontId="149" fillId="0" borderId="0" xfId="16" applyNumberFormat="1" applyFont="1" applyAlignment="1">
      <alignment vertical="center" wrapText="1"/>
    </xf>
    <xf numFmtId="9" fontId="52" fillId="39" borderId="65" xfId="16" applyNumberFormat="1" applyFont="1" applyFill="1" applyBorder="1" applyAlignment="1">
      <alignment horizontal="center" vertical="center" wrapText="1"/>
    </xf>
    <xf numFmtId="0" fontId="52" fillId="39" borderId="65" xfId="3" applyFont="1" applyFill="1" applyBorder="1" applyAlignment="1">
      <alignment horizontal="center" vertical="center" wrapText="1"/>
    </xf>
    <xf numFmtId="0" fontId="52" fillId="39" borderId="74" xfId="16" applyFont="1" applyFill="1" applyBorder="1" applyAlignment="1">
      <alignment horizontal="center" vertical="center" wrapText="1"/>
    </xf>
    <xf numFmtId="0" fontId="52" fillId="39" borderId="155" xfId="16" applyFont="1" applyFill="1" applyBorder="1" applyAlignment="1">
      <alignment horizontal="center" vertical="center" wrapText="1"/>
    </xf>
    <xf numFmtId="9" fontId="52" fillId="39" borderId="154" xfId="16" applyNumberFormat="1" applyFont="1" applyFill="1" applyBorder="1" applyAlignment="1">
      <alignment horizontal="center" vertical="center" wrapText="1"/>
    </xf>
    <xf numFmtId="0" fontId="52" fillId="39" borderId="77" xfId="3" applyFont="1" applyFill="1" applyBorder="1" applyAlignment="1">
      <alignment horizontal="center" vertical="center" wrapText="1"/>
    </xf>
    <xf numFmtId="0" fontId="52" fillId="39" borderId="170" xfId="3" applyFont="1" applyFill="1" applyBorder="1" applyAlignment="1">
      <alignment horizontal="center" vertical="center" wrapText="1"/>
    </xf>
    <xf numFmtId="0" fontId="52" fillId="39" borderId="166" xfId="3" applyFont="1" applyFill="1" applyBorder="1" applyAlignment="1">
      <alignment horizontal="center" vertical="center" wrapText="1"/>
    </xf>
    <xf numFmtId="0" fontId="8" fillId="4" borderId="207" xfId="19" applyFont="1" applyFill="1" applyBorder="1"/>
    <xf numFmtId="3" fontId="108" fillId="4" borderId="208" xfId="19" applyNumberFormat="1" applyFont="1" applyFill="1" applyBorder="1"/>
    <xf numFmtId="3" fontId="108" fillId="4" borderId="0" xfId="19" applyNumberFormat="1" applyFont="1" applyFill="1"/>
    <xf numFmtId="3" fontId="8" fillId="4" borderId="209" xfId="19" applyNumberFormat="1" applyFont="1" applyFill="1" applyBorder="1"/>
    <xf numFmtId="3" fontId="108" fillId="4" borderId="210" xfId="19" applyNumberFormat="1" applyFont="1" applyFill="1" applyBorder="1"/>
    <xf numFmtId="3" fontId="108" fillId="4" borderId="211" xfId="19" applyNumberFormat="1" applyFont="1" applyFill="1" applyBorder="1"/>
    <xf numFmtId="0" fontId="8" fillId="0" borderId="212" xfId="19" applyFont="1" applyBorder="1"/>
    <xf numFmtId="3" fontId="108" fillId="4" borderId="213" xfId="19" applyNumberFormat="1" applyFont="1" applyFill="1" applyBorder="1"/>
    <xf numFmtId="167" fontId="108" fillId="4" borderId="39" xfId="20" applyNumberFormat="1" applyFont="1" applyFill="1" applyBorder="1"/>
    <xf numFmtId="167" fontId="67" fillId="4" borderId="214" xfId="20" applyNumberFormat="1" applyFont="1" applyFill="1" applyBorder="1"/>
    <xf numFmtId="167" fontId="108" fillId="4" borderId="39" xfId="19" applyNumberFormat="1" applyFont="1" applyFill="1" applyBorder="1"/>
    <xf numFmtId="167" fontId="8" fillId="4" borderId="214" xfId="19" applyNumberFormat="1" applyFont="1" applyFill="1" applyBorder="1"/>
    <xf numFmtId="3" fontId="108" fillId="4" borderId="40" xfId="19" applyNumberFormat="1" applyFont="1" applyFill="1" applyBorder="1"/>
    <xf numFmtId="3" fontId="8" fillId="4" borderId="215" xfId="19" applyNumberFormat="1" applyFont="1" applyFill="1" applyBorder="1"/>
    <xf numFmtId="167" fontId="108" fillId="4" borderId="216" xfId="19" applyNumberFormat="1" applyFont="1" applyFill="1" applyBorder="1"/>
    <xf numFmtId="0" fontId="52" fillId="39" borderId="42" xfId="0" applyFont="1" applyFill="1" applyBorder="1" applyAlignment="1">
      <alignment horizontal="center" vertical="center" wrapText="1"/>
    </xf>
    <xf numFmtId="0" fontId="51" fillId="0" borderId="0" xfId="0" applyFont="1" applyAlignment="1">
      <alignment horizontal="left" vertical="center"/>
    </xf>
    <xf numFmtId="0" fontId="52" fillId="0" borderId="0" xfId="0" applyFont="1" applyAlignment="1">
      <alignment vertical="center" wrapText="1"/>
    </xf>
    <xf numFmtId="0" fontId="181" fillId="39" borderId="154" xfId="2" applyFont="1" applyFill="1" applyBorder="1" applyAlignment="1">
      <alignment horizontal="center" vertical="center" wrapText="1"/>
    </xf>
    <xf numFmtId="0" fontId="181" fillId="39" borderId="71" xfId="2" applyFont="1" applyFill="1" applyBorder="1" applyAlignment="1">
      <alignment horizontal="center" vertical="center" wrapText="1"/>
    </xf>
    <xf numFmtId="3" fontId="135" fillId="0" borderId="19" xfId="0" applyNumberFormat="1" applyFont="1" applyBorder="1" applyAlignment="1">
      <alignment horizontal="center" vertical="center" wrapText="1"/>
    </xf>
    <xf numFmtId="0" fontId="51" fillId="0" borderId="0" xfId="16" applyFont="1" applyAlignment="1">
      <alignment vertical="center" wrapText="1"/>
    </xf>
    <xf numFmtId="0" fontId="8" fillId="0" borderId="83" xfId="19" applyFont="1" applyBorder="1"/>
    <xf numFmtId="3" fontId="108" fillId="5" borderId="218" xfId="19" applyNumberFormat="1" applyFont="1" applyFill="1" applyBorder="1"/>
    <xf numFmtId="0" fontId="167" fillId="0" borderId="0" xfId="0" applyFont="1" applyAlignment="1">
      <alignment vertical="center" wrapText="1"/>
    </xf>
    <xf numFmtId="0" fontId="92" fillId="0" borderId="30" xfId="0" applyFont="1" applyBorder="1" applyAlignment="1">
      <alignment horizontal="left" vertical="center" wrapText="1"/>
    </xf>
    <xf numFmtId="0" fontId="92" fillId="0" borderId="0" xfId="0" applyFont="1" applyBorder="1" applyAlignment="1">
      <alignment vertical="center" wrapText="1"/>
    </xf>
    <xf numFmtId="3" fontId="92" fillId="0" borderId="32" xfId="0" applyNumberFormat="1" applyFont="1" applyBorder="1" applyAlignment="1">
      <alignment horizontal="center" vertical="center" wrapText="1"/>
    </xf>
    <xf numFmtId="4" fontId="173" fillId="0" borderId="140" xfId="0" applyNumberFormat="1" applyFont="1" applyBorder="1" applyAlignment="1">
      <alignment horizontal="center" vertical="center" wrapText="1"/>
    </xf>
    <xf numFmtId="0" fontId="92" fillId="0" borderId="90" xfId="2" applyFont="1" applyBorder="1" applyAlignment="1">
      <alignment horizontal="left" vertical="center" wrapText="1"/>
    </xf>
    <xf numFmtId="3" fontId="92" fillId="0" borderId="91" xfId="2" applyNumberFormat="1" applyFont="1" applyBorder="1" applyAlignment="1">
      <alignment horizontal="center" vertical="center" wrapText="1"/>
    </xf>
    <xf numFmtId="3" fontId="92" fillId="0" borderId="92" xfId="2" applyNumberFormat="1" applyFont="1" applyBorder="1" applyAlignment="1">
      <alignment horizontal="center" vertical="center" wrapText="1"/>
    </xf>
    <xf numFmtId="4" fontId="173" fillId="0" borderId="92" xfId="2" applyNumberFormat="1" applyFont="1" applyBorder="1" applyAlignment="1">
      <alignment horizontal="center" vertical="center" wrapText="1"/>
    </xf>
    <xf numFmtId="165" fontId="173" fillId="0" borderId="93" xfId="1" applyNumberFormat="1" applyFont="1" applyBorder="1" applyAlignment="1">
      <alignment horizontal="center" vertical="center" wrapText="1"/>
    </xf>
    <xf numFmtId="3" fontId="92" fillId="0" borderId="94" xfId="2" applyNumberFormat="1" applyFont="1" applyBorder="1" applyAlignment="1">
      <alignment horizontal="center" vertical="center" wrapText="1"/>
    </xf>
    <xf numFmtId="4" fontId="173" fillId="0" borderId="95" xfId="2" applyNumberFormat="1" applyFont="1" applyBorder="1" applyAlignment="1">
      <alignment horizontal="center" vertical="center" wrapText="1"/>
    </xf>
    <xf numFmtId="4" fontId="173" fillId="0" borderId="93" xfId="2" applyNumberFormat="1" applyFont="1" applyBorder="1" applyAlignment="1">
      <alignment horizontal="center" vertical="center" wrapText="1"/>
    </xf>
    <xf numFmtId="0" fontId="92" fillId="0" borderId="30" xfId="2" applyFont="1" applyBorder="1" applyAlignment="1">
      <alignment horizontal="left" vertical="center" wrapText="1"/>
    </xf>
    <xf numFmtId="3" fontId="92" fillId="0" borderId="32" xfId="2" applyNumberFormat="1" applyFont="1" applyBorder="1" applyAlignment="1">
      <alignment vertical="center" wrapText="1"/>
    </xf>
    <xf numFmtId="4" fontId="173" fillId="0" borderId="140" xfId="2" applyNumberFormat="1" applyFont="1" applyBorder="1" applyAlignment="1">
      <alignment vertical="center" wrapText="1"/>
    </xf>
    <xf numFmtId="4" fontId="173" fillId="0" borderId="102" xfId="2" applyNumberFormat="1" applyFont="1" applyBorder="1" applyAlignment="1">
      <alignment vertical="center" wrapText="1"/>
    </xf>
    <xf numFmtId="165" fontId="173" fillId="0" borderId="140" xfId="1" applyNumberFormat="1" applyFont="1" applyBorder="1" applyAlignment="1">
      <alignment vertical="center" wrapText="1"/>
    </xf>
    <xf numFmtId="49" fontId="167" fillId="0" borderId="0" xfId="0" applyNumberFormat="1" applyFont="1" applyAlignment="1">
      <alignment vertical="center" wrapText="1"/>
    </xf>
    <xf numFmtId="3" fontId="92" fillId="0" borderId="32" xfId="2" applyNumberFormat="1" applyFont="1" applyBorder="1" applyAlignment="1">
      <alignment horizontal="center" vertical="center" wrapText="1"/>
    </xf>
    <xf numFmtId="4" fontId="173" fillId="0" borderId="35" xfId="2" applyNumberFormat="1" applyFont="1" applyBorder="1" applyAlignment="1">
      <alignment horizontal="center" vertical="center" wrapText="1"/>
    </xf>
    <xf numFmtId="3" fontId="92" fillId="0" borderId="30" xfId="2" applyNumberFormat="1" applyFont="1" applyBorder="1" applyAlignment="1">
      <alignment horizontal="center" vertical="center" wrapText="1"/>
    </xf>
    <xf numFmtId="10" fontId="67" fillId="0" borderId="0" xfId="6" applyNumberFormat="1" applyFont="1" applyAlignment="1">
      <alignment vertical="center" wrapText="1"/>
    </xf>
    <xf numFmtId="4" fontId="173" fillId="0" borderId="35" xfId="0" applyNumberFormat="1" applyFont="1" applyBorder="1" applyAlignment="1">
      <alignment horizontal="center" vertical="center" wrapText="1"/>
    </xf>
    <xf numFmtId="4" fontId="158" fillId="0" borderId="35" xfId="0" applyNumberFormat="1" applyFont="1" applyBorder="1" applyAlignment="1">
      <alignment horizontal="center" vertical="center" wrapText="1"/>
    </xf>
    <xf numFmtId="0" fontId="92" fillId="0" borderId="0" xfId="0" applyFont="1" applyBorder="1" applyAlignment="1">
      <alignment horizontal="center" vertical="center" wrapText="1"/>
    </xf>
    <xf numFmtId="0" fontId="92" fillId="0" borderId="52" xfId="0" applyFont="1" applyBorder="1" applyAlignment="1">
      <alignment horizontal="left" vertical="center" wrapText="1"/>
    </xf>
    <xf numFmtId="3" fontId="92" fillId="0" borderId="61" xfId="0" applyNumberFormat="1" applyFont="1" applyBorder="1" applyAlignment="1">
      <alignment horizontal="center" vertical="center" wrapText="1"/>
    </xf>
    <xf numFmtId="4" fontId="173" fillId="0" borderId="62" xfId="0" applyNumberFormat="1" applyFont="1" applyBorder="1" applyAlignment="1">
      <alignment horizontal="center" vertical="center" wrapText="1"/>
    </xf>
    <xf numFmtId="0" fontId="92" fillId="0" borderId="0" xfId="0" applyFont="1" applyAlignment="1">
      <alignment horizontal="center" vertical="center"/>
    </xf>
    <xf numFmtId="10" fontId="67" fillId="0" borderId="0" xfId="0" applyNumberFormat="1" applyFont="1" applyBorder="1" applyAlignment="1">
      <alignment horizontal="center" vertical="center"/>
    </xf>
    <xf numFmtId="10" fontId="67" fillId="0" borderId="0" xfId="0" applyNumberFormat="1" applyFont="1" applyAlignment="1">
      <alignment vertical="center" wrapText="1"/>
    </xf>
    <xf numFmtId="3" fontId="92" fillId="0" borderId="61" xfId="0" quotePrefix="1" applyNumberFormat="1" applyFont="1" applyBorder="1" applyAlignment="1">
      <alignment horizontal="center" vertical="center" wrapText="1"/>
    </xf>
    <xf numFmtId="0" fontId="92" fillId="0" borderId="52" xfId="2" applyFont="1" applyBorder="1" applyAlignment="1">
      <alignment horizontal="left" vertical="center" wrapText="1"/>
    </xf>
    <xf numFmtId="3" fontId="92" fillId="0" borderId="61" xfId="2" applyNumberFormat="1" applyFont="1" applyBorder="1" applyAlignment="1">
      <alignment horizontal="center" vertical="center" wrapText="1"/>
    </xf>
    <xf numFmtId="4" fontId="173" fillId="0" borderId="62" xfId="2" applyNumberFormat="1" applyFont="1" applyBorder="1" applyAlignment="1">
      <alignment horizontal="center" vertical="center" wrapText="1"/>
    </xf>
    <xf numFmtId="4" fontId="173" fillId="0" borderId="66" xfId="2" applyNumberFormat="1" applyFont="1" applyBorder="1" applyAlignment="1">
      <alignment horizontal="center" vertical="center" wrapText="1"/>
    </xf>
    <xf numFmtId="0" fontId="204" fillId="0" borderId="0" xfId="2" applyFont="1"/>
    <xf numFmtId="0" fontId="204" fillId="0" borderId="0" xfId="2" applyFont="1" applyAlignment="1">
      <alignment vertical="center" wrapText="1"/>
    </xf>
    <xf numFmtId="14" fontId="52" fillId="0" borderId="0" xfId="2" applyNumberFormat="1" applyFont="1" applyAlignment="1">
      <alignment horizontal="left" vertical="center" wrapText="1"/>
    </xf>
    <xf numFmtId="1" fontId="52" fillId="0" borderId="0" xfId="21" applyNumberFormat="1" applyFont="1" applyBorder="1" applyAlignment="1">
      <alignment horizontal="center" vertical="center"/>
    </xf>
    <xf numFmtId="0" fontId="92" fillId="0" borderId="0" xfId="2" applyFont="1"/>
    <xf numFmtId="10" fontId="163" fillId="0" borderId="0" xfId="6" applyNumberFormat="1" applyFont="1" applyAlignment="1">
      <alignment vertical="center" wrapText="1"/>
    </xf>
    <xf numFmtId="3" fontId="92" fillId="0" borderId="2" xfId="0" applyNumberFormat="1" applyFont="1" applyBorder="1" applyAlignment="1">
      <alignment horizontal="center" vertical="center" wrapText="1"/>
    </xf>
    <xf numFmtId="4" fontId="92" fillId="0" borderId="0" xfId="0" applyNumberFormat="1" applyFont="1" applyBorder="1" applyAlignment="1">
      <alignment horizontal="center" vertical="center" wrapText="1"/>
    </xf>
    <xf numFmtId="4" fontId="92" fillId="0" borderId="52" xfId="0" applyNumberFormat="1" applyFont="1" applyBorder="1" applyAlignment="1">
      <alignment horizontal="center" vertical="center" wrapText="1"/>
    </xf>
    <xf numFmtId="0" fontId="92" fillId="0" borderId="59" xfId="0" applyFont="1" applyBorder="1" applyAlignment="1">
      <alignment vertical="center" wrapText="1"/>
    </xf>
    <xf numFmtId="3" fontId="92" fillId="0" borderId="52" xfId="0" applyNumberFormat="1" applyFont="1" applyBorder="1" applyAlignment="1">
      <alignment horizontal="center" vertical="center" wrapText="1"/>
    </xf>
    <xf numFmtId="0" fontId="92" fillId="0" borderId="217" xfId="0" applyFont="1" applyBorder="1" applyAlignment="1">
      <alignment vertical="center" wrapText="1"/>
    </xf>
    <xf numFmtId="9" fontId="92" fillId="0" borderId="0" xfId="8" applyFont="1" applyBorder="1" applyAlignment="1">
      <alignment horizontal="center" vertical="center"/>
    </xf>
    <xf numFmtId="3" fontId="92" fillId="0" borderId="52" xfId="2" applyNumberFormat="1" applyFont="1" applyBorder="1" applyAlignment="1">
      <alignment horizontal="center" vertical="center" wrapText="1"/>
    </xf>
    <xf numFmtId="3" fontId="92" fillId="4" borderId="90" xfId="3" applyNumberFormat="1" applyFont="1" applyFill="1" applyBorder="1" applyAlignment="1">
      <alignment horizontal="left" vertical="center" wrapText="1" indent="1"/>
    </xf>
    <xf numFmtId="3" fontId="92" fillId="4" borderId="182" xfId="2" applyNumberFormat="1" applyFont="1" applyFill="1" applyBorder="1" applyAlignment="1" applyProtection="1">
      <alignment horizontal="center" vertical="center"/>
      <protection locked="0"/>
    </xf>
    <xf numFmtId="4" fontId="173" fillId="4" borderId="182" xfId="2" applyNumberFormat="1" applyFont="1" applyFill="1" applyBorder="1" applyAlignment="1">
      <alignment horizontal="center" vertical="center"/>
    </xf>
    <xf numFmtId="3" fontId="92" fillId="4" borderId="0" xfId="2" applyNumberFormat="1" applyFont="1" applyFill="1" applyAlignment="1" applyProtection="1">
      <alignment horizontal="center" vertical="center"/>
      <protection locked="0"/>
    </xf>
    <xf numFmtId="3" fontId="92" fillId="4" borderId="180" xfId="2" applyNumberFormat="1" applyFont="1" applyFill="1" applyBorder="1" applyAlignment="1" applyProtection="1">
      <alignment horizontal="center" vertical="center"/>
      <protection locked="0"/>
    </xf>
    <xf numFmtId="3" fontId="92" fillId="4" borderId="90" xfId="2" applyNumberFormat="1" applyFont="1" applyFill="1" applyBorder="1" applyAlignment="1" applyProtection="1">
      <alignment horizontal="center" vertical="center"/>
      <protection locked="0"/>
    </xf>
    <xf numFmtId="4" fontId="173" fillId="4" borderId="92" xfId="2" applyNumberFormat="1" applyFont="1" applyFill="1" applyBorder="1" applyAlignment="1">
      <alignment horizontal="center" vertical="center"/>
    </xf>
    <xf numFmtId="4" fontId="173" fillId="4" borderId="90" xfId="2" applyNumberFormat="1" applyFont="1" applyFill="1" applyBorder="1" applyAlignment="1">
      <alignment horizontal="center" vertical="center"/>
    </xf>
    <xf numFmtId="3" fontId="92" fillId="4" borderId="185" xfId="2" applyNumberFormat="1" applyFont="1" applyFill="1" applyBorder="1" applyAlignment="1" applyProtection="1">
      <alignment horizontal="center" vertical="center"/>
      <protection locked="0"/>
    </xf>
    <xf numFmtId="4" fontId="173" fillId="4" borderId="94" xfId="2" applyNumberFormat="1" applyFont="1" applyFill="1" applyBorder="1" applyAlignment="1">
      <alignment horizontal="center" vertical="center"/>
    </xf>
    <xf numFmtId="3" fontId="92" fillId="4" borderId="52" xfId="3" applyNumberFormat="1" applyFont="1" applyFill="1" applyBorder="1" applyAlignment="1">
      <alignment horizontal="left" vertical="center" wrapText="1" indent="1"/>
    </xf>
    <xf numFmtId="3" fontId="92" fillId="4" borderId="61" xfId="2" applyNumberFormat="1" applyFont="1" applyFill="1" applyBorder="1" applyAlignment="1" applyProtection="1">
      <alignment horizontal="center" vertical="center"/>
      <protection locked="0"/>
    </xf>
    <xf numFmtId="4" fontId="173" fillId="4" borderId="62" xfId="2" applyNumberFormat="1" applyFont="1" applyFill="1" applyBorder="1" applyAlignment="1">
      <alignment horizontal="center" vertical="center"/>
    </xf>
    <xf numFmtId="0" fontId="67" fillId="0" borderId="0" xfId="16" applyFont="1" applyBorder="1" applyAlignment="1">
      <alignment vertical="center" wrapText="1"/>
    </xf>
    <xf numFmtId="3" fontId="92" fillId="4" borderId="52" xfId="16" applyNumberFormat="1" applyFont="1" applyFill="1" applyBorder="1" applyAlignment="1">
      <alignment horizontal="left" vertical="center" wrapText="1" indent="1"/>
    </xf>
    <xf numFmtId="3" fontId="92" fillId="4" borderId="18" xfId="0" applyNumberFormat="1" applyFont="1" applyFill="1" applyBorder="1" applyAlignment="1" applyProtection="1">
      <alignment horizontal="center" vertical="center"/>
      <protection locked="0"/>
    </xf>
    <xf numFmtId="2" fontId="173" fillId="4" borderId="18" xfId="8" applyNumberFormat="1" applyFont="1" applyFill="1" applyBorder="1" applyAlignment="1" applyProtection="1">
      <alignment horizontal="center" vertical="center"/>
      <protection locked="0"/>
    </xf>
    <xf numFmtId="3" fontId="92" fillId="4" borderId="61" xfId="0" applyNumberFormat="1" applyFont="1" applyFill="1" applyBorder="1" applyAlignment="1" applyProtection="1">
      <alignment horizontal="center" vertical="center"/>
      <protection locked="0"/>
    </xf>
    <xf numFmtId="2" fontId="173" fillId="4" borderId="62" xfId="8" applyNumberFormat="1" applyFont="1" applyFill="1" applyBorder="1" applyAlignment="1" applyProtection="1">
      <alignment horizontal="center" vertical="center"/>
      <protection locked="0"/>
    </xf>
    <xf numFmtId="0" fontId="198" fillId="0" borderId="0" xfId="2" applyFont="1" applyAlignment="1">
      <alignment horizontal="center" vertical="center" wrapText="1"/>
    </xf>
    <xf numFmtId="3" fontId="198" fillId="4" borderId="52" xfId="3" applyNumberFormat="1" applyFont="1" applyFill="1" applyBorder="1" applyAlignment="1">
      <alignment horizontal="left" vertical="center" wrapText="1" indent="1"/>
    </xf>
    <xf numFmtId="166" fontId="205" fillId="4" borderId="52" xfId="2" applyNumberFormat="1" applyFont="1" applyFill="1" applyBorder="1" applyAlignment="1" applyProtection="1">
      <alignment horizontal="center" vertical="center"/>
      <protection locked="0"/>
    </xf>
    <xf numFmtId="3" fontId="198" fillId="4" borderId="0" xfId="2" applyNumberFormat="1" applyFont="1" applyFill="1" applyAlignment="1" applyProtection="1">
      <alignment horizontal="center" vertical="center"/>
      <protection locked="0"/>
    </xf>
    <xf numFmtId="166" fontId="205" fillId="4" borderId="15" xfId="2" applyNumberFormat="1" applyFont="1" applyFill="1" applyBorder="1" applyAlignment="1" applyProtection="1">
      <alignment horizontal="center" vertical="center"/>
      <protection locked="0"/>
    </xf>
    <xf numFmtId="3" fontId="198" fillId="4" borderId="16" xfId="2" applyNumberFormat="1" applyFont="1" applyFill="1" applyBorder="1" applyAlignment="1" applyProtection="1">
      <alignment horizontal="center" vertical="center"/>
      <protection locked="0"/>
    </xf>
    <xf numFmtId="166" fontId="173" fillId="4" borderId="52" xfId="2" applyNumberFormat="1" applyFont="1" applyFill="1" applyBorder="1" applyAlignment="1" applyProtection="1">
      <alignment horizontal="center" vertical="center"/>
      <protection locked="0"/>
    </xf>
    <xf numFmtId="0" fontId="92" fillId="4" borderId="61" xfId="0" applyFont="1" applyFill="1" applyBorder="1"/>
    <xf numFmtId="9" fontId="92" fillId="4" borderId="66" xfId="0" applyNumberFormat="1" applyFont="1" applyFill="1" applyBorder="1" applyAlignment="1">
      <alignment horizontal="center"/>
    </xf>
    <xf numFmtId="167" fontId="92" fillId="4" borderId="62" xfId="0" applyNumberFormat="1" applyFont="1" applyFill="1" applyBorder="1" applyAlignment="1">
      <alignment horizontal="center"/>
    </xf>
    <xf numFmtId="0" fontId="92" fillId="0" borderId="52" xfId="0" applyFont="1" applyBorder="1" applyAlignment="1">
      <alignment wrapText="1"/>
    </xf>
    <xf numFmtId="168" fontId="92" fillId="0" borderId="61" xfId="0" applyNumberFormat="1" applyFont="1" applyBorder="1" applyAlignment="1">
      <alignment horizontal="center" wrapText="1"/>
    </xf>
    <xf numFmtId="2" fontId="173" fillId="0" borderId="62" xfId="0" applyNumberFormat="1" applyFont="1" applyBorder="1" applyAlignment="1">
      <alignment horizontal="center" wrapText="1"/>
    </xf>
    <xf numFmtId="9" fontId="92" fillId="4" borderId="65" xfId="0" applyNumberFormat="1" applyFont="1" applyFill="1" applyBorder="1" applyAlignment="1">
      <alignment horizontal="center"/>
    </xf>
    <xf numFmtId="167" fontId="92" fillId="4" borderId="58" xfId="0" applyNumberFormat="1" applyFont="1" applyFill="1" applyBorder="1" applyAlignment="1">
      <alignment horizontal="center"/>
    </xf>
    <xf numFmtId="3" fontId="173" fillId="0" borderId="62" xfId="2" applyNumberFormat="1" applyFont="1" applyBorder="1" applyAlignment="1">
      <alignment horizontal="center" vertical="center" wrapText="1"/>
    </xf>
    <xf numFmtId="0" fontId="92" fillId="0" borderId="52" xfId="3" applyFont="1" applyBorder="1" applyAlignment="1">
      <alignment wrapText="1"/>
    </xf>
    <xf numFmtId="3" fontId="92" fillId="4" borderId="52" xfId="2" applyNumberFormat="1" applyFont="1" applyFill="1" applyBorder="1" applyAlignment="1" applyProtection="1">
      <alignment horizontal="center" vertical="center"/>
      <protection locked="0"/>
    </xf>
    <xf numFmtId="168" fontId="173" fillId="4" borderId="62" xfId="15" applyNumberFormat="1" applyFont="1" applyFill="1" applyBorder="1" applyAlignment="1" applyProtection="1">
      <alignment horizontal="center" vertical="center"/>
      <protection locked="0"/>
    </xf>
    <xf numFmtId="0" fontId="92" fillId="0" borderId="0" xfId="16" applyFont="1" applyBorder="1" applyAlignment="1">
      <alignment horizontal="center" vertical="center" wrapText="1"/>
    </xf>
    <xf numFmtId="0" fontId="92" fillId="0" borderId="52" xfId="16" applyFont="1" applyBorder="1" applyAlignment="1">
      <alignment horizontal="left" vertical="center" wrapText="1"/>
    </xf>
    <xf numFmtId="3" fontId="92" fillId="0" borderId="52" xfId="16" applyNumberFormat="1" applyFont="1" applyBorder="1" applyAlignment="1">
      <alignment horizontal="center" vertical="center" wrapText="1"/>
    </xf>
    <xf numFmtId="10" fontId="67" fillId="0" borderId="0" xfId="16" applyNumberFormat="1" applyFont="1" applyAlignment="1">
      <alignment vertical="center" wrapText="1"/>
    </xf>
    <xf numFmtId="3" fontId="92" fillId="0" borderId="61" xfId="16" applyNumberFormat="1" applyFont="1" applyBorder="1" applyAlignment="1">
      <alignment horizontal="center" vertical="center" wrapText="1"/>
    </xf>
    <xf numFmtId="4" fontId="173" fillId="0" borderId="62" xfId="16" applyNumberFormat="1" applyFont="1" applyBorder="1" applyAlignment="1">
      <alignment horizontal="center" vertical="center" wrapText="1"/>
    </xf>
    <xf numFmtId="3" fontId="92" fillId="0" borderId="61" xfId="16" quotePrefix="1" applyNumberFormat="1" applyFont="1" applyBorder="1" applyAlignment="1">
      <alignment horizontal="center" vertical="center" wrapText="1"/>
    </xf>
    <xf numFmtId="0" fontId="52" fillId="39" borderId="53" xfId="2" applyFont="1" applyFill="1" applyBorder="1" applyAlignment="1">
      <alignment horizontal="center" vertical="center" wrapText="1"/>
    </xf>
    <xf numFmtId="9" fontId="206" fillId="0" borderId="0" xfId="8" applyFont="1" applyBorder="1" applyAlignment="1">
      <alignment horizontal="center" vertical="center"/>
    </xf>
    <xf numFmtId="3" fontId="207" fillId="39" borderId="53" xfId="3" applyNumberFormat="1" applyFont="1" applyFill="1" applyBorder="1" applyAlignment="1">
      <alignment horizontal="center" vertical="center" wrapText="1"/>
    </xf>
    <xf numFmtId="3" fontId="207" fillId="39" borderId="54" xfId="3" applyNumberFormat="1" applyFont="1" applyFill="1" applyBorder="1" applyAlignment="1">
      <alignment horizontal="center" vertical="center" wrapText="1"/>
    </xf>
    <xf numFmtId="0" fontId="207" fillId="39" borderId="53" xfId="2" applyFont="1" applyFill="1" applyBorder="1" applyAlignment="1">
      <alignment horizontal="center" vertical="center" wrapText="1"/>
    </xf>
    <xf numFmtId="3" fontId="52" fillId="39" borderId="53" xfId="3" applyNumberFormat="1" applyFont="1" applyFill="1" applyBorder="1" applyAlignment="1">
      <alignment horizontal="center" vertical="center" wrapText="1"/>
    </xf>
    <xf numFmtId="3" fontId="52" fillId="39" borderId="54" xfId="3" applyNumberFormat="1" applyFont="1" applyFill="1" applyBorder="1" applyAlignment="1">
      <alignment horizontal="center" vertical="center" wrapText="1"/>
    </xf>
    <xf numFmtId="2" fontId="52" fillId="0" borderId="0" xfId="2" applyNumberFormat="1" applyFont="1" applyAlignment="1">
      <alignment horizontal="left" vertical="center" wrapText="1"/>
    </xf>
    <xf numFmtId="0" fontId="67" fillId="0" borderId="0" xfId="16" applyFont="1" applyAlignment="1">
      <alignment vertical="center" wrapText="1"/>
    </xf>
    <xf numFmtId="14" fontId="51" fillId="0" borderId="0" xfId="2" applyNumberFormat="1" applyFont="1" applyAlignment="1">
      <alignment vertical="center" wrapText="1"/>
    </xf>
    <xf numFmtId="0" fontId="210" fillId="0" borderId="0" xfId="0" applyFont="1" applyAlignment="1">
      <alignment horizontal="left" vertical="center" wrapText="1"/>
    </xf>
    <xf numFmtId="0" fontId="211" fillId="0" borderId="0" xfId="0" applyFont="1" applyAlignment="1">
      <alignment horizontal="center" wrapText="1"/>
    </xf>
    <xf numFmtId="0" fontId="213" fillId="0" borderId="0" xfId="0" applyFont="1" applyAlignment="1">
      <alignment horizontal="left" vertical="center"/>
    </xf>
    <xf numFmtId="0" fontId="213" fillId="0" borderId="0" xfId="0" applyFont="1" applyAlignment="1">
      <alignment vertical="center"/>
    </xf>
    <xf numFmtId="0" fontId="214" fillId="0" borderId="0" xfId="0" applyFont="1" applyAlignment="1">
      <alignment horizontal="center" vertical="center" wrapText="1"/>
    </xf>
    <xf numFmtId="0" fontId="15" fillId="0" borderId="0" xfId="0" applyFont="1" applyAlignment="1">
      <alignment horizontal="left"/>
    </xf>
    <xf numFmtId="0" fontId="15" fillId="0" borderId="0" xfId="0" applyFont="1"/>
    <xf numFmtId="14" fontId="51" fillId="0" borderId="0" xfId="2" applyNumberFormat="1" applyFont="1" applyAlignment="1">
      <alignment horizontal="left" vertical="center"/>
    </xf>
    <xf numFmtId="14" fontId="51" fillId="0" borderId="0" xfId="21" applyNumberFormat="1" applyFont="1" applyBorder="1" applyAlignment="1">
      <alignment horizontal="center" vertical="center"/>
    </xf>
    <xf numFmtId="0" fontId="52" fillId="0" borderId="0" xfId="2" applyFont="1"/>
    <xf numFmtId="0" fontId="3" fillId="0" borderId="0" xfId="0" applyFont="1" applyAlignment="1">
      <alignment vertical="center" wrapText="1"/>
    </xf>
    <xf numFmtId="14" fontId="52" fillId="0" borderId="0" xfId="2" applyNumberFormat="1" applyFont="1" applyAlignment="1">
      <alignment vertical="center" wrapText="1"/>
    </xf>
    <xf numFmtId="0" fontId="106" fillId="0" borderId="0" xfId="0" applyFont="1" applyAlignment="1">
      <alignment vertical="center" wrapText="1"/>
    </xf>
    <xf numFmtId="0" fontId="106" fillId="0" borderId="0" xfId="0" applyFont="1" applyBorder="1" applyAlignment="1">
      <alignment vertical="center" wrapText="1"/>
    </xf>
    <xf numFmtId="0" fontId="2" fillId="0" borderId="0" xfId="2" applyFont="1" applyAlignment="1">
      <alignment vertical="center" wrapText="1"/>
    </xf>
    <xf numFmtId="2" fontId="51" fillId="0" borderId="0" xfId="0" applyNumberFormat="1" applyFont="1" applyBorder="1" applyAlignment="1" applyProtection="1">
      <alignment horizontal="center" vertical="center"/>
      <protection locked="0"/>
    </xf>
    <xf numFmtId="10" fontId="51" fillId="0" borderId="0" xfId="0" applyNumberFormat="1" applyFont="1" applyBorder="1" applyAlignment="1">
      <alignment vertical="center" wrapText="1"/>
    </xf>
    <xf numFmtId="0" fontId="2" fillId="0" borderId="0" xfId="0" applyFont="1" applyAlignment="1">
      <alignment vertical="center" wrapText="1"/>
    </xf>
    <xf numFmtId="0" fontId="2" fillId="0" borderId="0" xfId="0" applyFont="1" applyBorder="1" applyAlignment="1">
      <alignment vertical="center" wrapText="1"/>
    </xf>
    <xf numFmtId="2" fontId="106" fillId="0" borderId="0" xfId="0" applyNumberFormat="1" applyFont="1" applyAlignment="1">
      <alignment vertical="center" wrapText="1"/>
    </xf>
    <xf numFmtId="0" fontId="208" fillId="0" borderId="0" xfId="0" applyFont="1" applyAlignment="1">
      <alignment horizontal="center" wrapText="1"/>
    </xf>
    <xf numFmtId="0" fontId="215" fillId="0" borderId="0" xfId="0" applyFont="1" applyAlignment="1">
      <alignment horizontal="center"/>
    </xf>
    <xf numFmtId="0" fontId="212" fillId="0" borderId="0" xfId="0" applyFont="1" applyAlignment="1">
      <alignment horizontal="center" vertical="center" wrapText="1"/>
    </xf>
    <xf numFmtId="0" fontId="212" fillId="0" borderId="0" xfId="0" applyFont="1" applyAlignment="1" applyProtection="1">
      <alignment horizontal="center" vertical="center" wrapText="1"/>
      <protection locked="0"/>
    </xf>
    <xf numFmtId="0" fontId="211" fillId="0" borderId="0" xfId="0" applyFont="1" applyAlignment="1">
      <alignment horizontal="center" wrapText="1"/>
    </xf>
    <xf numFmtId="0" fontId="210" fillId="0" borderId="0" xfId="0" applyFont="1" applyAlignment="1">
      <alignment horizontal="left" vertical="center" wrapText="1"/>
    </xf>
    <xf numFmtId="0" fontId="121" fillId="0" borderId="0" xfId="18" applyFont="1" applyAlignment="1">
      <alignment horizontal="left" vertical="center" wrapText="1"/>
    </xf>
    <xf numFmtId="0" fontId="120" fillId="0" borderId="0" xfId="18" applyFont="1" applyAlignment="1">
      <alignment horizontal="left" vertical="center" wrapText="1"/>
    </xf>
    <xf numFmtId="0" fontId="119" fillId="0" borderId="0" xfId="0" applyFont="1" applyAlignment="1">
      <alignment horizontal="center"/>
    </xf>
    <xf numFmtId="0" fontId="119" fillId="0" borderId="0" xfId="0" applyFont="1" applyAlignment="1">
      <alignment horizontal="center" vertical="center" wrapText="1"/>
    </xf>
    <xf numFmtId="0" fontId="119" fillId="4" borderId="0" xfId="0" applyFont="1" applyFill="1" applyAlignment="1">
      <alignment horizontal="left" vertical="center" wrapText="1"/>
    </xf>
    <xf numFmtId="0" fontId="117" fillId="4" borderId="0" xfId="0" applyFont="1" applyFill="1" applyAlignment="1">
      <alignment horizontal="left" vertical="center" wrapText="1"/>
    </xf>
    <xf numFmtId="14" fontId="119" fillId="4" borderId="0" xfId="0" applyNumberFormat="1" applyFont="1" applyFill="1" applyAlignment="1">
      <alignment horizontal="justify" vertical="center" wrapText="1"/>
    </xf>
    <xf numFmtId="0" fontId="117" fillId="4" borderId="0" xfId="0" applyFont="1" applyFill="1" applyAlignment="1">
      <alignment horizontal="justify" vertical="center" wrapText="1"/>
    </xf>
    <xf numFmtId="14" fontId="52" fillId="38" borderId="30" xfId="19" applyNumberFormat="1" applyFont="1" applyFill="1" applyBorder="1" applyAlignment="1">
      <alignment horizontal="center" vertical="center"/>
    </xf>
    <xf numFmtId="14" fontId="52" fillId="38" borderId="97" xfId="19" applyNumberFormat="1" applyFont="1" applyFill="1" applyBorder="1" applyAlignment="1">
      <alignment horizontal="center" vertical="center"/>
    </xf>
    <xf numFmtId="14" fontId="52" fillId="38" borderId="104" xfId="19" applyNumberFormat="1" applyFont="1" applyFill="1" applyBorder="1" applyAlignment="1">
      <alignment horizontal="center" vertical="center"/>
    </xf>
    <xf numFmtId="0" fontId="51" fillId="39" borderId="105" xfId="19" applyFont="1" applyFill="1" applyBorder="1" applyAlignment="1">
      <alignment horizontal="center" vertical="center"/>
    </xf>
    <xf numFmtId="14" fontId="52" fillId="38" borderId="106" xfId="19" applyNumberFormat="1" applyFont="1" applyFill="1" applyBorder="1" applyAlignment="1">
      <alignment horizontal="center" vertical="center" wrapText="1"/>
    </xf>
    <xf numFmtId="14" fontId="52" fillId="38" borderId="107" xfId="19" applyNumberFormat="1" applyFont="1" applyFill="1" applyBorder="1" applyAlignment="1">
      <alignment horizontal="center" vertical="center" wrapText="1"/>
    </xf>
    <xf numFmtId="14" fontId="52" fillId="38" borderId="108" xfId="19" applyNumberFormat="1" applyFont="1" applyFill="1" applyBorder="1" applyAlignment="1">
      <alignment horizontal="center" vertical="center" wrapText="1"/>
    </xf>
    <xf numFmtId="14" fontId="52" fillId="38" borderId="104" xfId="19" applyNumberFormat="1" applyFont="1" applyFill="1" applyBorder="1" applyAlignment="1">
      <alignment horizontal="center" vertical="center" wrapText="1"/>
    </xf>
    <xf numFmtId="14" fontId="52" fillId="38" borderId="40" xfId="19" applyNumberFormat="1" applyFont="1" applyFill="1" applyBorder="1" applyAlignment="1">
      <alignment horizontal="center" vertical="center" wrapText="1"/>
    </xf>
    <xf numFmtId="14" fontId="52" fillId="38" borderId="39" xfId="19" applyNumberFormat="1" applyFont="1" applyFill="1" applyBorder="1" applyAlignment="1">
      <alignment horizontal="center" vertical="center" wrapText="1"/>
    </xf>
    <xf numFmtId="14" fontId="52" fillId="38" borderId="105" xfId="19" applyNumberFormat="1" applyFont="1" applyFill="1" applyBorder="1" applyAlignment="1">
      <alignment horizontal="center" vertical="center" wrapText="1"/>
    </xf>
    <xf numFmtId="0" fontId="123" fillId="0" borderId="0" xfId="0" applyFont="1" applyAlignment="1">
      <alignment horizontal="center" vertical="center"/>
    </xf>
    <xf numFmtId="9" fontId="52" fillId="38" borderId="30" xfId="8" applyFont="1" applyFill="1" applyBorder="1" applyAlignment="1">
      <alignment horizontal="center" vertical="center"/>
    </xf>
    <xf numFmtId="9" fontId="52" fillId="38" borderId="97" xfId="8" applyFont="1" applyFill="1" applyBorder="1" applyAlignment="1">
      <alignment horizontal="center" vertical="center"/>
    </xf>
    <xf numFmtId="0" fontId="149" fillId="0" borderId="0" xfId="2" applyFont="1" applyAlignment="1">
      <alignment horizontal="center"/>
    </xf>
    <xf numFmtId="0" fontId="135" fillId="0" borderId="0" xfId="2" applyFont="1" applyAlignment="1">
      <alignment horizontal="center" vertical="center"/>
    </xf>
    <xf numFmtId="0" fontId="123" fillId="0" borderId="0" xfId="2" applyFont="1" applyAlignment="1">
      <alignment horizontal="center" vertical="center"/>
    </xf>
    <xf numFmtId="0" fontId="169" fillId="2" borderId="0" xfId="5" applyFont="1" applyFill="1" applyAlignment="1">
      <alignment horizontal="center" vertical="center"/>
    </xf>
    <xf numFmtId="0" fontId="52" fillId="39" borderId="31" xfId="2" applyFont="1" applyFill="1" applyBorder="1" applyAlignment="1">
      <alignment horizontal="center" vertical="center" wrapText="1"/>
    </xf>
    <xf numFmtId="0" fontId="52" fillId="39" borderId="44" xfId="2" applyFont="1" applyFill="1" applyBorder="1" applyAlignment="1">
      <alignment horizontal="center" vertical="center" wrapText="1"/>
    </xf>
    <xf numFmtId="0" fontId="52" fillId="39" borderId="45" xfId="2" applyFont="1" applyFill="1" applyBorder="1" applyAlignment="1">
      <alignment horizontal="center" vertical="center" wrapText="1"/>
    </xf>
    <xf numFmtId="0" fontId="170" fillId="41" borderId="36" xfId="2" applyFont="1" applyFill="1" applyBorder="1" applyAlignment="1">
      <alignment horizontal="center" vertical="center" wrapText="1"/>
    </xf>
    <xf numFmtId="0" fontId="170" fillId="41" borderId="37" xfId="2" applyFont="1" applyFill="1" applyBorder="1" applyAlignment="1">
      <alignment horizontal="center" vertical="center" wrapText="1"/>
    </xf>
    <xf numFmtId="0" fontId="170" fillId="41" borderId="141" xfId="2" applyFont="1" applyFill="1" applyBorder="1" applyAlignment="1">
      <alignment horizontal="center" vertical="center" wrapText="1"/>
    </xf>
    <xf numFmtId="0" fontId="170" fillId="41" borderId="142" xfId="2" applyFont="1" applyFill="1" applyBorder="1" applyAlignment="1">
      <alignment horizontal="center" vertical="center" wrapText="1"/>
    </xf>
    <xf numFmtId="0" fontId="127" fillId="41" borderId="37" xfId="2" applyFont="1" applyFill="1" applyBorder="1" applyAlignment="1">
      <alignment horizontal="center" vertical="center" wrapText="1"/>
    </xf>
    <xf numFmtId="0" fontId="127" fillId="41" borderId="38" xfId="2" applyFont="1" applyFill="1" applyBorder="1" applyAlignment="1">
      <alignment horizontal="center" vertical="center" wrapText="1"/>
    </xf>
    <xf numFmtId="0" fontId="52" fillId="40" borderId="126" xfId="2" applyFont="1" applyFill="1" applyBorder="1" applyAlignment="1">
      <alignment horizontal="center" vertical="center" wrapText="1"/>
    </xf>
    <xf numFmtId="0" fontId="52" fillId="40" borderId="130" xfId="2" applyFont="1" applyFill="1" applyBorder="1" applyAlignment="1">
      <alignment horizontal="center" vertical="center" wrapText="1"/>
    </xf>
    <xf numFmtId="0" fontId="52" fillId="40" borderId="131" xfId="2" applyFont="1" applyFill="1" applyBorder="1" applyAlignment="1">
      <alignment horizontal="center" vertical="center" wrapText="1"/>
    </xf>
    <xf numFmtId="0" fontId="52" fillId="39" borderId="172" xfId="2" applyFont="1" applyFill="1" applyBorder="1" applyAlignment="1">
      <alignment horizontal="center" vertical="center" wrapText="1"/>
    </xf>
    <xf numFmtId="0" fontId="52" fillId="39" borderId="132" xfId="2" applyFont="1" applyFill="1" applyBorder="1" applyAlignment="1">
      <alignment horizontal="center" vertical="center" wrapText="1"/>
    </xf>
    <xf numFmtId="0" fontId="52" fillId="39" borderId="173" xfId="2" applyFont="1" applyFill="1" applyBorder="1" applyAlignment="1">
      <alignment horizontal="center" vertical="center" wrapText="1"/>
    </xf>
    <xf numFmtId="0" fontId="52" fillId="39" borderId="174" xfId="2" applyFont="1" applyFill="1" applyBorder="1" applyAlignment="1">
      <alignment horizontal="center" vertical="center" wrapText="1"/>
    </xf>
    <xf numFmtId="0" fontId="52" fillId="39" borderId="143" xfId="2" applyFont="1" applyFill="1" applyBorder="1" applyAlignment="1">
      <alignment horizontal="center" vertical="center" wrapText="1"/>
    </xf>
    <xf numFmtId="0" fontId="52" fillId="39" borderId="107" xfId="2" applyFont="1" applyFill="1" applyBorder="1" applyAlignment="1">
      <alignment horizontal="center" vertical="center" wrapText="1"/>
    </xf>
    <xf numFmtId="0" fontId="52" fillId="39" borderId="137" xfId="2" applyFont="1" applyFill="1" applyBorder="1" applyAlignment="1">
      <alignment horizontal="center" vertical="center" wrapText="1"/>
    </xf>
    <xf numFmtId="0" fontId="52" fillId="39" borderId="138" xfId="2" applyFont="1" applyFill="1" applyBorder="1" applyAlignment="1">
      <alignment horizontal="center" vertical="center" wrapText="1"/>
    </xf>
    <xf numFmtId="0" fontId="124" fillId="39" borderId="20" xfId="2" applyFont="1" applyFill="1" applyBorder="1" applyAlignment="1">
      <alignment horizontal="center" vertical="center" wrapText="1"/>
    </xf>
    <xf numFmtId="0" fontId="124" fillId="39" borderId="48" xfId="2" applyFont="1" applyFill="1" applyBorder="1" applyAlignment="1">
      <alignment horizontal="center" vertical="center" wrapText="1"/>
    </xf>
    <xf numFmtId="0" fontId="52" fillId="39" borderId="133" xfId="2" applyFont="1" applyFill="1" applyBorder="1" applyAlignment="1">
      <alignment horizontal="center" vertical="center" wrapText="1"/>
    </xf>
    <xf numFmtId="0" fontId="52" fillId="39" borderId="134" xfId="2" applyFont="1" applyFill="1" applyBorder="1" applyAlignment="1">
      <alignment horizontal="center" vertical="center" wrapText="1"/>
    </xf>
    <xf numFmtId="2" fontId="92" fillId="0" borderId="0" xfId="2" applyNumberFormat="1" applyFont="1" applyAlignment="1">
      <alignment horizontal="left" vertical="center" wrapText="1"/>
    </xf>
    <xf numFmtId="49" fontId="128" fillId="0" borderId="0" xfId="0" applyNumberFormat="1" applyFont="1" applyAlignment="1">
      <alignment horizontal="left" vertical="center" wrapText="1"/>
    </xf>
    <xf numFmtId="49" fontId="150" fillId="0" borderId="0" xfId="0" applyNumberFormat="1" applyFont="1" applyAlignment="1">
      <alignment horizontal="left" vertical="center" wrapText="1"/>
    </xf>
    <xf numFmtId="0" fontId="127" fillId="0" borderId="0" xfId="0" applyFont="1" applyAlignment="1">
      <alignment horizontal="center"/>
    </xf>
    <xf numFmtId="0" fontId="52" fillId="39" borderId="36" xfId="0" applyFont="1" applyFill="1" applyBorder="1" applyAlignment="1">
      <alignment horizontal="center" vertical="center" wrapText="1"/>
    </xf>
    <xf numFmtId="0" fontId="52" fillId="39" borderId="38" xfId="0" applyFont="1" applyFill="1" applyBorder="1" applyAlignment="1">
      <alignment horizontal="center" vertical="center" wrapText="1"/>
    </xf>
    <xf numFmtId="0" fontId="52" fillId="39" borderId="31" xfId="0" applyFont="1" applyFill="1" applyBorder="1" applyAlignment="1">
      <alignment horizontal="center" vertical="center" wrapText="1"/>
    </xf>
    <xf numFmtId="0" fontId="52" fillId="39" borderId="45" xfId="0" applyFont="1" applyFill="1" applyBorder="1" applyAlignment="1">
      <alignment horizontal="center" vertical="center" wrapText="1"/>
    </xf>
    <xf numFmtId="0" fontId="155" fillId="0" borderId="0" xfId="0" applyFont="1" applyAlignment="1" applyProtection="1">
      <alignment horizontal="center" vertical="center" wrapText="1"/>
      <protection locked="0"/>
    </xf>
    <xf numFmtId="2" fontId="135" fillId="0" borderId="0" xfId="2" applyNumberFormat="1" applyFont="1" applyAlignment="1">
      <alignment horizontal="left" vertical="center" wrapText="1"/>
    </xf>
    <xf numFmtId="0" fontId="161" fillId="0" borderId="0" xfId="2" applyFont="1" applyAlignment="1">
      <alignment horizontal="center" vertical="center"/>
    </xf>
    <xf numFmtId="0" fontId="162" fillId="2" borderId="0" xfId="5" applyFont="1" applyFill="1" applyAlignment="1">
      <alignment horizontal="center" vertical="center"/>
    </xf>
    <xf numFmtId="0" fontId="52" fillId="39" borderId="36" xfId="2" applyFont="1" applyFill="1" applyBorder="1" applyAlignment="1">
      <alignment horizontal="center" vertical="center" wrapText="1"/>
    </xf>
    <xf numFmtId="0" fontId="52" fillId="39" borderId="38" xfId="2" applyFont="1" applyFill="1" applyBorder="1" applyAlignment="1">
      <alignment horizontal="center" vertical="center" wrapText="1"/>
    </xf>
    <xf numFmtId="0" fontId="52" fillId="39" borderId="37" xfId="2" applyFont="1" applyFill="1" applyBorder="1" applyAlignment="1">
      <alignment horizontal="center" vertical="center" wrapText="1"/>
    </xf>
    <xf numFmtId="49" fontId="167" fillId="0" borderId="0" xfId="0" applyNumberFormat="1" applyFont="1" applyAlignment="1">
      <alignment horizontal="left" vertical="center" wrapText="1"/>
    </xf>
    <xf numFmtId="49" fontId="167" fillId="0" borderId="0" xfId="2" applyNumberFormat="1" applyFont="1" applyAlignment="1">
      <alignment horizontal="left" vertical="center" wrapText="1"/>
    </xf>
    <xf numFmtId="2" fontId="52" fillId="0" borderId="0" xfId="2" applyNumberFormat="1" applyFont="1" applyAlignment="1">
      <alignment horizontal="left" vertical="center" wrapText="1"/>
    </xf>
    <xf numFmtId="49" fontId="51" fillId="0" borderId="0" xfId="0" applyNumberFormat="1" applyFont="1" applyAlignment="1">
      <alignment horizontal="left" vertical="center" wrapText="1"/>
    </xf>
    <xf numFmtId="49" fontId="150" fillId="0" borderId="0" xfId="2" applyNumberFormat="1" applyFont="1" applyAlignment="1">
      <alignment horizontal="left" vertical="center" wrapText="1"/>
    </xf>
    <xf numFmtId="0" fontId="52" fillId="39" borderId="199" xfId="2" applyFont="1" applyFill="1" applyBorder="1" applyAlignment="1">
      <alignment horizontal="center" vertical="center" wrapText="1"/>
    </xf>
    <xf numFmtId="0" fontId="52" fillId="39" borderId="124" xfId="2" applyFont="1" applyFill="1" applyBorder="1" applyAlignment="1">
      <alignment horizontal="center" vertical="center" wrapText="1"/>
    </xf>
    <xf numFmtId="0" fontId="167" fillId="0" borderId="0" xfId="0" applyFont="1" applyAlignment="1">
      <alignment horizontal="left" vertical="center" wrapText="1"/>
    </xf>
    <xf numFmtId="0" fontId="52" fillId="40" borderId="40" xfId="2" applyFont="1" applyFill="1" applyBorder="1" applyAlignment="1">
      <alignment horizontal="center" vertical="center" wrapText="1"/>
    </xf>
    <xf numFmtId="0" fontId="52" fillId="40" borderId="43" xfId="2" applyFont="1" applyFill="1" applyBorder="1" applyAlignment="1">
      <alignment horizontal="center" vertical="center" wrapText="1"/>
    </xf>
    <xf numFmtId="0" fontId="52" fillId="40" borderId="107" xfId="2" applyFont="1" applyFill="1" applyBorder="1" applyAlignment="1">
      <alignment horizontal="center" vertical="center" wrapText="1"/>
    </xf>
    <xf numFmtId="0" fontId="52" fillId="40" borderId="132" xfId="2" applyFont="1" applyFill="1" applyBorder="1" applyAlignment="1">
      <alignment horizontal="center" vertical="center" wrapText="1"/>
    </xf>
    <xf numFmtId="0" fontId="170" fillId="41" borderId="128" xfId="2" applyFont="1" applyFill="1" applyBorder="1" applyAlignment="1">
      <alignment horizontal="center" vertical="center" wrapText="1"/>
    </xf>
    <xf numFmtId="0" fontId="170" fillId="41" borderId="129" xfId="2" applyFont="1" applyFill="1" applyBorder="1" applyAlignment="1">
      <alignment horizontal="center" vertical="center" wrapText="1"/>
    </xf>
    <xf numFmtId="0" fontId="163" fillId="41" borderId="37" xfId="2" applyFont="1" applyFill="1" applyBorder="1" applyAlignment="1">
      <alignment horizontal="center" vertical="center" wrapText="1"/>
    </xf>
    <xf numFmtId="0" fontId="163" fillId="41" borderId="38" xfId="2" applyFont="1" applyFill="1" applyBorder="1" applyAlignment="1">
      <alignment horizontal="center" vertical="center" wrapText="1"/>
    </xf>
    <xf numFmtId="0" fontId="52" fillId="39" borderId="39" xfId="2" applyFont="1" applyFill="1" applyBorder="1" applyAlignment="1">
      <alignment horizontal="center" vertical="center" wrapText="1"/>
    </xf>
    <xf numFmtId="0" fontId="52" fillId="39" borderId="41" xfId="2" applyFont="1" applyFill="1" applyBorder="1" applyAlignment="1">
      <alignment horizontal="center" vertical="center" wrapText="1"/>
    </xf>
    <xf numFmtId="2" fontId="29" fillId="0" borderId="0" xfId="2" applyNumberFormat="1" applyFont="1" applyAlignment="1">
      <alignment horizontal="left" vertical="center" wrapText="1"/>
    </xf>
    <xf numFmtId="49" fontId="20" fillId="0" borderId="0" xfId="2" applyNumberFormat="1" applyFont="1" applyAlignment="1">
      <alignment horizontal="left" vertical="center" wrapText="1"/>
    </xf>
    <xf numFmtId="0" fontId="32" fillId="0" borderId="0" xfId="2" applyFont="1" applyAlignment="1">
      <alignment horizontal="center"/>
    </xf>
    <xf numFmtId="0" fontId="18" fillId="0" borderId="0" xfId="2" applyFont="1" applyAlignment="1">
      <alignment horizontal="center" vertical="center"/>
    </xf>
    <xf numFmtId="0" fontId="21" fillId="0" borderId="5" xfId="2" applyFont="1" applyBorder="1" applyAlignment="1">
      <alignment horizontal="center" vertical="center" wrapText="1"/>
    </xf>
    <xf numFmtId="0" fontId="21" fillId="0" borderId="4" xfId="2" applyFont="1" applyBorder="1" applyAlignment="1">
      <alignment horizontal="center" vertical="center" wrapText="1"/>
    </xf>
    <xf numFmtId="0" fontId="21" fillId="0" borderId="3" xfId="2" applyFont="1" applyBorder="1" applyAlignment="1">
      <alignment horizontal="center" vertical="center" wrapText="1"/>
    </xf>
    <xf numFmtId="0" fontId="40" fillId="0" borderId="13" xfId="2" applyFont="1" applyBorder="1" applyAlignment="1">
      <alignment horizontal="center" vertical="center" wrapText="1"/>
    </xf>
    <xf numFmtId="0" fontId="40" fillId="0" borderId="9" xfId="2" applyFont="1" applyBorder="1" applyAlignment="1">
      <alignment horizontal="center" vertical="center" wrapText="1"/>
    </xf>
    <xf numFmtId="49" fontId="20" fillId="0" borderId="0" xfId="0" applyNumberFormat="1" applyFont="1" applyAlignment="1">
      <alignment horizontal="left" vertical="center" wrapText="1"/>
    </xf>
    <xf numFmtId="0" fontId="40" fillId="0" borderId="10" xfId="2" applyFont="1" applyBorder="1" applyAlignment="1">
      <alignment horizontal="center" vertical="center" wrapText="1"/>
    </xf>
    <xf numFmtId="0" fontId="40" fillId="0" borderId="12" xfId="2" applyFont="1" applyBorder="1" applyAlignment="1">
      <alignment horizontal="center" vertical="center" wrapText="1"/>
    </xf>
    <xf numFmtId="0" fontId="40" fillId="0" borderId="11" xfId="2" applyFont="1" applyBorder="1" applyAlignment="1">
      <alignment horizontal="center" vertical="center" wrapText="1"/>
    </xf>
    <xf numFmtId="0" fontId="40" fillId="0" borderId="0" xfId="2" applyFont="1" applyAlignment="1">
      <alignment horizontal="center" vertical="center" wrapText="1"/>
    </xf>
    <xf numFmtId="0" fontId="16" fillId="2" borderId="0" xfId="5" applyFont="1" applyFill="1" applyAlignment="1">
      <alignment horizontal="center" vertical="center"/>
    </xf>
    <xf numFmtId="0" fontId="52" fillId="0" borderId="0" xfId="2" applyFont="1" applyAlignment="1">
      <alignment horizontal="center" vertical="center" wrapText="1"/>
    </xf>
    <xf numFmtId="49" fontId="67" fillId="0" borderId="0" xfId="0" applyNumberFormat="1" applyFont="1" applyBorder="1" applyAlignment="1">
      <alignment horizontal="left" vertical="center" wrapText="1"/>
    </xf>
    <xf numFmtId="49" fontId="51" fillId="0" borderId="0" xfId="2" applyNumberFormat="1" applyFont="1" applyAlignment="1">
      <alignment horizontal="left" vertical="center" wrapText="1"/>
    </xf>
    <xf numFmtId="0" fontId="52" fillId="40" borderId="149" xfId="2" applyFont="1" applyFill="1" applyBorder="1" applyAlignment="1">
      <alignment horizontal="center" vertical="center" wrapText="1"/>
    </xf>
    <xf numFmtId="0" fontId="52" fillId="40" borderId="127" xfId="2" applyFont="1" applyFill="1" applyBorder="1" applyAlignment="1">
      <alignment horizontal="center" vertical="center" wrapText="1"/>
    </xf>
    <xf numFmtId="0" fontId="52" fillId="40" borderId="129" xfId="2" applyFont="1" applyFill="1" applyBorder="1" applyAlignment="1">
      <alignment horizontal="center" vertical="center" wrapText="1"/>
    </xf>
    <xf numFmtId="0" fontId="52" fillId="39" borderId="128" xfId="2" applyFont="1" applyFill="1" applyBorder="1" applyAlignment="1">
      <alignment horizontal="center" vertical="center" wrapText="1"/>
    </xf>
    <xf numFmtId="0" fontId="52" fillId="39" borderId="129" xfId="2" applyFont="1" applyFill="1" applyBorder="1" applyAlignment="1">
      <alignment horizontal="center" vertical="center" wrapText="1"/>
    </xf>
    <xf numFmtId="0" fontId="174" fillId="40" borderId="150" xfId="2" applyFont="1" applyFill="1" applyBorder="1" applyAlignment="1">
      <alignment horizontal="center" vertical="center" wrapText="1"/>
    </xf>
    <xf numFmtId="0" fontId="174" fillId="40" borderId="130" xfId="2" applyFont="1" applyFill="1" applyBorder="1" applyAlignment="1">
      <alignment horizontal="center" vertical="center" wrapText="1"/>
    </xf>
    <xf numFmtId="0" fontId="174" fillId="40" borderId="131" xfId="2" applyFont="1" applyFill="1" applyBorder="1" applyAlignment="1">
      <alignment horizontal="center" vertical="center" wrapText="1"/>
    </xf>
    <xf numFmtId="0" fontId="176" fillId="0" borderId="0" xfId="2" applyFont="1" applyAlignment="1">
      <alignment horizontal="left" vertical="center" wrapText="1"/>
    </xf>
    <xf numFmtId="0" fontId="52" fillId="40" borderId="0" xfId="2" applyFont="1" applyFill="1" applyAlignment="1">
      <alignment horizontal="center" vertical="center" wrapText="1"/>
    </xf>
    <xf numFmtId="0" fontId="52" fillId="40" borderId="137" xfId="2" applyFont="1" applyFill="1" applyBorder="1" applyAlignment="1">
      <alignment horizontal="center" vertical="center" wrapText="1"/>
    </xf>
    <xf numFmtId="0" fontId="52" fillId="40" borderId="134" xfId="2" applyFont="1" applyFill="1" applyBorder="1" applyAlignment="1">
      <alignment horizontal="center" vertical="center" wrapText="1"/>
    </xf>
    <xf numFmtId="0" fontId="52" fillId="40" borderId="135" xfId="2" applyFont="1" applyFill="1" applyBorder="1" applyAlignment="1">
      <alignment horizontal="center" vertical="center" wrapText="1"/>
    </xf>
    <xf numFmtId="0" fontId="52" fillId="40" borderId="136" xfId="2" applyFont="1" applyFill="1" applyBorder="1" applyAlignment="1">
      <alignment horizontal="center" vertical="center" wrapText="1"/>
    </xf>
    <xf numFmtId="0" fontId="52" fillId="39" borderId="51" xfId="2" applyFont="1" applyFill="1" applyBorder="1" applyAlignment="1">
      <alignment horizontal="center" vertical="center" wrapText="1"/>
    </xf>
    <xf numFmtId="0" fontId="163" fillId="0" borderId="37" xfId="2" applyFont="1" applyBorder="1" applyAlignment="1">
      <alignment horizontal="center" vertical="center" wrapText="1"/>
    </xf>
    <xf numFmtId="0" fontId="52" fillId="39" borderId="144" xfId="2" applyFont="1" applyFill="1" applyBorder="1" applyAlignment="1">
      <alignment horizontal="center" vertical="center" wrapText="1"/>
    </xf>
    <xf numFmtId="0" fontId="161" fillId="0" borderId="0" xfId="2" applyFont="1" applyAlignment="1">
      <alignment horizontal="center" vertical="center" wrapText="1"/>
    </xf>
    <xf numFmtId="0" fontId="135" fillId="0" borderId="0" xfId="0" applyFont="1" applyBorder="1" applyAlignment="1">
      <alignment horizontal="left" vertical="center" wrapText="1"/>
    </xf>
    <xf numFmtId="0" fontId="150" fillId="0" borderId="0" xfId="0" applyFont="1" applyBorder="1" applyAlignment="1">
      <alignment horizontal="left" vertical="center" wrapText="1"/>
    </xf>
    <xf numFmtId="0" fontId="52" fillId="39" borderId="128" xfId="0" applyFont="1" applyFill="1" applyBorder="1" applyAlignment="1">
      <alignment horizontal="center" vertical="center" wrapText="1"/>
    </xf>
    <xf numFmtId="0" fontId="52" fillId="39" borderId="144" xfId="0" applyFont="1" applyFill="1" applyBorder="1" applyAlignment="1">
      <alignment horizontal="center" vertical="center" wrapText="1"/>
    </xf>
    <xf numFmtId="2" fontId="163" fillId="0" borderId="0" xfId="0" applyNumberFormat="1" applyFont="1" applyAlignment="1">
      <alignment horizontal="left" vertical="center" wrapText="1"/>
    </xf>
    <xf numFmtId="0" fontId="149" fillId="0" borderId="0" xfId="0" applyFont="1" applyAlignment="1">
      <alignment horizontal="center"/>
    </xf>
    <xf numFmtId="0" fontId="135" fillId="0" borderId="0" xfId="0" applyFont="1" applyAlignment="1">
      <alignment horizontal="center" vertical="center"/>
    </xf>
    <xf numFmtId="0" fontId="161" fillId="0" borderId="0" xfId="0" applyFont="1" applyAlignment="1">
      <alignment horizontal="center" vertical="center"/>
    </xf>
    <xf numFmtId="0" fontId="52" fillId="39" borderId="44" xfId="0" applyFont="1" applyFill="1" applyBorder="1" applyAlignment="1">
      <alignment horizontal="center" vertical="center" wrapText="1"/>
    </xf>
    <xf numFmtId="0" fontId="52" fillId="39" borderId="126" xfId="0" applyFont="1" applyFill="1" applyBorder="1" applyAlignment="1">
      <alignment horizontal="center" vertical="center" wrapText="1"/>
    </xf>
    <xf numFmtId="0" fontId="52" fillId="39" borderId="130" xfId="0" applyFont="1" applyFill="1" applyBorder="1" applyAlignment="1">
      <alignment horizontal="center" vertical="center" wrapText="1"/>
    </xf>
    <xf numFmtId="0" fontId="52" fillId="39" borderId="131" xfId="0" applyFont="1" applyFill="1" applyBorder="1" applyAlignment="1">
      <alignment horizontal="center" vertical="center" wrapText="1"/>
    </xf>
    <xf numFmtId="0" fontId="52" fillId="39" borderId="39" xfId="0" applyFont="1" applyFill="1" applyBorder="1" applyAlignment="1">
      <alignment horizontal="center" vertical="center" wrapText="1"/>
    </xf>
    <xf numFmtId="0" fontId="52" fillId="39" borderId="40" xfId="0" applyFont="1" applyFill="1" applyBorder="1" applyAlignment="1">
      <alignment horizontal="center" vertical="center" wrapText="1"/>
    </xf>
    <xf numFmtId="0" fontId="141" fillId="0" borderId="0" xfId="0" applyFont="1" applyBorder="1" applyAlignment="1">
      <alignment horizontal="center" vertical="center"/>
    </xf>
    <xf numFmtId="0" fontId="52" fillId="39" borderId="53" xfId="0" applyFont="1" applyFill="1" applyBorder="1" applyAlignment="1">
      <alignment horizontal="center" vertical="center" wrapText="1"/>
    </xf>
    <xf numFmtId="0" fontId="52" fillId="39" borderId="54" xfId="0" applyFont="1" applyFill="1" applyBorder="1" applyAlignment="1">
      <alignment horizontal="center" vertical="center" wrapText="1"/>
    </xf>
    <xf numFmtId="0" fontId="52" fillId="39" borderId="75" xfId="0" applyFont="1" applyFill="1" applyBorder="1" applyAlignment="1">
      <alignment horizontal="center" vertical="center" wrapText="1"/>
    </xf>
    <xf numFmtId="0" fontId="52" fillId="39" borderId="153" xfId="0" applyFont="1" applyFill="1" applyBorder="1" applyAlignment="1">
      <alignment horizontal="center" vertical="center" wrapText="1"/>
    </xf>
    <xf numFmtId="0" fontId="124" fillId="39" borderId="75" xfId="0" applyFont="1" applyFill="1" applyBorder="1" applyAlignment="1">
      <alignment horizontal="center" vertical="center" wrapText="1"/>
    </xf>
    <xf numFmtId="0" fontId="124" fillId="39" borderId="153" xfId="0" applyFont="1" applyFill="1" applyBorder="1" applyAlignment="1">
      <alignment horizontal="center" vertical="center" wrapText="1"/>
    </xf>
    <xf numFmtId="0" fontId="161" fillId="0" borderId="0" xfId="0" applyFont="1" applyAlignment="1">
      <alignment horizontal="center" vertical="center" wrapText="1"/>
    </xf>
    <xf numFmtId="0" fontId="52" fillId="0" borderId="0" xfId="0" applyFont="1" applyBorder="1" applyAlignment="1">
      <alignment horizontal="center" vertical="center"/>
    </xf>
    <xf numFmtId="0" fontId="52" fillId="0" borderId="0" xfId="0" applyFont="1" applyBorder="1" applyAlignment="1">
      <alignment horizontal="center" vertical="center" wrapText="1"/>
    </xf>
    <xf numFmtId="0" fontId="78" fillId="0" borderId="0" xfId="0" applyFont="1" applyBorder="1" applyAlignment="1">
      <alignment horizontal="center" vertical="center"/>
    </xf>
    <xf numFmtId="0" fontId="64" fillId="0" borderId="0" xfId="0" applyFont="1" applyBorder="1" applyAlignment="1">
      <alignment horizontal="center" vertical="center" wrapText="1"/>
    </xf>
    <xf numFmtId="0" fontId="79" fillId="0" borderId="0" xfId="0" applyFont="1" applyBorder="1" applyAlignment="1">
      <alignment horizontal="center" vertical="center" wrapText="1"/>
    </xf>
    <xf numFmtId="0" fontId="52" fillId="39" borderId="53" xfId="2" applyFont="1" applyFill="1" applyBorder="1" applyAlignment="1">
      <alignment horizontal="center" vertical="center" wrapText="1"/>
    </xf>
    <xf numFmtId="0" fontId="51" fillId="39" borderId="54" xfId="2" applyFont="1" applyFill="1" applyBorder="1" applyAlignment="1">
      <alignment horizontal="center" vertical="center" wrapText="1"/>
    </xf>
    <xf numFmtId="0" fontId="124" fillId="39" borderId="55" xfId="2" applyFont="1" applyFill="1" applyBorder="1" applyAlignment="1">
      <alignment horizontal="center" vertical="center" wrapText="1"/>
    </xf>
    <xf numFmtId="0" fontId="124" fillId="39" borderId="56" xfId="2" applyFont="1" applyFill="1" applyBorder="1" applyAlignment="1">
      <alignment horizontal="center" vertical="center" wrapText="1"/>
    </xf>
    <xf numFmtId="0" fontId="124" fillId="39" borderId="75" xfId="2" applyFont="1" applyFill="1" applyBorder="1" applyAlignment="1">
      <alignment horizontal="center" vertical="center" wrapText="1"/>
    </xf>
    <xf numFmtId="0" fontId="124" fillId="39" borderId="157" xfId="2" applyFont="1" applyFill="1" applyBorder="1" applyAlignment="1">
      <alignment horizontal="center" vertical="center" wrapText="1"/>
    </xf>
    <xf numFmtId="0" fontId="52" fillId="39" borderId="137" xfId="0" applyFont="1" applyFill="1" applyBorder="1" applyAlignment="1">
      <alignment horizontal="center" vertical="center" wrapText="1"/>
    </xf>
    <xf numFmtId="0" fontId="52" fillId="39" borderId="161" xfId="0" applyFont="1" applyFill="1" applyBorder="1" applyAlignment="1">
      <alignment horizontal="center" vertical="center" wrapText="1"/>
    </xf>
    <xf numFmtId="0" fontId="52" fillId="39" borderId="55" xfId="0" applyFont="1" applyFill="1" applyBorder="1" applyAlignment="1">
      <alignment horizontal="center" vertical="center" wrapText="1"/>
    </xf>
    <xf numFmtId="0" fontId="52" fillId="39" borderId="59" xfId="0" applyFont="1" applyFill="1" applyBorder="1" applyAlignment="1">
      <alignment horizontal="center" vertical="center" wrapText="1"/>
    </xf>
    <xf numFmtId="0" fontId="52" fillId="39" borderId="57" xfId="0" applyFont="1" applyFill="1" applyBorder="1" applyAlignment="1">
      <alignment horizontal="center" vertical="center" wrapText="1"/>
    </xf>
    <xf numFmtId="0" fontId="151" fillId="0" borderId="53" xfId="0" applyFont="1" applyBorder="1" applyAlignment="1">
      <alignment horizontal="center" vertical="center" wrapText="1"/>
    </xf>
    <xf numFmtId="0" fontId="151" fillId="0" borderId="63" xfId="0" applyFont="1" applyBorder="1" applyAlignment="1">
      <alignment horizontal="center" vertical="center" wrapText="1"/>
    </xf>
    <xf numFmtId="0" fontId="151" fillId="0" borderId="54" xfId="0" applyFont="1" applyBorder="1" applyAlignment="1">
      <alignment horizontal="center" vertical="center" wrapText="1"/>
    </xf>
    <xf numFmtId="0" fontId="163" fillId="0" borderId="61" xfId="0" applyFont="1" applyBorder="1" applyAlignment="1">
      <alignment horizontal="center" vertical="center" wrapText="1"/>
    </xf>
    <xf numFmtId="0" fontId="163" fillId="0" borderId="66" xfId="0" applyFont="1" applyBorder="1" applyAlignment="1">
      <alignment horizontal="center" vertical="center" wrapText="1"/>
    </xf>
    <xf numFmtId="0" fontId="163" fillId="0" borderId="62" xfId="0" applyFont="1" applyBorder="1" applyAlignment="1">
      <alignment horizontal="center" vertical="center" wrapText="1"/>
    </xf>
    <xf numFmtId="0" fontId="52" fillId="39" borderId="63" xfId="0" applyFont="1" applyFill="1" applyBorder="1" applyAlignment="1">
      <alignment horizontal="center" vertical="center" wrapText="1"/>
    </xf>
    <xf numFmtId="0" fontId="52" fillId="39" borderId="162" xfId="0" applyFont="1" applyFill="1" applyBorder="1" applyAlignment="1">
      <alignment horizontal="center" vertical="center" wrapText="1"/>
    </xf>
    <xf numFmtId="0" fontId="52" fillId="39" borderId="157" xfId="0" applyFont="1" applyFill="1" applyBorder="1" applyAlignment="1">
      <alignment horizontal="center" vertical="center" wrapText="1"/>
    </xf>
    <xf numFmtId="0" fontId="52" fillId="39" borderId="56" xfId="0" applyFont="1" applyFill="1" applyBorder="1" applyAlignment="1">
      <alignment horizontal="center" vertical="center" wrapText="1"/>
    </xf>
    <xf numFmtId="0" fontId="52" fillId="39" borderId="158" xfId="0" applyFont="1" applyFill="1" applyBorder="1" applyAlignment="1">
      <alignment horizontal="center" vertical="center" wrapText="1"/>
    </xf>
    <xf numFmtId="0" fontId="52" fillId="39" borderId="159" xfId="0" applyFont="1" applyFill="1" applyBorder="1" applyAlignment="1">
      <alignment horizontal="center" vertical="center" wrapText="1"/>
    </xf>
    <xf numFmtId="0" fontId="32" fillId="0" borderId="0" xfId="0" applyFont="1" applyAlignment="1">
      <alignment horizontal="center"/>
    </xf>
    <xf numFmtId="0" fontId="18" fillId="0" borderId="0" xfId="0" applyFont="1" applyAlignment="1">
      <alignment horizontal="center" vertical="center"/>
    </xf>
    <xf numFmtId="0" fontId="70" fillId="0" borderId="0" xfId="0" applyFont="1" applyBorder="1" applyAlignment="1">
      <alignment horizontal="center" vertical="center" wrapText="1"/>
    </xf>
    <xf numFmtId="0" fontId="77" fillId="0" borderId="0" xfId="0" applyFont="1" applyBorder="1" applyAlignment="1">
      <alignment horizontal="center" vertical="center" wrapText="1"/>
    </xf>
    <xf numFmtId="2" fontId="36" fillId="0" borderId="0" xfId="0" applyNumberFormat="1" applyFont="1" applyAlignment="1">
      <alignment horizontal="left" vertical="center" wrapText="1"/>
    </xf>
    <xf numFmtId="0" fontId="29" fillId="0" borderId="0" xfId="0" applyFont="1" applyBorder="1" applyAlignment="1">
      <alignment horizontal="left" vertical="center" wrapText="1"/>
    </xf>
    <xf numFmtId="0" fontId="20" fillId="0" borderId="0" xfId="0" applyFont="1" applyBorder="1" applyAlignment="1">
      <alignment horizontal="left" vertical="center" wrapText="1"/>
    </xf>
    <xf numFmtId="0" fontId="52" fillId="39" borderId="55" xfId="0" applyFont="1" applyFill="1" applyBorder="1" applyAlignment="1">
      <alignment horizontal="center" vertical="center"/>
    </xf>
    <xf numFmtId="0" fontId="52" fillId="39" borderId="64" xfId="0" applyFont="1" applyFill="1" applyBorder="1" applyAlignment="1">
      <alignment horizontal="center" vertical="center"/>
    </xf>
    <xf numFmtId="0" fontId="52" fillId="39" borderId="56" xfId="0" applyFont="1" applyFill="1" applyBorder="1" applyAlignment="1">
      <alignment horizontal="center" vertical="center"/>
    </xf>
    <xf numFmtId="0" fontId="124" fillId="39" borderId="76" xfId="0" applyFont="1" applyFill="1" applyBorder="1" applyAlignment="1">
      <alignment horizontal="center" vertical="center" wrapText="1"/>
    </xf>
    <xf numFmtId="0" fontId="124" fillId="39" borderId="134" xfId="0" applyFont="1" applyFill="1" applyBorder="1" applyAlignment="1">
      <alignment horizontal="center" vertical="center" wrapText="1"/>
    </xf>
    <xf numFmtId="0" fontId="124" fillId="39" borderId="137" xfId="0" applyFont="1" applyFill="1" applyBorder="1" applyAlignment="1">
      <alignment horizontal="center" vertical="center" wrapText="1"/>
    </xf>
    <xf numFmtId="0" fontId="124" fillId="39" borderId="148" xfId="0" applyFont="1" applyFill="1" applyBorder="1" applyAlignment="1">
      <alignment horizontal="center" vertical="center" wrapText="1"/>
    </xf>
    <xf numFmtId="0" fontId="124" fillId="39" borderId="135" xfId="0" applyFont="1" applyFill="1" applyBorder="1" applyAlignment="1">
      <alignment horizontal="center" vertical="center" wrapText="1"/>
    </xf>
    <xf numFmtId="0" fontId="124" fillId="39" borderId="168" xfId="0" applyFont="1" applyFill="1" applyBorder="1" applyAlignment="1">
      <alignment horizontal="center" vertical="center" wrapText="1"/>
    </xf>
    <xf numFmtId="0" fontId="124" fillId="39" borderId="146" xfId="0" applyFont="1" applyFill="1" applyBorder="1" applyAlignment="1">
      <alignment horizontal="center" vertical="center" wrapText="1"/>
    </xf>
    <xf numFmtId="0" fontId="124" fillId="39" borderId="165" xfId="0" applyFont="1" applyFill="1" applyBorder="1" applyAlignment="1">
      <alignment horizontal="center" vertical="center" wrapText="1"/>
    </xf>
    <xf numFmtId="0" fontId="124" fillId="39" borderId="153" xfId="2" applyFont="1" applyFill="1" applyBorder="1" applyAlignment="1">
      <alignment horizontal="center" vertical="center" wrapText="1"/>
    </xf>
    <xf numFmtId="0" fontId="52" fillId="39" borderId="75" xfId="2" applyFont="1" applyFill="1" applyBorder="1" applyAlignment="1">
      <alignment horizontal="center" vertical="center" wrapText="1"/>
    </xf>
    <xf numFmtId="0" fontId="52" fillId="39" borderId="157" xfId="2" applyFont="1" applyFill="1" applyBorder="1" applyAlignment="1">
      <alignment horizontal="center" vertical="center" wrapText="1"/>
    </xf>
    <xf numFmtId="0" fontId="52" fillId="39" borderId="153" xfId="2" applyFont="1" applyFill="1" applyBorder="1" applyAlignment="1">
      <alignment horizontal="center" vertical="center" wrapText="1"/>
    </xf>
    <xf numFmtId="0" fontId="52" fillId="39" borderId="55" xfId="2" applyFont="1" applyFill="1" applyBorder="1" applyAlignment="1">
      <alignment horizontal="center" vertical="center" wrapText="1"/>
    </xf>
    <xf numFmtId="0" fontId="52" fillId="39" borderId="57" xfId="2" applyFont="1" applyFill="1" applyBorder="1" applyAlignment="1">
      <alignment horizontal="center" vertical="center" wrapText="1"/>
    </xf>
    <xf numFmtId="0" fontId="124" fillId="40" borderId="126" xfId="2" applyFont="1" applyFill="1" applyBorder="1" applyAlignment="1">
      <alignment horizontal="center" vertical="center" wrapText="1"/>
    </xf>
    <xf numFmtId="0" fontId="124" fillId="40" borderId="131" xfId="2" applyFont="1" applyFill="1" applyBorder="1" applyAlignment="1">
      <alignment horizontal="center" vertical="center" wrapText="1"/>
    </xf>
    <xf numFmtId="0" fontId="132" fillId="0" borderId="0" xfId="2" applyFont="1" applyAlignment="1">
      <alignment horizontal="center"/>
    </xf>
    <xf numFmtId="0" fontId="134" fillId="0" borderId="0" xfId="2" applyFont="1" applyAlignment="1">
      <alignment horizontal="center" vertical="center"/>
    </xf>
    <xf numFmtId="0" fontId="92" fillId="0" borderId="0" xfId="2" applyFont="1" applyAlignment="1">
      <alignment horizontal="center" vertical="center" wrapText="1"/>
    </xf>
    <xf numFmtId="0" fontId="124" fillId="0" borderId="0" xfId="2" applyFont="1" applyAlignment="1">
      <alignment horizontal="center" vertical="center" wrapText="1"/>
    </xf>
    <xf numFmtId="49" fontId="89" fillId="0" borderId="0" xfId="0" applyNumberFormat="1" applyFont="1" applyBorder="1" applyAlignment="1">
      <alignment horizontal="left" vertical="center" wrapText="1"/>
    </xf>
    <xf numFmtId="49" fontId="89" fillId="0" borderId="0" xfId="2" applyNumberFormat="1" applyFont="1" applyAlignment="1">
      <alignment horizontal="left" vertical="center" wrapText="1"/>
    </xf>
    <xf numFmtId="2" fontId="137" fillId="0" borderId="0" xfId="2" applyNumberFormat="1" applyFont="1" applyAlignment="1">
      <alignment horizontal="left" vertical="center" wrapText="1"/>
    </xf>
    <xf numFmtId="0" fontId="52" fillId="39" borderId="72" xfId="2" applyFont="1" applyFill="1" applyBorder="1" applyAlignment="1">
      <alignment horizontal="center" vertical="center" wrapText="1"/>
    </xf>
    <xf numFmtId="0" fontId="52" fillId="39" borderId="0" xfId="2" applyFont="1" applyFill="1" applyAlignment="1">
      <alignment horizontal="center" vertical="center" wrapText="1"/>
    </xf>
    <xf numFmtId="0" fontId="52" fillId="39" borderId="149" xfId="2" applyFont="1" applyFill="1" applyBorder="1" applyAlignment="1">
      <alignment horizontal="center" vertical="center" wrapText="1"/>
    </xf>
    <xf numFmtId="0" fontId="52" fillId="39" borderId="127" xfId="2" applyFont="1" applyFill="1" applyBorder="1" applyAlignment="1">
      <alignment horizontal="center" vertical="center" wrapText="1"/>
    </xf>
    <xf numFmtId="0" fontId="52" fillId="39" borderId="161" xfId="2" applyFont="1" applyFill="1" applyBorder="1" applyAlignment="1">
      <alignment horizontal="center" vertical="center" wrapText="1"/>
    </xf>
    <xf numFmtId="0" fontId="52" fillId="39" borderId="177" xfId="2" applyFont="1" applyFill="1" applyBorder="1" applyAlignment="1">
      <alignment horizontal="center" vertical="center" wrapText="1"/>
    </xf>
    <xf numFmtId="0" fontId="52" fillId="39" borderId="158" xfId="2" applyFont="1" applyFill="1" applyBorder="1" applyAlignment="1">
      <alignment horizontal="center" vertical="center" wrapText="1"/>
    </xf>
    <xf numFmtId="0" fontId="174" fillId="40" borderId="162" xfId="2" applyFont="1" applyFill="1" applyBorder="1" applyAlignment="1">
      <alignment horizontal="center" vertical="center" wrapText="1"/>
    </xf>
    <xf numFmtId="0" fontId="174" fillId="40" borderId="157" xfId="2" applyFont="1" applyFill="1" applyBorder="1" applyAlignment="1">
      <alignment horizontal="center" vertical="center" wrapText="1"/>
    </xf>
    <xf numFmtId="0" fontId="174" fillId="40" borderId="153" xfId="2" applyFont="1" applyFill="1" applyBorder="1" applyAlignment="1">
      <alignment horizontal="center" vertical="center" wrapText="1"/>
    </xf>
    <xf numFmtId="0" fontId="52" fillId="39" borderId="148" xfId="2" applyFont="1" applyFill="1" applyBorder="1" applyAlignment="1">
      <alignment horizontal="center" vertical="center" wrapText="1"/>
    </xf>
    <xf numFmtId="0" fontId="52" fillId="39" borderId="63" xfId="2" applyFont="1" applyFill="1" applyBorder="1" applyAlignment="1">
      <alignment horizontal="center" vertical="center" wrapText="1"/>
    </xf>
    <xf numFmtId="0" fontId="52" fillId="39" borderId="54" xfId="2" applyFont="1" applyFill="1" applyBorder="1" applyAlignment="1">
      <alignment horizontal="center" vertical="center" wrapText="1"/>
    </xf>
    <xf numFmtId="0" fontId="52" fillId="39" borderId="67" xfId="2" applyFont="1" applyFill="1" applyBorder="1" applyAlignment="1">
      <alignment horizontal="center" vertical="center" wrapText="1"/>
    </xf>
    <xf numFmtId="0" fontId="52" fillId="39" borderId="68" xfId="2" applyFont="1" applyFill="1" applyBorder="1" applyAlignment="1">
      <alignment horizontal="center" vertical="center" wrapText="1"/>
    </xf>
    <xf numFmtId="0" fontId="52" fillId="39" borderId="176" xfId="2" applyFont="1" applyFill="1" applyBorder="1" applyAlignment="1">
      <alignment horizontal="center" vertical="center" wrapText="1"/>
    </xf>
    <xf numFmtId="0" fontId="163" fillId="0" borderId="66" xfId="2" applyFont="1" applyBorder="1" applyAlignment="1">
      <alignment horizontal="center" vertical="center" wrapText="1"/>
    </xf>
    <xf numFmtId="0" fontId="52" fillId="39" borderId="56" xfId="2" applyFont="1" applyFill="1" applyBorder="1" applyAlignment="1">
      <alignment horizontal="center" vertical="center" wrapText="1"/>
    </xf>
    <xf numFmtId="0" fontId="52" fillId="39" borderId="159" xfId="2" applyFont="1" applyFill="1" applyBorder="1" applyAlignment="1">
      <alignment horizontal="center" vertical="center" wrapText="1"/>
    </xf>
    <xf numFmtId="0" fontId="163" fillId="0" borderId="61" xfId="2" applyFont="1" applyBorder="1" applyAlignment="1">
      <alignment horizontal="center" vertical="center" wrapText="1"/>
    </xf>
    <xf numFmtId="0" fontId="163" fillId="0" borderId="62" xfId="2" applyFont="1" applyBorder="1" applyAlignment="1">
      <alignment horizontal="center" vertical="center" wrapText="1"/>
    </xf>
    <xf numFmtId="0" fontId="92" fillId="0" borderId="61" xfId="0" applyFont="1" applyBorder="1" applyAlignment="1">
      <alignment horizontal="center" vertical="center" wrapText="1"/>
    </xf>
    <xf numFmtId="0" fontId="92" fillId="0" borderId="66" xfId="0" applyFont="1" applyBorder="1" applyAlignment="1">
      <alignment horizontal="center" vertical="center" wrapText="1"/>
    </xf>
    <xf numFmtId="0" fontId="92" fillId="0" borderId="62" xfId="0" applyFont="1" applyBorder="1" applyAlignment="1">
      <alignment horizontal="center" vertical="center" wrapText="1"/>
    </xf>
    <xf numFmtId="2" fontId="164" fillId="0" borderId="0" xfId="0" applyNumberFormat="1" applyFont="1" applyAlignment="1">
      <alignment horizontal="left" vertical="center" wrapText="1"/>
    </xf>
    <xf numFmtId="0" fontId="52" fillId="39" borderId="149" xfId="0" applyFont="1" applyFill="1" applyBorder="1" applyAlignment="1">
      <alignment horizontal="center" vertical="center" wrapText="1"/>
    </xf>
    <xf numFmtId="0" fontId="52" fillId="39" borderId="60" xfId="0" applyFont="1" applyFill="1" applyBorder="1" applyAlignment="1">
      <alignment horizontal="center" vertical="center" wrapText="1"/>
    </xf>
    <xf numFmtId="0" fontId="18" fillId="0" borderId="0" xfId="2" applyFont="1" applyAlignment="1">
      <alignment horizontal="center" vertical="center" wrapText="1"/>
    </xf>
    <xf numFmtId="2" fontId="135" fillId="0" borderId="0" xfId="0" applyNumberFormat="1" applyFont="1" applyAlignment="1">
      <alignment horizontal="left" vertical="center" wrapText="1"/>
    </xf>
    <xf numFmtId="0" fontId="51" fillId="2" borderId="0" xfId="0" applyFont="1" applyFill="1" applyAlignment="1">
      <alignment horizontal="left" wrapText="1"/>
    </xf>
    <xf numFmtId="0" fontId="52" fillId="39" borderId="76" xfId="2" applyFont="1" applyFill="1" applyBorder="1" applyAlignment="1">
      <alignment horizontal="center" vertical="center" wrapText="1"/>
    </xf>
    <xf numFmtId="0" fontId="52" fillId="39" borderId="164" xfId="2" applyFont="1" applyFill="1" applyBorder="1" applyAlignment="1">
      <alignment horizontal="center" vertical="center" wrapText="1"/>
    </xf>
    <xf numFmtId="0" fontId="52" fillId="39" borderId="168" xfId="2" applyFont="1" applyFill="1" applyBorder="1" applyAlignment="1">
      <alignment horizontal="center" vertical="center" wrapText="1"/>
    </xf>
    <xf numFmtId="2" fontId="149" fillId="0" borderId="117" xfId="2" applyNumberFormat="1" applyFont="1" applyBorder="1" applyAlignment="1">
      <alignment horizontal="left" vertical="center" wrapText="1"/>
    </xf>
    <xf numFmtId="0" fontId="141" fillId="0" borderId="0" xfId="2" applyFont="1" applyAlignment="1">
      <alignment horizontal="center" vertical="center"/>
    </xf>
    <xf numFmtId="3" fontId="52" fillId="39" borderId="75" xfId="3" applyNumberFormat="1" applyFont="1" applyFill="1" applyBorder="1" applyAlignment="1">
      <alignment horizontal="center" vertical="center" wrapText="1"/>
    </xf>
    <xf numFmtId="3" fontId="52" fillId="39" borderId="76" xfId="3" applyNumberFormat="1" applyFont="1" applyFill="1" applyBorder="1" applyAlignment="1">
      <alignment horizontal="center" vertical="center" wrapText="1"/>
    </xf>
    <xf numFmtId="3" fontId="52" fillId="39" borderId="71" xfId="3" applyNumberFormat="1" applyFont="1" applyFill="1" applyBorder="1" applyAlignment="1">
      <alignment horizontal="center" vertical="center" wrapText="1"/>
    </xf>
    <xf numFmtId="3" fontId="52" fillId="39" borderId="55" xfId="3" applyNumberFormat="1" applyFont="1" applyFill="1" applyBorder="1" applyAlignment="1">
      <alignment horizontal="center" vertical="center" wrapText="1"/>
    </xf>
    <xf numFmtId="3" fontId="52" fillId="39" borderId="64" xfId="3" applyNumberFormat="1" applyFont="1" applyFill="1" applyBorder="1" applyAlignment="1">
      <alignment horizontal="center" vertical="center" wrapText="1"/>
    </xf>
    <xf numFmtId="3" fontId="52" fillId="39" borderId="56" xfId="3" applyNumberFormat="1" applyFont="1" applyFill="1" applyBorder="1" applyAlignment="1">
      <alignment horizontal="center" vertical="center" wrapText="1"/>
    </xf>
    <xf numFmtId="3" fontId="52" fillId="39" borderId="158" xfId="3" applyNumberFormat="1" applyFont="1" applyFill="1" applyBorder="1" applyAlignment="1">
      <alignment horizontal="center" vertical="center" wrapText="1"/>
    </xf>
    <xf numFmtId="3" fontId="52" fillId="39" borderId="129" xfId="3" applyNumberFormat="1" applyFont="1" applyFill="1" applyBorder="1" applyAlignment="1">
      <alignment horizontal="center" vertical="center" wrapText="1"/>
    </xf>
    <xf numFmtId="3" fontId="52" fillId="39" borderId="159" xfId="3" applyNumberFormat="1" applyFont="1" applyFill="1" applyBorder="1" applyAlignment="1">
      <alignment horizontal="center" vertical="center" wrapText="1"/>
    </xf>
    <xf numFmtId="3" fontId="52" fillId="39" borderId="148" xfId="3" applyNumberFormat="1" applyFont="1" applyFill="1" applyBorder="1" applyAlignment="1">
      <alignment horizontal="center" vertical="center" wrapText="1"/>
    </xf>
    <xf numFmtId="3" fontId="52" fillId="39" borderId="178" xfId="3" applyNumberFormat="1" applyFont="1" applyFill="1" applyBorder="1" applyAlignment="1">
      <alignment horizontal="center" vertical="center" wrapText="1"/>
    </xf>
    <xf numFmtId="3" fontId="52" fillId="39" borderId="149" xfId="3" applyNumberFormat="1" applyFont="1" applyFill="1" applyBorder="1" applyAlignment="1">
      <alignment horizontal="center" vertical="center" wrapText="1"/>
    </xf>
    <xf numFmtId="0" fontId="52" fillId="40" borderId="75" xfId="2" applyFont="1" applyFill="1" applyBorder="1" applyAlignment="1">
      <alignment horizontal="center" vertical="center" wrapText="1"/>
    </xf>
    <xf numFmtId="0" fontId="52" fillId="40" borderId="157" xfId="2" applyFont="1" applyFill="1" applyBorder="1" applyAlignment="1">
      <alignment horizontal="center" vertical="center" wrapText="1"/>
    </xf>
    <xf numFmtId="0" fontId="52" fillId="40" borderId="153" xfId="2" applyFont="1" applyFill="1" applyBorder="1" applyAlignment="1">
      <alignment horizontal="center" vertical="center" wrapText="1"/>
    </xf>
    <xf numFmtId="0" fontId="124" fillId="39" borderId="59" xfId="2" applyFont="1" applyFill="1" applyBorder="1" applyAlignment="1">
      <alignment horizontal="center" vertical="center" wrapText="1"/>
    </xf>
    <xf numFmtId="0" fontId="124" fillId="39" borderId="186" xfId="2" applyFont="1" applyFill="1" applyBorder="1" applyAlignment="1">
      <alignment horizontal="center" vertical="center" wrapText="1"/>
    </xf>
    <xf numFmtId="0" fontId="124" fillId="39" borderId="137" xfId="2" applyFont="1" applyFill="1" applyBorder="1" applyAlignment="1">
      <alignment horizontal="center" vertical="center" wrapText="1"/>
    </xf>
    <xf numFmtId="0" fontId="124" fillId="39" borderId="161" xfId="2" applyFont="1" applyFill="1" applyBorder="1" applyAlignment="1">
      <alignment horizontal="center" vertical="center" wrapText="1"/>
    </xf>
    <xf numFmtId="0" fontId="124" fillId="39" borderId="158" xfId="2" applyFont="1" applyFill="1" applyBorder="1" applyAlignment="1">
      <alignment horizontal="center" vertical="center" wrapText="1"/>
    </xf>
    <xf numFmtId="0" fontId="124" fillId="39" borderId="129" xfId="2" applyFont="1" applyFill="1" applyBorder="1" applyAlignment="1">
      <alignment horizontal="center" vertical="center" wrapText="1"/>
    </xf>
    <xf numFmtId="2" fontId="149" fillId="0" borderId="0" xfId="2" applyNumberFormat="1" applyFont="1" applyAlignment="1">
      <alignment horizontal="left" vertical="center" wrapText="1"/>
    </xf>
    <xf numFmtId="0" fontId="150" fillId="2" borderId="0" xfId="0" applyFont="1" applyFill="1" applyAlignment="1">
      <alignment horizontal="left" wrapText="1"/>
    </xf>
    <xf numFmtId="3" fontId="52" fillId="39" borderId="190" xfId="16" applyNumberFormat="1" applyFont="1" applyFill="1" applyBorder="1" applyAlignment="1">
      <alignment horizontal="center" vertical="center" wrapText="1"/>
    </xf>
    <xf numFmtId="3" fontId="52" fillId="39" borderId="191" xfId="16" applyNumberFormat="1" applyFont="1" applyFill="1" applyBorder="1" applyAlignment="1">
      <alignment horizontal="center" vertical="center" wrapText="1"/>
    </xf>
    <xf numFmtId="3" fontId="52" fillId="39" borderId="75" xfId="16" applyNumberFormat="1" applyFont="1" applyFill="1" applyBorder="1" applyAlignment="1">
      <alignment horizontal="center" vertical="center" wrapText="1"/>
    </xf>
    <xf numFmtId="3" fontId="52" fillId="39" borderId="157" xfId="16" applyNumberFormat="1" applyFont="1" applyFill="1" applyBorder="1" applyAlignment="1">
      <alignment horizontal="center" vertical="center" wrapText="1"/>
    </xf>
    <xf numFmtId="3" fontId="52" fillId="39" borderId="153" xfId="16" applyNumberFormat="1" applyFont="1" applyFill="1" applyBorder="1" applyAlignment="1">
      <alignment horizontal="center" vertical="center" wrapText="1"/>
    </xf>
    <xf numFmtId="0" fontId="52" fillId="39" borderId="187" xfId="16" applyFont="1" applyFill="1" applyBorder="1" applyAlignment="1">
      <alignment horizontal="center" vertical="center"/>
    </xf>
    <xf numFmtId="0" fontId="52" fillId="39" borderId="77" xfId="16" applyFont="1" applyFill="1" applyBorder="1" applyAlignment="1">
      <alignment horizontal="center" vertical="center"/>
    </xf>
    <xf numFmtId="3" fontId="52" fillId="39" borderId="17" xfId="16" applyNumberFormat="1" applyFont="1" applyFill="1" applyBorder="1" applyAlignment="1">
      <alignment horizontal="center" vertical="center" wrapText="1"/>
    </xf>
    <xf numFmtId="3" fontId="52" fillId="39" borderId="16" xfId="16" applyNumberFormat="1" applyFont="1" applyFill="1" applyBorder="1" applyAlignment="1">
      <alignment horizontal="center" vertical="center" wrapText="1"/>
    </xf>
    <xf numFmtId="3" fontId="52" fillId="39" borderId="192" xfId="16" applyNumberFormat="1" applyFont="1" applyFill="1" applyBorder="1" applyAlignment="1">
      <alignment horizontal="center" vertical="center" wrapText="1"/>
    </xf>
    <xf numFmtId="3" fontId="52" fillId="39" borderId="188" xfId="16" applyNumberFormat="1" applyFont="1" applyFill="1" applyBorder="1" applyAlignment="1">
      <alignment horizontal="center" vertical="center" wrapText="1"/>
    </xf>
    <xf numFmtId="3" fontId="52" fillId="39" borderId="189" xfId="16" applyNumberFormat="1" applyFont="1" applyFill="1" applyBorder="1" applyAlignment="1">
      <alignment horizontal="center" vertical="center" wrapText="1"/>
    </xf>
    <xf numFmtId="0" fontId="67" fillId="4" borderId="0" xfId="16" applyFont="1" applyFill="1" applyBorder="1" applyAlignment="1">
      <alignment horizontal="center"/>
    </xf>
    <xf numFmtId="0" fontId="67" fillId="4" borderId="0" xfId="16" applyFont="1" applyFill="1" applyBorder="1" applyAlignment="1">
      <alignment horizontal="center" vertical="center"/>
    </xf>
    <xf numFmtId="0" fontId="67" fillId="0" borderId="0" xfId="16" applyFont="1" applyBorder="1" applyAlignment="1">
      <alignment horizontal="center" vertical="center"/>
    </xf>
    <xf numFmtId="0" fontId="67" fillId="0" borderId="0" xfId="16" applyFont="1" applyBorder="1" applyAlignment="1">
      <alignment horizontal="center"/>
    </xf>
    <xf numFmtId="0" fontId="149" fillId="4" borderId="0" xfId="16" applyFont="1" applyFill="1" applyAlignment="1">
      <alignment horizontal="center"/>
    </xf>
    <xf numFmtId="0" fontId="161" fillId="4" borderId="0" xfId="16" applyFont="1" applyFill="1" applyAlignment="1">
      <alignment horizontal="center" vertical="center" wrapText="1"/>
    </xf>
    <xf numFmtId="0" fontId="162" fillId="0" borderId="0" xfId="5" applyFont="1" applyAlignment="1">
      <alignment horizontal="center" vertical="center"/>
    </xf>
    <xf numFmtId="0" fontId="162" fillId="0" borderId="0" xfId="0" applyFont="1" applyAlignment="1" applyProtection="1">
      <alignment horizontal="center" vertical="center" wrapText="1"/>
      <protection locked="0"/>
    </xf>
    <xf numFmtId="0" fontId="51" fillId="4" borderId="0" xfId="0" applyFont="1" applyFill="1" applyBorder="1" applyAlignment="1">
      <alignment horizontal="center"/>
    </xf>
    <xf numFmtId="2" fontId="193" fillId="0" borderId="0" xfId="2" applyNumberFormat="1" applyFont="1" applyAlignment="1">
      <alignment horizontal="left" vertical="center" wrapText="1"/>
    </xf>
    <xf numFmtId="0" fontId="193" fillId="0" borderId="0" xfId="2" applyFont="1" applyAlignment="1">
      <alignment horizontal="center"/>
    </xf>
    <xf numFmtId="0" fontId="131" fillId="0" borderId="0" xfId="2" applyFont="1" applyAlignment="1">
      <alignment horizontal="center" vertical="center"/>
    </xf>
    <xf numFmtId="3" fontId="207" fillId="39" borderId="73" xfId="3" applyNumberFormat="1" applyFont="1" applyFill="1" applyBorder="1" applyAlignment="1">
      <alignment horizontal="center" vertical="center" wrapText="1"/>
    </xf>
    <xf numFmtId="3" fontId="207" fillId="39" borderId="74" xfId="3" applyNumberFormat="1" applyFont="1" applyFill="1" applyBorder="1" applyAlignment="1">
      <alignment horizontal="center" vertical="center" wrapText="1"/>
    </xf>
    <xf numFmtId="3" fontId="52" fillId="39" borderId="73" xfId="3" applyNumberFormat="1" applyFont="1" applyFill="1" applyBorder="1" applyAlignment="1">
      <alignment horizontal="center" vertical="center" wrapText="1"/>
    </xf>
    <xf numFmtId="3" fontId="52" fillId="39" borderId="74" xfId="3" applyNumberFormat="1" applyFont="1" applyFill="1" applyBorder="1" applyAlignment="1">
      <alignment horizontal="center" vertical="center" wrapText="1"/>
    </xf>
    <xf numFmtId="0" fontId="52" fillId="38" borderId="75" xfId="0" applyFont="1" applyFill="1" applyBorder="1" applyAlignment="1">
      <alignment horizontal="center" vertical="center"/>
    </xf>
    <xf numFmtId="0" fontId="52" fillId="38" borderId="157" xfId="0" applyFont="1" applyFill="1" applyBorder="1" applyAlignment="1">
      <alignment horizontal="center" vertical="center"/>
    </xf>
    <xf numFmtId="0" fontId="52" fillId="38" borderId="153" xfId="0" applyFont="1" applyFill="1" applyBorder="1" applyAlignment="1">
      <alignment horizontal="center" vertical="center"/>
    </xf>
    <xf numFmtId="0" fontId="176" fillId="0" borderId="0" xfId="0" applyFont="1" applyAlignment="1">
      <alignment horizontal="left" vertical="top" wrapText="1"/>
    </xf>
    <xf numFmtId="0" fontId="52" fillId="39" borderId="187" xfId="0" applyFont="1" applyFill="1" applyBorder="1" applyAlignment="1">
      <alignment horizontal="center" vertical="center" wrapText="1"/>
    </xf>
    <xf numFmtId="0" fontId="52" fillId="39" borderId="77" xfId="0" applyFont="1" applyFill="1" applyBorder="1" applyAlignment="1">
      <alignment horizontal="center" vertical="center" wrapText="1"/>
    </xf>
    <xf numFmtId="0" fontId="52" fillId="39" borderId="157" xfId="0" applyFont="1" applyFill="1" applyBorder="1" applyAlignment="1">
      <alignment horizontal="center" wrapText="1"/>
    </xf>
    <xf numFmtId="0" fontId="52" fillId="39" borderId="162" xfId="0" applyFont="1" applyFill="1" applyBorder="1" applyAlignment="1">
      <alignment horizontal="center" wrapText="1"/>
    </xf>
    <xf numFmtId="0" fontId="52" fillId="39" borderId="194" xfId="0" applyFont="1" applyFill="1" applyBorder="1" applyAlignment="1">
      <alignment horizontal="center" wrapText="1"/>
    </xf>
    <xf numFmtId="0" fontId="52" fillId="39" borderId="178" xfId="0" applyFont="1" applyFill="1" applyBorder="1" applyAlignment="1">
      <alignment horizontal="center" wrapText="1"/>
    </xf>
    <xf numFmtId="0" fontId="52" fillId="39" borderId="56" xfId="0" applyFont="1" applyFill="1" applyBorder="1" applyAlignment="1">
      <alignment horizontal="center" wrapText="1"/>
    </xf>
    <xf numFmtId="0" fontId="167" fillId="0" borderId="0" xfId="2" applyFont="1" applyAlignment="1">
      <alignment horizontal="left" vertical="center" wrapText="1"/>
    </xf>
    <xf numFmtId="0" fontId="201" fillId="0" borderId="0" xfId="2" applyFont="1" applyAlignment="1">
      <alignment horizontal="center" vertical="center" wrapText="1"/>
    </xf>
    <xf numFmtId="0" fontId="167" fillId="0" borderId="61" xfId="2" applyFont="1" applyBorder="1" applyAlignment="1">
      <alignment horizontal="center" vertical="center" wrapText="1"/>
    </xf>
    <xf numFmtId="0" fontId="167" fillId="0" borderId="66" xfId="2" applyFont="1" applyBorder="1" applyAlignment="1">
      <alignment horizontal="center" vertical="center" wrapText="1"/>
    </xf>
    <xf numFmtId="0" fontId="167" fillId="0" borderId="66" xfId="0" applyFont="1" applyBorder="1" applyAlignment="1">
      <alignment horizontal="center" vertical="center" wrapText="1"/>
    </xf>
    <xf numFmtId="0" fontId="167" fillId="0" borderId="62" xfId="0" applyFont="1" applyBorder="1" applyAlignment="1">
      <alignment horizontal="center" vertical="center" wrapText="1"/>
    </xf>
    <xf numFmtId="0" fontId="176" fillId="0" borderId="0" xfId="3" applyFont="1" applyAlignment="1">
      <alignment horizontal="left" wrapText="1"/>
    </xf>
    <xf numFmtId="0" fontId="161" fillId="0" borderId="0" xfId="3" applyFont="1" applyAlignment="1">
      <alignment horizontal="center" vertical="center" wrapText="1"/>
    </xf>
    <xf numFmtId="0" fontId="162" fillId="0" borderId="0" xfId="3" applyFont="1" applyAlignment="1" applyProtection="1">
      <alignment horizontal="center" vertical="center" wrapText="1"/>
      <protection locked="0"/>
    </xf>
    <xf numFmtId="0" fontId="52" fillId="39" borderId="55" xfId="3" applyFont="1" applyFill="1" applyBorder="1" applyAlignment="1">
      <alignment horizontal="center" vertical="center" wrapText="1"/>
    </xf>
    <xf numFmtId="0" fontId="52" fillId="39" borderId="59" xfId="3" applyFont="1" applyFill="1" applyBorder="1" applyAlignment="1">
      <alignment horizontal="center" vertical="center" wrapText="1"/>
    </xf>
    <xf numFmtId="0" fontId="52" fillId="39" borderId="57" xfId="3" applyFont="1" applyFill="1" applyBorder="1" applyAlignment="1">
      <alignment horizontal="center" vertical="center" wrapText="1"/>
    </xf>
    <xf numFmtId="0" fontId="52" fillId="39" borderId="200" xfId="3" applyFont="1" applyFill="1" applyBorder="1" applyAlignment="1">
      <alignment horizontal="center" vertical="center" wrapText="1"/>
    </xf>
    <xf numFmtId="0" fontId="52" fillId="39" borderId="201" xfId="3" applyFont="1" applyFill="1" applyBorder="1" applyAlignment="1">
      <alignment horizontal="center" vertical="center" wrapText="1"/>
    </xf>
    <xf numFmtId="0" fontId="52" fillId="39" borderId="179" xfId="3" applyFont="1" applyFill="1" applyBorder="1" applyAlignment="1">
      <alignment horizontal="center" vertical="center" wrapText="1"/>
    </xf>
    <xf numFmtId="0" fontId="124" fillId="40" borderId="154" xfId="3" applyFont="1" applyFill="1" applyBorder="1" applyAlignment="1">
      <alignment horizontal="center" vertical="center" wrapText="1"/>
    </xf>
    <xf numFmtId="0" fontId="124" fillId="40" borderId="71" xfId="3" applyFont="1" applyFill="1" applyBorder="1" applyAlignment="1">
      <alignment horizontal="center" vertical="center" wrapText="1"/>
    </xf>
    <xf numFmtId="0" fontId="124" fillId="40" borderId="202" xfId="3" applyFont="1" applyFill="1" applyBorder="1" applyAlignment="1">
      <alignment horizontal="center" vertical="center" wrapText="1"/>
    </xf>
    <xf numFmtId="0" fontId="124" fillId="40" borderId="75" xfId="3" applyFont="1" applyFill="1" applyBorder="1" applyAlignment="1">
      <alignment horizontal="center" vertical="center" wrapText="1"/>
    </xf>
    <xf numFmtId="0" fontId="124" fillId="40" borderId="160" xfId="3" applyFont="1" applyFill="1" applyBorder="1" applyAlignment="1">
      <alignment horizontal="center" vertical="center" wrapText="1"/>
    </xf>
    <xf numFmtId="0" fontId="124" fillId="40" borderId="203" xfId="3" applyFont="1" applyFill="1" applyBorder="1" applyAlignment="1">
      <alignment horizontal="center" vertical="center" wrapText="1"/>
    </xf>
    <xf numFmtId="0" fontId="124" fillId="40" borderId="171" xfId="3" applyFont="1" applyFill="1" applyBorder="1" applyAlignment="1">
      <alignment horizontal="center" vertical="center" wrapText="1"/>
    </xf>
    <xf numFmtId="0" fontId="124" fillId="40" borderId="59" xfId="3" applyFont="1" applyFill="1" applyBorder="1" applyAlignment="1">
      <alignment horizontal="center" vertical="center" wrapText="1"/>
    </xf>
    <xf numFmtId="0" fontId="52" fillId="39" borderId="187" xfId="3" applyFont="1" applyFill="1" applyBorder="1" applyAlignment="1">
      <alignment horizontal="center" vertical="center" wrapText="1"/>
    </xf>
    <xf numFmtId="0" fontId="52" fillId="39" borderId="204" xfId="3" applyFont="1" applyFill="1" applyBorder="1" applyAlignment="1">
      <alignment horizontal="center" vertical="center" wrapText="1"/>
    </xf>
    <xf numFmtId="0" fontId="52" fillId="39" borderId="205" xfId="3" applyFont="1" applyFill="1" applyBorder="1" applyAlignment="1">
      <alignment horizontal="center" vertical="center" wrapText="1"/>
    </xf>
    <xf numFmtId="0" fontId="52" fillId="39" borderId="53" xfId="3" applyFont="1" applyFill="1" applyBorder="1" applyAlignment="1">
      <alignment horizontal="center" vertical="center" wrapText="1"/>
    </xf>
    <xf numFmtId="0" fontId="52" fillId="39" borderId="63" xfId="3" applyFont="1" applyFill="1" applyBorder="1" applyAlignment="1">
      <alignment horizontal="center" vertical="center" wrapText="1"/>
    </xf>
    <xf numFmtId="0" fontId="52" fillId="39" borderId="56" xfId="3" applyFont="1" applyFill="1" applyBorder="1" applyAlignment="1">
      <alignment horizontal="center" vertical="center" wrapText="1"/>
    </xf>
    <xf numFmtId="0" fontId="52" fillId="39" borderId="60" xfId="3" applyFont="1" applyFill="1" applyBorder="1" applyAlignment="1">
      <alignment horizontal="center" vertical="center" wrapText="1"/>
    </xf>
    <xf numFmtId="0" fontId="52" fillId="39" borderId="158" xfId="3" applyFont="1" applyFill="1" applyBorder="1" applyAlignment="1">
      <alignment horizontal="center" vertical="center" wrapText="1"/>
    </xf>
    <xf numFmtId="0" fontId="52" fillId="39" borderId="159" xfId="3" applyFont="1" applyFill="1" applyBorder="1" applyAlignment="1">
      <alignment horizontal="center" vertical="center" wrapText="1"/>
    </xf>
    <xf numFmtId="0" fontId="52" fillId="39" borderId="64" xfId="3" applyFont="1" applyFill="1" applyBorder="1" applyAlignment="1">
      <alignment horizontal="center" vertical="center" wrapText="1"/>
    </xf>
    <xf numFmtId="0" fontId="52" fillId="39" borderId="0" xfId="3" applyFont="1" applyFill="1" applyAlignment="1">
      <alignment horizontal="center" vertical="center" wrapText="1"/>
    </xf>
    <xf numFmtId="0" fontId="59" fillId="4" borderId="0" xfId="0" applyFont="1" applyFill="1" applyBorder="1" applyAlignment="1">
      <alignment horizontal="center"/>
    </xf>
    <xf numFmtId="0" fontId="176" fillId="0" borderId="0" xfId="16" applyFont="1" applyAlignment="1">
      <alignment horizontal="left" vertical="top" wrapText="1"/>
    </xf>
    <xf numFmtId="0" fontId="149" fillId="0" borderId="0" xfId="16" applyFont="1" applyAlignment="1">
      <alignment horizontal="center"/>
    </xf>
    <xf numFmtId="0" fontId="52" fillId="39" borderId="53" xfId="16" applyFont="1" applyFill="1" applyBorder="1" applyAlignment="1">
      <alignment horizontal="center" vertical="center" wrapText="1"/>
    </xf>
    <xf numFmtId="0" fontId="52" fillId="39" borderId="63" xfId="16" applyFont="1" applyFill="1" applyBorder="1" applyAlignment="1">
      <alignment horizontal="center" vertical="center" wrapText="1"/>
    </xf>
    <xf numFmtId="0" fontId="52" fillId="39" borderId="54" xfId="16" applyFont="1" applyFill="1" applyBorder="1" applyAlignment="1">
      <alignment horizontal="center" vertical="center" wrapText="1"/>
    </xf>
    <xf numFmtId="0" fontId="52" fillId="39" borderId="55" xfId="16" applyFont="1" applyFill="1" applyBorder="1" applyAlignment="1">
      <alignment horizontal="center" vertical="center" wrapText="1"/>
    </xf>
    <xf numFmtId="0" fontId="52" fillId="39" borderId="56" xfId="16" applyFont="1" applyFill="1" applyBorder="1" applyAlignment="1">
      <alignment horizontal="center" vertical="center" wrapText="1"/>
    </xf>
    <xf numFmtId="0" fontId="52" fillId="39" borderId="59" xfId="16" applyFont="1" applyFill="1" applyBorder="1" applyAlignment="1">
      <alignment horizontal="center" vertical="center" wrapText="1"/>
    </xf>
    <xf numFmtId="0" fontId="52" fillId="39" borderId="60" xfId="16" applyFont="1" applyFill="1" applyBorder="1" applyAlignment="1">
      <alignment horizontal="center" vertical="center" wrapText="1"/>
    </xf>
    <xf numFmtId="0" fontId="52" fillId="39" borderId="64" xfId="16" applyFont="1" applyFill="1" applyBorder="1" applyAlignment="1">
      <alignment horizontal="center" vertical="center" wrapText="1"/>
    </xf>
    <xf numFmtId="0" fontId="52" fillId="39" borderId="0" xfId="16" applyFont="1" applyFill="1" applyBorder="1" applyAlignment="1">
      <alignment horizontal="center" vertical="center" wrapText="1"/>
    </xf>
    <xf numFmtId="0" fontId="52" fillId="39" borderId="158" xfId="16" applyFont="1" applyFill="1" applyBorder="1" applyAlignment="1">
      <alignment horizontal="center" vertical="center" wrapText="1"/>
    </xf>
    <xf numFmtId="0" fontId="52" fillId="39" borderId="129" xfId="16" applyFont="1" applyFill="1" applyBorder="1" applyAlignment="1">
      <alignment horizontal="center" vertical="center" wrapText="1"/>
    </xf>
    <xf numFmtId="0" fontId="52" fillId="39" borderId="52" xfId="3" applyFont="1" applyFill="1" applyBorder="1" applyAlignment="1">
      <alignment horizontal="center" vertical="center" wrapText="1"/>
    </xf>
    <xf numFmtId="0" fontId="52" fillId="39" borderId="61" xfId="3" applyFont="1" applyFill="1" applyBorder="1" applyAlignment="1">
      <alignment horizontal="center" vertical="center" wrapText="1"/>
    </xf>
    <xf numFmtId="0" fontId="52" fillId="39" borderId="73" xfId="3" applyFont="1" applyFill="1" applyBorder="1" applyAlignment="1">
      <alignment horizontal="center" vertical="center" wrapText="1"/>
    </xf>
    <xf numFmtId="0" fontId="52" fillId="39" borderId="75" xfId="3" applyFont="1" applyFill="1" applyBorder="1" applyAlignment="1">
      <alignment horizontal="center" vertical="center" wrapText="1"/>
    </xf>
    <xf numFmtId="0" fontId="52" fillId="39" borderId="193" xfId="3" applyFont="1" applyFill="1" applyBorder="1" applyAlignment="1">
      <alignment horizontal="center" vertical="center" wrapText="1"/>
    </xf>
    <xf numFmtId="0" fontId="52" fillId="39" borderId="167" xfId="3" applyFont="1" applyFill="1" applyBorder="1" applyAlignment="1">
      <alignment horizontal="center" vertical="center" wrapText="1"/>
    </xf>
    <xf numFmtId="0" fontId="52" fillId="39" borderId="169" xfId="3" applyFont="1" applyFill="1" applyBorder="1" applyAlignment="1">
      <alignment horizontal="center" vertical="center" wrapText="1"/>
    </xf>
    <xf numFmtId="0" fontId="52" fillId="39" borderId="165" xfId="3" applyFont="1" applyFill="1" applyBorder="1" applyAlignment="1">
      <alignment horizontal="center" vertical="center" wrapText="1"/>
    </xf>
    <xf numFmtId="0" fontId="52" fillId="39" borderId="206" xfId="3" applyFont="1" applyFill="1" applyBorder="1" applyAlignment="1">
      <alignment horizontal="center" vertical="center" wrapText="1"/>
    </xf>
    <xf numFmtId="0" fontId="161" fillId="0" borderId="0" xfId="16" applyFont="1" applyAlignment="1">
      <alignment horizontal="center" vertical="center" wrapText="1"/>
    </xf>
  </cellXfs>
  <cellStyles count="253">
    <cellStyle name="20% - Énfasis1" xfId="40" builtinId="30" customBuiltin="1"/>
    <cellStyle name="20% - Énfasis1 2" xfId="70" xr:uid="{4BB36B7C-5E64-4827-A123-9F7E5E06BBEA}"/>
    <cellStyle name="20% - Énfasis1 3" xfId="93" xr:uid="{8FB5C83C-A913-43AD-9C1A-9731E7878885}"/>
    <cellStyle name="20% - Énfasis1 4" xfId="113" xr:uid="{17C7B5BE-AE62-4B2D-BC54-C293CA13C80E}"/>
    <cellStyle name="20% - Énfasis1 5" xfId="134" xr:uid="{070A8FE7-EDBE-43A6-A5A8-D6AAE6C7AD66}"/>
    <cellStyle name="20% - Énfasis1 6" xfId="155" xr:uid="{342B0E50-2366-4619-8C91-C0FCDD78FEA0}"/>
    <cellStyle name="20% - Énfasis1 7" xfId="215" xr:uid="{3DEA9F02-2ED3-4890-ADAD-67B25EAEEFAD}"/>
    <cellStyle name="20% - Énfasis1 8" xfId="235" xr:uid="{20A05DAD-ADC1-45FE-8248-3EC6C297504C}"/>
    <cellStyle name="20% - Énfasis2" xfId="44" builtinId="34" customBuiltin="1"/>
    <cellStyle name="20% - Énfasis2 2" xfId="73" xr:uid="{B085E3BD-B77A-420E-9F1B-831A1D452DF1}"/>
    <cellStyle name="20% - Énfasis2 3" xfId="96" xr:uid="{237ED6AD-61C5-4A6A-A21D-63CDCC4C88E5}"/>
    <cellStyle name="20% - Énfasis2 4" xfId="116" xr:uid="{61D758D7-3D27-4876-9CBC-839DB896D535}"/>
    <cellStyle name="20% - Énfasis2 5" xfId="137" xr:uid="{986DBD49-290F-4EA9-B3F1-A6754A248993}"/>
    <cellStyle name="20% - Énfasis2 6" xfId="158" xr:uid="{24338199-1AE3-4EE8-A55F-DC8362545B25}"/>
    <cellStyle name="20% - Énfasis2 7" xfId="218" xr:uid="{C3936B27-A70D-47BD-AD10-B671A424300F}"/>
    <cellStyle name="20% - Énfasis2 8" xfId="238" xr:uid="{A1351E5A-7386-4F65-A78B-C32014B5A7AC}"/>
    <cellStyle name="20% - Énfasis3" xfId="48" builtinId="38" customBuiltin="1"/>
    <cellStyle name="20% - Énfasis3 2" xfId="76" xr:uid="{8C09CAE5-F221-436B-B5AD-DC8C456E11F7}"/>
    <cellStyle name="20% - Énfasis3 3" xfId="99" xr:uid="{0CE5173F-ADC6-4F3D-A8A5-90E5A7070D52}"/>
    <cellStyle name="20% - Énfasis3 4" xfId="119" xr:uid="{FC864DE0-058E-4069-A2C2-009451B1693C}"/>
    <cellStyle name="20% - Énfasis3 5" xfId="140" xr:uid="{745E992F-3AD4-4985-B962-3790D006389B}"/>
    <cellStyle name="20% - Énfasis3 6" xfId="161" xr:uid="{50C1FBF9-FF3C-4904-B09A-E39ACE9472AC}"/>
    <cellStyle name="20% - Énfasis3 7" xfId="221" xr:uid="{480E85C2-90B1-4A09-B2A4-4261FEC71674}"/>
    <cellStyle name="20% - Énfasis3 8" xfId="241" xr:uid="{316B3D0A-E648-40C4-98F9-44053A293EAC}"/>
    <cellStyle name="20% - Énfasis4" xfId="52" builtinId="42" customBuiltin="1"/>
    <cellStyle name="20% - Énfasis4 2" xfId="79" xr:uid="{656ADCF0-BD2D-4603-B81E-E7CC15CC0BE8}"/>
    <cellStyle name="20% - Énfasis4 3" xfId="102" xr:uid="{B9DE2A4F-4674-478E-8233-A243B6265AFE}"/>
    <cellStyle name="20% - Énfasis4 4" xfId="122" xr:uid="{F83423F9-7302-4ECB-9FEA-D1A1C33E5789}"/>
    <cellStyle name="20% - Énfasis4 5" xfId="143" xr:uid="{E75A55E4-B96F-41C7-A9E2-DE2B12B82D56}"/>
    <cellStyle name="20% - Énfasis4 6" xfId="164" xr:uid="{4CD56AC3-89EA-4759-9E05-7EB564766CF7}"/>
    <cellStyle name="20% - Énfasis4 7" xfId="224" xr:uid="{FF5A7487-BDD5-4B77-ACC2-E18F2E9FE3FF}"/>
    <cellStyle name="20% - Énfasis4 8" xfId="244" xr:uid="{F83979F0-6024-472B-BB40-7AB64A4F0D0D}"/>
    <cellStyle name="20% - Énfasis5" xfId="56" builtinId="46" customBuiltin="1"/>
    <cellStyle name="20% - Énfasis5 2" xfId="82" xr:uid="{5071C98B-B345-45C5-A101-E0D7632E96FC}"/>
    <cellStyle name="20% - Énfasis5 3" xfId="105" xr:uid="{6683E75A-0A5E-481F-9675-F2B9499E26A5}"/>
    <cellStyle name="20% - Énfasis5 4" xfId="126" xr:uid="{638DAC5F-46B3-480C-8076-F24E3B83CC2A}"/>
    <cellStyle name="20% - Énfasis5 5" xfId="146" xr:uid="{49576369-7C78-46FA-90F0-8D06DEB967BA}"/>
    <cellStyle name="20% - Énfasis5 6" xfId="167" xr:uid="{E4CA9E1E-9BFD-4DC4-8D70-E8CF463081D4}"/>
    <cellStyle name="20% - Énfasis5 7" xfId="227" xr:uid="{84348DAC-0D4C-4A64-880A-37D2D5528B88}"/>
    <cellStyle name="20% - Énfasis5 8" xfId="247" xr:uid="{C1D0C563-A67C-4460-962F-7AAC57A306B6}"/>
    <cellStyle name="20% - Énfasis6" xfId="60" builtinId="50" customBuiltin="1"/>
    <cellStyle name="20% - Énfasis6 2" xfId="85" xr:uid="{574690AF-0DF5-455D-814C-11149AD07D9A}"/>
    <cellStyle name="20% - Énfasis6 3" xfId="108" xr:uid="{2C6EFE4F-D977-4559-B76D-88B882B701EF}"/>
    <cellStyle name="20% - Énfasis6 4" xfId="129" xr:uid="{43B999FB-8752-41AC-873A-7F886480C481}"/>
    <cellStyle name="20% - Énfasis6 5" xfId="149" xr:uid="{5DCA947A-8B6A-461A-B655-EB6DC63FBDE6}"/>
    <cellStyle name="20% - Énfasis6 6" xfId="170" xr:uid="{7EDB49CA-7B61-4DF2-B209-DE4A5C6B15EF}"/>
    <cellStyle name="20% - Énfasis6 7" xfId="230" xr:uid="{8CE6551F-EB53-4792-9B87-0E98A8A277EF}"/>
    <cellStyle name="20% - Énfasis6 8" xfId="250" xr:uid="{D69C86F0-71D4-496F-B54C-72AED531D60C}"/>
    <cellStyle name="40% - Énfasis1" xfId="41" builtinId="31" customBuiltin="1"/>
    <cellStyle name="40% - Énfasis1 2" xfId="71" xr:uid="{0AE8F5D7-5854-4224-8FAE-884B965962E3}"/>
    <cellStyle name="40% - Énfasis1 3" xfId="94" xr:uid="{392C0B77-D9E5-48A9-BAE0-66EB61DF1414}"/>
    <cellStyle name="40% - Énfasis1 4" xfId="114" xr:uid="{D5C62AA5-D205-4AC8-9171-360C1A1C7B44}"/>
    <cellStyle name="40% - Énfasis1 5" xfId="135" xr:uid="{1FAFD95B-BB51-460E-A5DE-5EE99A9411D0}"/>
    <cellStyle name="40% - Énfasis1 6" xfId="156" xr:uid="{FDBE2F51-F40E-4256-9249-33B31F41E9B8}"/>
    <cellStyle name="40% - Énfasis1 7" xfId="216" xr:uid="{9EE0B643-6610-4EA6-A41C-2212EF22F367}"/>
    <cellStyle name="40% - Énfasis1 8" xfId="236" xr:uid="{15CC995D-BEFE-491A-8E57-CA1F6A6ED664}"/>
    <cellStyle name="40% - Énfasis2" xfId="45" builtinId="35" customBuiltin="1"/>
    <cellStyle name="40% - Énfasis2 2" xfId="74" xr:uid="{DEA75A72-3285-499A-91D6-8F9D3B1E0C7C}"/>
    <cellStyle name="40% - Énfasis2 3" xfId="97" xr:uid="{8A0D7209-1A1A-4E18-9013-07EE3EA4A867}"/>
    <cellStyle name="40% - Énfasis2 4" xfId="117" xr:uid="{51CCF5DD-8254-4B87-8435-700411642ABC}"/>
    <cellStyle name="40% - Énfasis2 5" xfId="138" xr:uid="{916AF2DD-FAA5-44A1-AAEC-2C0D3FCE08DD}"/>
    <cellStyle name="40% - Énfasis2 6" xfId="159" xr:uid="{76A06BC7-793B-4AA3-8A58-F623D99FE126}"/>
    <cellStyle name="40% - Énfasis2 7" xfId="219" xr:uid="{C1940224-6B82-465C-9D0F-8E8906815300}"/>
    <cellStyle name="40% - Énfasis2 8" xfId="239" xr:uid="{5376F73D-C822-49DB-96AD-C06F087710AD}"/>
    <cellStyle name="40% - Énfasis3" xfId="49" builtinId="39" customBuiltin="1"/>
    <cellStyle name="40% - Énfasis3 2" xfId="77" xr:uid="{A9326EA9-EB56-4957-9705-F04AFD1D7836}"/>
    <cellStyle name="40% - Énfasis3 3" xfId="100" xr:uid="{51987593-E642-48ED-889D-8E738BA72C0A}"/>
    <cellStyle name="40% - Énfasis3 4" xfId="120" xr:uid="{CB1FE195-D0EC-4CCE-975E-CDE557999D5D}"/>
    <cellStyle name="40% - Énfasis3 5" xfId="141" xr:uid="{A53EC649-1B07-48BD-A8A4-90EAD5CC0114}"/>
    <cellStyle name="40% - Énfasis3 6" xfId="162" xr:uid="{B1C8B711-A01C-42BC-8891-74D279BFE922}"/>
    <cellStyle name="40% - Énfasis3 7" xfId="222" xr:uid="{2DF00AEA-6072-44F3-B767-D77AF3362822}"/>
    <cellStyle name="40% - Énfasis3 8" xfId="242" xr:uid="{026D9A95-ED75-4534-BB4C-FE85264FCE69}"/>
    <cellStyle name="40% - Énfasis4" xfId="53" builtinId="43" customBuiltin="1"/>
    <cellStyle name="40% - Énfasis4 2" xfId="80" xr:uid="{9712C742-8AE0-4380-9F67-DEEE8887CF4F}"/>
    <cellStyle name="40% - Énfasis4 3" xfId="103" xr:uid="{61C75BBB-C6D2-4938-877A-BF312153CBF2}"/>
    <cellStyle name="40% - Énfasis4 4" xfId="123" xr:uid="{0DED8469-48FA-4877-9C57-D4CC622F0969}"/>
    <cellStyle name="40% - Énfasis4 5" xfId="144" xr:uid="{A5285348-B2DE-4926-AF1A-B5FAACFA4041}"/>
    <cellStyle name="40% - Énfasis4 6" xfId="165" xr:uid="{2908B62D-4E5D-4F0D-8DAE-5DAAD8B41D7E}"/>
    <cellStyle name="40% - Énfasis4 7" xfId="225" xr:uid="{1A44DD87-426B-4B93-B825-8B7A15DDC375}"/>
    <cellStyle name="40% - Énfasis4 8" xfId="245" xr:uid="{F789235A-412B-457C-B3EC-20215C96B60C}"/>
    <cellStyle name="40% - Énfasis5" xfId="57" builtinId="47" customBuiltin="1"/>
    <cellStyle name="40% - Énfasis5 2" xfId="83" xr:uid="{FF6F7359-420C-4574-B94D-5F33B1C8D2CC}"/>
    <cellStyle name="40% - Énfasis5 3" xfId="106" xr:uid="{AD69FFA3-6DBF-4B08-9366-A8B32CD6AB13}"/>
    <cellStyle name="40% - Énfasis5 4" xfId="127" xr:uid="{1FAD2A59-9B81-4347-BAE9-CD6DE57CC5E7}"/>
    <cellStyle name="40% - Énfasis5 5" xfId="147" xr:uid="{F71B7719-7024-447F-A0FB-539AB2B896F4}"/>
    <cellStyle name="40% - Énfasis5 6" xfId="168" xr:uid="{59CCCBEC-FF55-41C5-B5C6-A8BA3D0381CC}"/>
    <cellStyle name="40% - Énfasis5 7" xfId="228" xr:uid="{E7A1E3D0-6764-4005-B4C7-01FD1EF3E788}"/>
    <cellStyle name="40% - Énfasis5 8" xfId="248" xr:uid="{2E784203-6BDF-41FD-ACC7-523B5E25F373}"/>
    <cellStyle name="40% - Énfasis6" xfId="61" builtinId="51" customBuiltin="1"/>
    <cellStyle name="40% - Énfasis6 2" xfId="86" xr:uid="{85A6FFBB-9AC3-47FE-BBE9-E9490C894CC6}"/>
    <cellStyle name="40% - Énfasis6 3" xfId="109" xr:uid="{BB99BC3C-FF11-4D7A-B500-A75E324896DB}"/>
    <cellStyle name="40% - Énfasis6 4" xfId="130" xr:uid="{37F5E346-BA17-4EC4-B54D-62D29892DAAE}"/>
    <cellStyle name="40% - Énfasis6 5" xfId="150" xr:uid="{A744446E-25C3-438B-9F13-9ADA604D0A4A}"/>
    <cellStyle name="40% - Énfasis6 6" xfId="171" xr:uid="{C2E1E66A-3FE2-45A1-AADD-BA9B52386BBB}"/>
    <cellStyle name="40% - Énfasis6 7" xfId="231" xr:uid="{FEBC41CA-EE97-49D5-B578-3FD1857F3E36}"/>
    <cellStyle name="40% - Énfasis6 8" xfId="251" xr:uid="{EA0BC1E1-B8A4-4341-9074-C534FE451EF2}"/>
    <cellStyle name="60% - Énfasis1" xfId="42" builtinId="32" customBuiltin="1"/>
    <cellStyle name="60% - Énfasis1 2" xfId="72" xr:uid="{51BE631B-E20C-4FBE-ABDB-EF7A104D109F}"/>
    <cellStyle name="60% - Énfasis1 2 2" xfId="202" xr:uid="{B95DC479-FFBD-4C52-8B91-BFF524E66E32}"/>
    <cellStyle name="60% - Énfasis1 3" xfId="95" xr:uid="{A12C013A-C271-4B19-9AF9-2EAD530A85D7}"/>
    <cellStyle name="60% - Énfasis1 4" xfId="115" xr:uid="{6C5EDC37-FEF7-4144-8569-8CA36F6888D3}"/>
    <cellStyle name="60% - Énfasis1 5" xfId="136" xr:uid="{029CFCB4-64BE-4CBC-857F-F05E22F18222}"/>
    <cellStyle name="60% - Énfasis1 6" xfId="157" xr:uid="{1C1EFFE4-FB32-43FE-965A-E13010603FC0}"/>
    <cellStyle name="60% - Énfasis1 7" xfId="178" xr:uid="{3F0D0301-FF98-4DE3-81C1-6657895955A7}"/>
    <cellStyle name="60% - Énfasis1 8" xfId="217" xr:uid="{904FF1E1-EC92-44D0-86C0-A044EB55C526}"/>
    <cellStyle name="60% - Énfasis1 9" xfId="237" xr:uid="{EFB7B405-A62C-4323-A8B2-C8BAB8078796}"/>
    <cellStyle name="60% - Énfasis2" xfId="46" builtinId="36" customBuiltin="1"/>
    <cellStyle name="60% - Énfasis2 2" xfId="75" xr:uid="{F6C5D0D3-AA18-47F7-BA88-E7D3E485B2A3}"/>
    <cellStyle name="60% - Énfasis2 2 2" xfId="203" xr:uid="{66F1903A-00CD-44EE-92CF-0B85DFAD8072}"/>
    <cellStyle name="60% - Énfasis2 3" xfId="98" xr:uid="{33114802-53EA-4DDF-AA67-93D54BC287D0}"/>
    <cellStyle name="60% - Énfasis2 4" xfId="118" xr:uid="{6713CDAA-8F9C-45EA-99CB-F0CCB21A9A94}"/>
    <cellStyle name="60% - Énfasis2 5" xfId="139" xr:uid="{51CD71E5-341B-4739-8D8F-59369A88322D}"/>
    <cellStyle name="60% - Énfasis2 6" xfId="160" xr:uid="{ECF09499-0DF2-4297-B3C0-73E54D640324}"/>
    <cellStyle name="60% - Énfasis2 7" xfId="179" xr:uid="{BE0FF6C8-7AF5-424F-BBEC-592261FF17C4}"/>
    <cellStyle name="60% - Énfasis2 8" xfId="220" xr:uid="{E7BAD589-2B7A-46FE-8B19-718E91A74596}"/>
    <cellStyle name="60% - Énfasis2 9" xfId="240" xr:uid="{FA0A5263-7153-4440-B016-878B6DF19BBE}"/>
    <cellStyle name="60% - Énfasis3" xfId="50" builtinId="40" customBuiltin="1"/>
    <cellStyle name="60% - Énfasis3 2" xfId="78" xr:uid="{9D9858CF-2D3C-48B4-A911-A641FCC55D07}"/>
    <cellStyle name="60% - Énfasis3 2 2" xfId="204" xr:uid="{5E3B3E72-8907-4855-8BF8-8523EAD0E1DE}"/>
    <cellStyle name="60% - Énfasis3 3" xfId="101" xr:uid="{DC42A9E2-0622-4FC7-B636-5AC23F80BFC8}"/>
    <cellStyle name="60% - Énfasis3 4" xfId="121" xr:uid="{7291B4B1-6FE7-4A70-8CD0-44CF6D0590C1}"/>
    <cellStyle name="60% - Énfasis3 5" xfId="142" xr:uid="{ADA3D8D5-6183-474A-9E21-E3C28C0F456B}"/>
    <cellStyle name="60% - Énfasis3 6" xfId="163" xr:uid="{EADBD95A-8E18-41A9-BE05-844E6EEDB5E3}"/>
    <cellStyle name="60% - Énfasis3 7" xfId="180" xr:uid="{7D512F73-FE0F-4EE5-BD01-2DD7D87C3559}"/>
    <cellStyle name="60% - Énfasis3 8" xfId="223" xr:uid="{B13BC36D-891C-4D35-B3AE-CBFE64045CFE}"/>
    <cellStyle name="60% - Énfasis3 9" xfId="243" xr:uid="{C2D1F012-E0FE-4326-A77C-AB28745C655E}"/>
    <cellStyle name="60% - Énfasis4" xfId="54" builtinId="44" customBuiltin="1"/>
    <cellStyle name="60% - Énfasis4 2" xfId="81" xr:uid="{4F4A2018-1327-433C-9E93-A2F0BFA56472}"/>
    <cellStyle name="60% - Énfasis4 2 2" xfId="205" xr:uid="{C227CA64-DBF1-4150-A0BE-6607A7537B24}"/>
    <cellStyle name="60% - Énfasis4 3" xfId="104" xr:uid="{4D8D33C4-7489-43B9-BC50-96D56F4D56F7}"/>
    <cellStyle name="60% - Énfasis4 4" xfId="124" xr:uid="{0B0578ED-7A6F-4CBD-B49A-6BD11F0BA82D}"/>
    <cellStyle name="60% - Énfasis4 5" xfId="145" xr:uid="{B0928EA6-5AAD-4BF4-8890-ECD5EB2EEA08}"/>
    <cellStyle name="60% - Énfasis4 6" xfId="166" xr:uid="{AB8786A4-F9F5-47E6-8E0D-DCBF7BF08DC4}"/>
    <cellStyle name="60% - Énfasis4 7" xfId="181" xr:uid="{F716F011-B709-4A0B-A747-DAA729295752}"/>
    <cellStyle name="60% - Énfasis4 8" xfId="226" xr:uid="{A9B0D9E2-F126-48C0-A19B-10FF2CEB1668}"/>
    <cellStyle name="60% - Énfasis4 9" xfId="246" xr:uid="{4E224C01-1D7A-406A-B28E-4075F86A9C7F}"/>
    <cellStyle name="60% - Énfasis5" xfId="58" builtinId="48" customBuiltin="1"/>
    <cellStyle name="60% - Énfasis5 2" xfId="84" xr:uid="{A1606EC0-3C93-44C7-ADB7-6AE23C334C9B}"/>
    <cellStyle name="60% - Énfasis5 2 2" xfId="206" xr:uid="{88E987E0-93FE-403E-93C3-F88874CC55FD}"/>
    <cellStyle name="60% - Énfasis5 3" xfId="107" xr:uid="{316EFACF-C144-4410-9148-56E9C0FACAF4}"/>
    <cellStyle name="60% - Énfasis5 4" xfId="128" xr:uid="{0DAD1015-F51F-4963-B1E7-FB412E2201B5}"/>
    <cellStyle name="60% - Énfasis5 5" xfId="148" xr:uid="{BA669756-13CE-43D1-A122-4AFE20A2F4B7}"/>
    <cellStyle name="60% - Énfasis5 6" xfId="169" xr:uid="{C266B0AC-ED2F-4FC8-A375-CC33649313C8}"/>
    <cellStyle name="60% - Énfasis5 7" xfId="182" xr:uid="{724ED12D-C48C-468D-961E-B644BD00A54E}"/>
    <cellStyle name="60% - Énfasis5 8" xfId="229" xr:uid="{43C8F927-1CC6-4D73-9D5B-D80EAB76DCE0}"/>
    <cellStyle name="60% - Énfasis5 9" xfId="249" xr:uid="{8B7AC455-9F04-4074-8B19-282B5CDAB67D}"/>
    <cellStyle name="60% - Énfasis6" xfId="62" builtinId="52" customBuiltin="1"/>
    <cellStyle name="60% - Énfasis6 2" xfId="87" xr:uid="{6C4E3033-13A2-43F1-912E-3794677ED2FA}"/>
    <cellStyle name="60% - Énfasis6 2 2" xfId="207" xr:uid="{BBDBC2A0-AD11-49D2-BF1C-D1650F5E56FD}"/>
    <cellStyle name="60% - Énfasis6 3" xfId="110" xr:uid="{DCFBFAAA-D45F-4316-A3C7-D9FA676FB397}"/>
    <cellStyle name="60% - Énfasis6 4" xfId="131" xr:uid="{8F16787F-D702-4833-AD9F-9A6336523ABC}"/>
    <cellStyle name="60% - Énfasis6 5" xfId="151" xr:uid="{2786975D-53F5-4B0F-B093-929ED2716CDF}"/>
    <cellStyle name="60% - Énfasis6 6" xfId="172" xr:uid="{1FBC9995-2073-4E5D-A64E-B935B675357A}"/>
    <cellStyle name="60% - Énfasis6 7" xfId="183" xr:uid="{C4B6D611-FFF4-45FA-88D5-BE4592AC41E8}"/>
    <cellStyle name="60% - Énfasis6 8" xfId="232" xr:uid="{377221BF-EC82-48D1-9F58-BFA5BC80E2CD}"/>
    <cellStyle name="60% - Énfasis6 9" xfId="252" xr:uid="{A73E34F1-7AAD-4F77-8987-9716DB745E09}"/>
    <cellStyle name="Bueno" xfId="28" builtinId="26" customBuiltin="1"/>
    <cellStyle name="Cálculo" xfId="33" builtinId="22" customBuiltin="1"/>
    <cellStyle name="Celda de comprobación" xfId="35" builtinId="23" customBuiltin="1"/>
    <cellStyle name="Celda vinculada" xfId="34" builtinId="24" customBuiltin="1"/>
    <cellStyle name="Encabezado 1" xfId="24" builtinId="16" customBuiltin="1"/>
    <cellStyle name="Encabezado 4" xfId="27" builtinId="19" customBuiltin="1"/>
    <cellStyle name="Énfasis1" xfId="39" builtinId="29" customBuiltin="1"/>
    <cellStyle name="Énfasis2" xfId="43" builtinId="33" customBuiltin="1"/>
    <cellStyle name="Énfasis3" xfId="47" builtinId="37" customBuiltin="1"/>
    <cellStyle name="Énfasis4" xfId="51" builtinId="41" customBuiltin="1"/>
    <cellStyle name="Énfasis5" xfId="55" builtinId="45" customBuiltin="1"/>
    <cellStyle name="Énfasis6" xfId="59" builtinId="49" customBuiltin="1"/>
    <cellStyle name="Entrada" xfId="31" builtinId="20" customBuiltin="1"/>
    <cellStyle name="Euro 2" xfId="13" xr:uid="{00000000-0005-0000-0000-000000000000}"/>
    <cellStyle name="Euro 2 2" xfId="192" xr:uid="{4256254A-C087-456E-A8E9-A59CA149DC49}"/>
    <cellStyle name="Euro 2 3" xfId="174" xr:uid="{AD897841-9E08-4BA9-B181-DD1E23D0CC9B}"/>
    <cellStyle name="Hipervínculo" xfId="18" builtinId="8"/>
    <cellStyle name="Hipervínculo 2" xfId="65" xr:uid="{5E4C4750-765E-4CC2-9815-8B42959A3C15}"/>
    <cellStyle name="Hipervínculo 2 2" xfId="210" xr:uid="{36B02C6E-C67B-4593-9A20-92FC87A6D81C}"/>
    <cellStyle name="Hipervínculo 3" xfId="88" xr:uid="{D7B1C78D-8C56-4C71-B3C1-1C04069BB33B}"/>
    <cellStyle name="Hipervínculo 3 2" xfId="186" xr:uid="{B86AFB9A-E85C-4D7A-98E7-A99DE08D5170}"/>
    <cellStyle name="Hipervínculo 4" xfId="196" xr:uid="{94EA80DA-DBCA-44C4-8DC0-CE136DA28CD6}"/>
    <cellStyle name="Hipervínculo visitado 2" xfId="66" xr:uid="{1E426F77-E271-47CE-8F1B-FB56E9398194}"/>
    <cellStyle name="Hipervínculo visitado 2 2" xfId="211" xr:uid="{10D9773B-C84E-430C-901B-7C8D719A8EB5}"/>
    <cellStyle name="Hipervínculo visitado 3" xfId="89" xr:uid="{4E7B0CFD-D880-43C6-B10D-8D8034BD508E}"/>
    <cellStyle name="Hipervínculo visitado 3 2" xfId="187" xr:uid="{FE226EA5-DDBC-4B2C-995E-C34E998991E3}"/>
    <cellStyle name="Incorrecto" xfId="29" builtinId="27" customBuiltin="1"/>
    <cellStyle name="Millares 2" xfId="1" xr:uid="{00000000-0005-0000-0000-000002000000}"/>
    <cellStyle name="Millares 2 2" xfId="21" xr:uid="{00000000-0005-0000-0000-000003000000}"/>
    <cellStyle name="Millares 2 2 2" xfId="12" xr:uid="{00000000-0005-0000-0000-000004000000}"/>
    <cellStyle name="Millares 2 2 3" xfId="199" xr:uid="{3F506F36-A522-42DD-B579-DBEC5C4E10AE}"/>
    <cellStyle name="Neutral" xfId="30" builtinId="28" customBuiltin="1"/>
    <cellStyle name="Neutral 2" xfId="201" xr:uid="{3F0E3A6E-82E0-4F38-87D1-730EFED65A0E}"/>
    <cellStyle name="Neutral 3" xfId="176" xr:uid="{10CB694B-64C7-426C-B9EE-54EF923FBA61}"/>
    <cellStyle name="Normal" xfId="0" builtinId="0"/>
    <cellStyle name="Normal 10" xfId="68" xr:uid="{EA45B72D-9D6F-451E-8081-56A2CB54E446}"/>
    <cellStyle name="Normal 10 2" xfId="212" xr:uid="{72809A2C-3A8D-4385-943E-D23DE594C9C6}"/>
    <cellStyle name="Normal 11" xfId="90" xr:uid="{40C9057D-539A-4378-B989-913AF1DF17D2}"/>
    <cellStyle name="Normal 12" xfId="91" xr:uid="{252C52A5-56F9-487F-A313-9EC2C2EC375F}"/>
    <cellStyle name="Normal 13" xfId="111" xr:uid="{5EB530BD-EE51-469D-923F-DD0418FA517B}"/>
    <cellStyle name="Normal 14" xfId="125" xr:uid="{19DC3342-D2B0-4294-8706-A4FB7228FFD4}"/>
    <cellStyle name="Normal 15" xfId="132" xr:uid="{450FA195-1EEB-42B1-B682-F4AC99CB93C6}"/>
    <cellStyle name="Normal 16" xfId="152" xr:uid="{B7556D0A-C9A1-43C5-A0BF-93DDDC125D8D}"/>
    <cellStyle name="Normal 17" xfId="153" xr:uid="{ED69CD4D-8DF3-4C2E-8911-4B8C3A7E4D21}"/>
    <cellStyle name="Normal 18" xfId="173" xr:uid="{148399A5-7189-4E00-943A-97A1BD48812E}"/>
    <cellStyle name="Normal 19" xfId="177" xr:uid="{4FFEDF27-FE3C-4505-8DA8-906BD555C5BB}"/>
    <cellStyle name="Normal 2" xfId="2" xr:uid="{00000000-0005-0000-0000-000006000000}"/>
    <cellStyle name="Normal 2 2" xfId="16" xr:uid="{00000000-0005-0000-0000-000007000000}"/>
    <cellStyle name="Normal 2 3" xfId="3" xr:uid="{00000000-0005-0000-0000-000008000000}"/>
    <cellStyle name="Normal 2 4" xfId="189" xr:uid="{B6EDE605-528A-45AC-BB68-6219E62C58C0}"/>
    <cellStyle name="Normal 20" xfId="184" xr:uid="{D3CA9357-4E71-42F2-AC7F-B942D7FB58A7}"/>
    <cellStyle name="Normal 21" xfId="213" xr:uid="{F01AE0AF-7310-4183-A1B9-08A70D2EA6AB}"/>
    <cellStyle name="Normal 22" xfId="233" xr:uid="{3749C415-4BB6-4D34-B368-C35AB28CFEC6}"/>
    <cellStyle name="Normal 3" xfId="4" xr:uid="{00000000-0005-0000-0000-000009000000}"/>
    <cellStyle name="Normal 3 2 2" xfId="10" xr:uid="{00000000-0005-0000-0000-00000A000000}"/>
    <cellStyle name="Normal 4" xfId="14" xr:uid="{00000000-0005-0000-0000-00000B000000}"/>
    <cellStyle name="Normal 4 2" xfId="193" xr:uid="{198D09F1-EF05-41EE-8FE4-BBC51B846384}"/>
    <cellStyle name="Normal 4 3" xfId="185" xr:uid="{462BECFF-956D-4CFE-8597-07DBDFDBAFCF}"/>
    <cellStyle name="Normal 5" xfId="17" xr:uid="{00000000-0005-0000-0000-00000C000000}"/>
    <cellStyle name="Normal 5 2" xfId="195" xr:uid="{AC5D941E-52DE-4551-90DD-B8BA4699B3B2}"/>
    <cellStyle name="Normal 6" xfId="19" xr:uid="{00000000-0005-0000-0000-00000D000000}"/>
    <cellStyle name="Normal 6 2" xfId="197" xr:uid="{715FAD62-BE90-4434-9082-64620507AA5F}"/>
    <cellStyle name="Normal 7" xfId="22" xr:uid="{012C1DD2-E755-4143-925A-81417B16C269}"/>
    <cellStyle name="Normal 7 2" xfId="200" xr:uid="{BD51FEE9-961A-49DC-A3DB-0C9A3E52042D}"/>
    <cellStyle name="Normal 8" xfId="63" xr:uid="{F4EB5219-7124-41CC-A15D-7812EB6F23BA}"/>
    <cellStyle name="Normal 8 2" xfId="208" xr:uid="{1A14B2BC-A2B5-4F88-8DB0-FD0C9E21B797}"/>
    <cellStyle name="Normal 9" xfId="67" xr:uid="{5A125610-3624-458A-B401-351A3E777D6C}"/>
    <cellStyle name="Normal 9 2" xfId="188" xr:uid="{CEAAE3FC-D46A-4059-AC38-EEFA5B63E4E3}"/>
    <cellStyle name="Normal_estsisaad20121101página web" xfId="5" xr:uid="{00000000-0005-0000-0000-00000E000000}"/>
    <cellStyle name="Normal_estsisaad20130630página webpublicar" xfId="6" xr:uid="{00000000-0005-0000-0000-00000F000000}"/>
    <cellStyle name="Normal_estsisaad20130630página webpublicar 2" xfId="7" xr:uid="{00000000-0005-0000-0000-000010000000}"/>
    <cellStyle name="Notas 2" xfId="64" xr:uid="{83195BE1-7D2A-4D68-8C16-474A9F829461}"/>
    <cellStyle name="Notas 2 2" xfId="209" xr:uid="{4DC38C41-CB35-4626-ACF6-DC321AB53373}"/>
    <cellStyle name="Notas 3" xfId="69" xr:uid="{DEA9AE04-E8F5-4FF6-A03E-1136F663D6FC}"/>
    <cellStyle name="Notas 4" xfId="92" xr:uid="{6FCC982B-4BCA-419F-B48A-E0A66B432F5E}"/>
    <cellStyle name="Notas 5" xfId="112" xr:uid="{0E470468-A5CE-473F-8D50-1F475DA5529F}"/>
    <cellStyle name="Notas 6" xfId="133" xr:uid="{42F1B641-7051-4678-993A-5132F4C92DB9}"/>
    <cellStyle name="Notas 7" xfId="154" xr:uid="{E07CBCBF-AD5A-4B1A-83BB-5E8D7543BEBF}"/>
    <cellStyle name="Notas 8" xfId="214" xr:uid="{8BDB030E-FA5F-4A6C-8D63-798DD9D8C642}"/>
    <cellStyle name="Notas 9" xfId="234" xr:uid="{7BCDAF18-552E-49E5-9108-925B93F46465}"/>
    <cellStyle name="Porcentaje" xfId="8" builtinId="5"/>
    <cellStyle name="Porcentaje 2" xfId="9" xr:uid="{00000000-0005-0000-0000-000012000000}"/>
    <cellStyle name="Porcentaje 3" xfId="11" xr:uid="{00000000-0005-0000-0000-000013000000}"/>
    <cellStyle name="Porcentaje 3 2" xfId="191" xr:uid="{7A9A6B2F-CBE8-4F2B-A2DC-62301F5AE734}"/>
    <cellStyle name="Porcentaje 4" xfId="15" xr:uid="{00000000-0005-0000-0000-000014000000}"/>
    <cellStyle name="Porcentaje 4 2" xfId="194" xr:uid="{AD10D15F-4BA9-4344-9ADA-5AC00B016DB0}"/>
    <cellStyle name="Porcentaje 5" xfId="20" xr:uid="{00000000-0005-0000-0000-000015000000}"/>
    <cellStyle name="Porcentaje 5 2" xfId="198" xr:uid="{5DEDF96C-1D8C-4715-914B-1DD83B13D558}"/>
    <cellStyle name="Porcentaje 6" xfId="190" xr:uid="{16B2F40B-6482-428D-A2C9-1505B8980077}"/>
    <cellStyle name="Porcentaje 7" xfId="175" xr:uid="{50AE6946-1992-4DEB-A951-BC0A19040E2F}"/>
    <cellStyle name="Salida" xfId="32" builtinId="21" customBuiltin="1"/>
    <cellStyle name="Texto de advertencia" xfId="36" builtinId="11" customBuiltin="1"/>
    <cellStyle name="Texto explicativo" xfId="37" builtinId="53" customBuiltin="1"/>
    <cellStyle name="Título" xfId="23" builtinId="15" customBuiltin="1"/>
    <cellStyle name="Título 2" xfId="25" builtinId="17" customBuiltin="1"/>
    <cellStyle name="Título 3" xfId="26" builtinId="18" customBuiltin="1"/>
    <cellStyle name="Total" xfId="38" builtinId="25" customBuiltin="1"/>
  </cellStyles>
  <dxfs count="16">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rgb="FF9C0006"/>
      </font>
    </dxf>
    <dxf>
      <font>
        <color rgb="FFFF0000"/>
      </font>
    </dxf>
    <dxf>
      <font>
        <color rgb="FFFF0000"/>
      </font>
    </dxf>
    <dxf>
      <font>
        <color rgb="FFFF0000"/>
      </font>
    </dxf>
    <dxf>
      <font>
        <color rgb="FFFF0000"/>
      </font>
    </dxf>
  </dxfs>
  <tableStyles count="0" defaultTableStyle="TableStyleMedium2" defaultPivotStyle="PivotStyleLight16"/>
  <colors>
    <mruColors>
      <color rgb="FFFFFFCC"/>
      <color rgb="FFFFFF99"/>
      <color rgb="FF008000"/>
      <color rgb="FF006600"/>
      <color rgb="FFFFCCCC"/>
      <color rgb="FF3737FF"/>
      <color rgb="FFA3A3FF"/>
      <color rgb="FFCCCCFF"/>
      <color rgb="FF721C55"/>
      <color rgb="FF004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3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39.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0.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42.xml.rels><?xml version="1.0" encoding="UTF-8" standalone="yes"?>
<Relationships xmlns="http://schemas.openxmlformats.org/package/2006/relationships"><Relationship Id="rId2" Type="http://schemas.openxmlformats.org/officeDocument/2006/relationships/chartUserShapes" Target="../drawings/drawing70.xml"/><Relationship Id="rId1" Type="http://schemas.openxmlformats.org/officeDocument/2006/relationships/image" Target="../media/image31.jpeg"/></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0.xml.rels><?xml version="1.0" encoding="UTF-8" standalone="yes"?>
<Relationships xmlns="http://schemas.openxmlformats.org/package/2006/relationships"><Relationship Id="rId3" Type="http://schemas.openxmlformats.org/officeDocument/2006/relationships/chartUserShapes" Target="../drawings/drawing90.xml"/><Relationship Id="rId2" Type="http://schemas.microsoft.com/office/2011/relationships/chartColorStyle" Target="colors7.xml"/><Relationship Id="rId1" Type="http://schemas.microsoft.com/office/2011/relationships/chartStyle" Target="style7.xml"/></Relationships>
</file>

<file path=xl/charts/_rels/chart51.xml.rels><?xml version="1.0" encoding="UTF-8" standalone="yes"?>
<Relationships xmlns="http://schemas.openxmlformats.org/package/2006/relationships"><Relationship Id="rId3" Type="http://schemas.openxmlformats.org/officeDocument/2006/relationships/chartUserShapes" Target="../drawings/drawing92.xml"/><Relationship Id="rId2" Type="http://schemas.microsoft.com/office/2011/relationships/chartColorStyle" Target="colors8.xml"/><Relationship Id="rId1" Type="http://schemas.microsoft.com/office/2011/relationships/chartStyle" Target="style8.xml"/></Relationships>
</file>

<file path=xl/charts/_rels/chart52.xml.rels><?xml version="1.0" encoding="UTF-8" standalone="yes"?>
<Relationships xmlns="http://schemas.openxmlformats.org/package/2006/relationships"><Relationship Id="rId3" Type="http://schemas.openxmlformats.org/officeDocument/2006/relationships/chartUserShapes" Target="../drawings/drawing94.xml"/><Relationship Id="rId2" Type="http://schemas.microsoft.com/office/2011/relationships/chartColorStyle" Target="colors9.xml"/><Relationship Id="rId1" Type="http://schemas.microsoft.com/office/2011/relationships/chartStyle" Target="style9.xml"/></Relationships>
</file>

<file path=xl/charts/_rels/chart53.xml.rels><?xml version="1.0" encoding="UTF-8" standalone="yes"?>
<Relationships xmlns="http://schemas.openxmlformats.org/package/2006/relationships"><Relationship Id="rId3" Type="http://schemas.openxmlformats.org/officeDocument/2006/relationships/chartUserShapes" Target="../drawings/drawing96.xml"/><Relationship Id="rId2" Type="http://schemas.microsoft.com/office/2011/relationships/chartColorStyle" Target="colors10.xml"/><Relationship Id="rId1" Type="http://schemas.microsoft.com/office/2011/relationships/chartStyle" Target="style10.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D363-4F5E-BB6D-F32D36CAC9F8}"/>
            </c:ext>
          </c:extLst>
        </c:ser>
        <c:dLbls>
          <c:showLegendKey val="0"/>
          <c:showVal val="0"/>
          <c:showCatName val="0"/>
          <c:showSerName val="0"/>
          <c:showPercent val="0"/>
          <c:showBubbleSize val="0"/>
        </c:dLbls>
        <c:gapWidth val="20"/>
        <c:axId val="711918080"/>
        <c:axId val="711918624"/>
      </c:barChart>
      <c:catAx>
        <c:axId val="711918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8000"/>
                </a:solidFill>
                <a:latin typeface="Arial"/>
                <a:ea typeface="Arial"/>
                <a:cs typeface="Arial"/>
              </a:defRPr>
            </a:pPr>
            <a:endParaRPr lang="es-ES"/>
          </a:p>
        </c:txPr>
        <c:crossAx val="711918624"/>
        <c:crosses val="autoZero"/>
        <c:auto val="1"/>
        <c:lblAlgn val="ctr"/>
        <c:lblOffset val="100"/>
        <c:tickLblSkip val="1"/>
        <c:tickMarkSkip val="1"/>
        <c:noMultiLvlLbl val="0"/>
      </c:catAx>
      <c:valAx>
        <c:axId val="711918624"/>
        <c:scaling>
          <c:orientation val="minMax"/>
          <c:max val="5"/>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8000"/>
                </a:solidFill>
                <a:latin typeface="Arial"/>
                <a:ea typeface="Arial"/>
                <a:cs typeface="Arial"/>
              </a:defRPr>
            </a:pPr>
            <a:endParaRPr lang="es-ES"/>
          </a:p>
        </c:txPr>
        <c:crossAx val="7119180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horizontalDpi="-3"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chemeClr val="accent1">
                    <a:lumMod val="50000"/>
                  </a:schemeClr>
                </a:solidFill>
                <a:latin typeface="+mn-lt"/>
                <a:ea typeface="Verdana"/>
                <a:cs typeface="Verdana"/>
              </a:defRPr>
            </a:pPr>
            <a:r>
              <a:rPr lang="es-ES" sz="1200">
                <a:solidFill>
                  <a:schemeClr val="accent1">
                    <a:lumMod val="50000"/>
                  </a:schemeClr>
                </a:solidFill>
                <a:latin typeface="+mn-lt"/>
              </a:rPr>
              <a:t>Solicitantes por sexo</a:t>
            </a:r>
          </a:p>
        </c:rich>
      </c:tx>
      <c:layout>
        <c:manualLayout>
          <c:xMode val="edge"/>
          <c:yMode val="edge"/>
          <c:x val="0.26179198188461733"/>
          <c:y val="7.6943879206110483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5838938930847426"/>
          <c:h val="0.62666829861536189"/>
        </c:manualLayout>
      </c:layout>
      <c:pie3DChart>
        <c:varyColors val="1"/>
        <c:ser>
          <c:idx val="0"/>
          <c:order val="0"/>
          <c:spPr>
            <a:solidFill>
              <a:srgbClr val="9999FF"/>
            </a:solidFill>
            <a:ln w="25400">
              <a:noFill/>
            </a:ln>
          </c:spPr>
          <c:explosion val="4"/>
          <c:dPt>
            <c:idx val="0"/>
            <c:bubble3D val="0"/>
            <c:spPr>
              <a:solidFill>
                <a:schemeClr val="accent1"/>
              </a:solidFill>
              <a:ln w="25400">
                <a:noFill/>
              </a:ln>
            </c:spPr>
            <c:extLst>
              <c:ext xmlns:c16="http://schemas.microsoft.com/office/drawing/2014/chart" uri="{C3380CC4-5D6E-409C-BE32-E72D297353CC}">
                <c16:uniqueId val="{00000000-5228-43F2-8707-62D5CADDA4AD}"/>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5228-43F2-8707-62D5CADDA4AD}"/>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5228-43F2-8707-62D5CADDA4AD}"/>
                </c:ext>
              </c:extLst>
            </c:dLbl>
            <c:dLbl>
              <c:idx val="1"/>
              <c:layout>
                <c:manualLayout>
                  <c:x val="-3.9548827948230562E-3"/>
                  <c:y val="-0.12106505374980983"/>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5228-43F2-8707-62D5CADDA4AD}"/>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228-43F2-8707-62D5CADDA4AD}"/>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50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'26perfsaad'!$B$12:$B$13</c:f>
              <c:strCache>
                <c:ptCount val="2"/>
                <c:pt idx="0">
                  <c:v>Mujer</c:v>
                </c:pt>
                <c:pt idx="1">
                  <c:v>Hombre</c:v>
                </c:pt>
              </c:strCache>
            </c:strRef>
          </c:cat>
          <c:val>
            <c:numRef>
              <c:f>'26perfsaad'!$AC$12:$AC$13</c:f>
              <c:numCache>
                <c:formatCode>#,##0</c:formatCode>
                <c:ptCount val="2"/>
                <c:pt idx="0">
                  <c:v>1347891</c:v>
                </c:pt>
                <c:pt idx="1">
                  <c:v>817757</c:v>
                </c:pt>
              </c:numCache>
            </c:numRef>
          </c:val>
          <c:extLst>
            <c:ext xmlns:c16="http://schemas.microsoft.com/office/drawing/2014/chart" uri="{C3380CC4-5D6E-409C-BE32-E72D297353CC}">
              <c16:uniqueId val="{00000004-5228-43F2-8707-62D5CADDA4AD}"/>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accent1">
                    <a:lumMod val="50000"/>
                  </a:schemeClr>
                </a:solidFill>
              </a:defRPr>
            </a:pPr>
            <a:r>
              <a:rPr lang="es-ES">
                <a:solidFill>
                  <a:schemeClr val="accent1">
                    <a:lumMod val="50000"/>
                  </a:schemeClr>
                </a:solidFill>
              </a:rPr>
              <a:t>Resoluciones</a:t>
            </a:r>
            <a:r>
              <a:rPr lang="es-ES" baseline="0">
                <a:solidFill>
                  <a:schemeClr val="accent1">
                    <a:lumMod val="50000"/>
                  </a:schemeClr>
                </a:solidFill>
              </a:rPr>
              <a:t> de grado según el grado de dependencia reconocido y CCAA</a:t>
            </a:r>
            <a:endParaRPr lang="es-ES">
              <a:solidFill>
                <a:schemeClr val="accent1">
                  <a:lumMod val="50000"/>
                </a:schemeClr>
              </a:solidFill>
            </a:endParaRPr>
          </a:p>
        </c:rich>
      </c:tx>
      <c:layout>
        <c:manualLayout>
          <c:xMode val="edge"/>
          <c:yMode val="edge"/>
          <c:x val="0.13917829883263289"/>
          <c:y val="0"/>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'31adictsaad'!$F$7:$G$7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C7E5-40A2-96D8-CE60CDB02C65}"/>
              </c:ext>
            </c:extLst>
          </c:dPt>
          <c:dPt>
            <c:idx val="11"/>
            <c:invertIfNegative val="0"/>
            <c:bubble3D val="0"/>
            <c:extLst>
              <c:ext xmlns:c16="http://schemas.microsoft.com/office/drawing/2014/chart" uri="{C3380CC4-5D6E-409C-BE32-E72D297353CC}">
                <c16:uniqueId val="{00000001-C7E5-40A2-96D8-CE60CDB02C65}"/>
              </c:ext>
            </c:extLst>
          </c:dPt>
          <c:dPt>
            <c:idx val="12"/>
            <c:invertIfNegative val="0"/>
            <c:bubble3D val="0"/>
            <c:extLst>
              <c:ext xmlns:c16="http://schemas.microsoft.com/office/drawing/2014/chart" uri="{C3380CC4-5D6E-409C-BE32-E72D297353CC}">
                <c16:uniqueId val="{00000002-C7E5-40A2-96D8-CE60CDB02C65}"/>
              </c:ext>
            </c:extLst>
          </c:dPt>
          <c:dPt>
            <c:idx val="14"/>
            <c:invertIfNegative val="0"/>
            <c:bubble3D val="0"/>
            <c:extLst>
              <c:ext xmlns:c16="http://schemas.microsoft.com/office/drawing/2014/chart" uri="{C3380CC4-5D6E-409C-BE32-E72D297353CC}">
                <c16:uniqueId val="{00000003-C7E5-40A2-96D8-CE60CDB02C65}"/>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C7E5-40A2-96D8-CE60CDB02C65}"/>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C7E5-40A2-96D8-CE60CDB02C65}"/>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C7E5-40A2-96D8-CE60CDB02C65}"/>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C7E5-40A2-96D8-CE60CDB02C65}"/>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C7E5-40A2-96D8-CE60CDB02C65}"/>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C7E5-40A2-96D8-CE60CDB02C65}"/>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C7E5-40A2-96D8-CE60CDB02C65}"/>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7E5-40A2-96D8-CE60CDB02C65}"/>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C7E5-40A2-96D8-CE60CDB02C65}"/>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C7E5-40A2-96D8-CE60CDB02C65}"/>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C7E5-40A2-96D8-CE60CDB02C65}"/>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C7E5-40A2-96D8-CE60CDB02C65}"/>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C7E5-40A2-96D8-CE60CDB02C65}"/>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C7E5-40A2-96D8-CE60CDB02C65}"/>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C7E5-40A2-96D8-CE60CDB02C65}"/>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C7E5-40A2-96D8-CE60CDB02C65}"/>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C7E5-40A2-96D8-CE60CDB02C65}"/>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C7E5-40A2-96D8-CE60CDB02C65}"/>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C7E5-40A2-96D8-CE60CDB02C65}"/>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C7E5-40A2-96D8-CE60CDB02C65}"/>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('31adictsaad'!$G$10:$G$27,'31adictsaad'!$G$29)</c:f>
              <c:numCache>
                <c:formatCode>#,##0.00</c:formatCode>
                <c:ptCount val="19"/>
                <c:pt idx="0">
                  <c:v>19.625176984139156</c:v>
                </c:pt>
                <c:pt idx="1">
                  <c:v>25.083574353003044</c:v>
                </c:pt>
                <c:pt idx="2">
                  <c:v>18.543248055477463</c:v>
                </c:pt>
                <c:pt idx="3">
                  <c:v>19.475919071731873</c:v>
                </c:pt>
                <c:pt idx="4">
                  <c:v>29.233884576442794</c:v>
                </c:pt>
                <c:pt idx="5">
                  <c:v>22.8287841191067</c:v>
                </c:pt>
                <c:pt idx="6">
                  <c:v>22.46750923287286</c:v>
                </c:pt>
                <c:pt idx="7">
                  <c:v>24.571599020797763</c:v>
                </c:pt>
                <c:pt idx="8">
                  <c:v>14.140433360588716</c:v>
                </c:pt>
                <c:pt idx="9">
                  <c:v>23.997635358347534</c:v>
                </c:pt>
                <c:pt idx="10">
                  <c:v>23.269342641070391</c:v>
                </c:pt>
                <c:pt idx="11">
                  <c:v>30.275003227737415</c:v>
                </c:pt>
                <c:pt idx="12">
                  <c:v>25.19331153783132</c:v>
                </c:pt>
                <c:pt idx="13">
                  <c:v>25.402594780150437</c:v>
                </c:pt>
                <c:pt idx="14">
                  <c:v>16.466912279065429</c:v>
                </c:pt>
                <c:pt idx="15">
                  <c:v>16.924282295632032</c:v>
                </c:pt>
                <c:pt idx="16">
                  <c:v>16.716580451946637</c:v>
                </c:pt>
                <c:pt idx="17">
                  <c:v>23.242042931162104</c:v>
                </c:pt>
                <c:pt idx="18" formatCode="General">
                  <c:v>21.211628992295005</c:v>
                </c:pt>
              </c:numCache>
            </c:numRef>
          </c:val>
          <c:extLst>
            <c:ext xmlns:c16="http://schemas.microsoft.com/office/drawing/2014/chart" uri="{C3380CC4-5D6E-409C-BE32-E72D297353CC}">
              <c16:uniqueId val="{00000015-C7E5-40A2-96D8-CE60CDB02C65}"/>
            </c:ext>
          </c:extLst>
        </c:ser>
        <c:ser>
          <c:idx val="1"/>
          <c:order val="1"/>
          <c:tx>
            <c:strRef>
              <c:f>'31adictsaad'!$H$7:$I$7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C7E5-40A2-96D8-CE60CDB02C65}"/>
              </c:ext>
            </c:extLst>
          </c:dPt>
          <c:dPt>
            <c:idx val="11"/>
            <c:invertIfNegative val="0"/>
            <c:bubble3D val="0"/>
            <c:extLst>
              <c:ext xmlns:c16="http://schemas.microsoft.com/office/drawing/2014/chart" uri="{C3380CC4-5D6E-409C-BE32-E72D297353CC}">
                <c16:uniqueId val="{00000017-C7E5-40A2-96D8-CE60CDB02C65}"/>
              </c:ext>
            </c:extLst>
          </c:dPt>
          <c:dPt>
            <c:idx val="14"/>
            <c:invertIfNegative val="0"/>
            <c:bubble3D val="0"/>
            <c:extLst>
              <c:ext xmlns:c16="http://schemas.microsoft.com/office/drawing/2014/chart" uri="{C3380CC4-5D6E-409C-BE32-E72D297353CC}">
                <c16:uniqueId val="{00000018-C7E5-40A2-96D8-CE60CDB02C65}"/>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C7E5-40A2-96D8-CE60CDB02C65}"/>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C7E5-40A2-96D8-CE60CDB02C65}"/>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C7E5-40A2-96D8-CE60CDB02C65}"/>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C7E5-40A2-96D8-CE60CDB02C65}"/>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C7E5-40A2-96D8-CE60CDB02C65}"/>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C7E5-40A2-96D8-CE60CDB02C65}"/>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C7E5-40A2-96D8-CE60CDB02C65}"/>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C7E5-40A2-96D8-CE60CDB02C65}"/>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C7E5-40A2-96D8-CE60CDB02C65}"/>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C7E5-40A2-96D8-CE60CDB02C65}"/>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('31adictsaad'!$I$10:$I$27,'31adictsaad'!$I$29)</c:f>
              <c:numCache>
                <c:formatCode>#,##0.00</c:formatCode>
                <c:ptCount val="19"/>
                <c:pt idx="0">
                  <c:v>35.33242349429306</c:v>
                </c:pt>
                <c:pt idx="1">
                  <c:v>30.385381061488186</c:v>
                </c:pt>
                <c:pt idx="2">
                  <c:v>26.19482710149002</c:v>
                </c:pt>
                <c:pt idx="3">
                  <c:v>26.072344966961104</c:v>
                </c:pt>
                <c:pt idx="4">
                  <c:v>31.312858589267634</c:v>
                </c:pt>
                <c:pt idx="5">
                  <c:v>33.905193805082568</c:v>
                </c:pt>
                <c:pt idx="6">
                  <c:v>26.413683820428609</c:v>
                </c:pt>
                <c:pt idx="7">
                  <c:v>27.15023348624797</c:v>
                </c:pt>
                <c:pt idx="8">
                  <c:v>28.957992641046605</c:v>
                </c:pt>
                <c:pt idx="9">
                  <c:v>32.112926542109001</c:v>
                </c:pt>
                <c:pt idx="10">
                  <c:v>23.995628184109858</c:v>
                </c:pt>
                <c:pt idx="11">
                  <c:v>31.615394546884353</c:v>
                </c:pt>
                <c:pt idx="12">
                  <c:v>29.386084690350419</c:v>
                </c:pt>
                <c:pt idx="13">
                  <c:v>32.660238612078686</c:v>
                </c:pt>
                <c:pt idx="14">
                  <c:v>31.352889054703166</c:v>
                </c:pt>
                <c:pt idx="15">
                  <c:v>23.047443856825325</c:v>
                </c:pt>
                <c:pt idx="16">
                  <c:v>29.778110536346311</c:v>
                </c:pt>
                <c:pt idx="17">
                  <c:v>27.442635085122131</c:v>
                </c:pt>
                <c:pt idx="18" formatCode="General">
                  <c:v>30.075538493322846</c:v>
                </c:pt>
              </c:numCache>
            </c:numRef>
          </c:val>
          <c:extLst>
            <c:ext xmlns:c16="http://schemas.microsoft.com/office/drawing/2014/chart" uri="{C3380CC4-5D6E-409C-BE32-E72D297353CC}">
              <c16:uniqueId val="{00000023-C7E5-40A2-96D8-CE60CDB02C65}"/>
            </c:ext>
          </c:extLst>
        </c:ser>
        <c:ser>
          <c:idx val="2"/>
          <c:order val="2"/>
          <c:tx>
            <c:strRef>
              <c:f>'31adictsaad'!$J$7:$K$7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C7E5-40A2-96D8-CE60CDB02C65}"/>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('31adictsaad'!$K$10:$K$27,'31adictsaad'!$K$29)</c:f>
              <c:numCache>
                <c:formatCode>#,##0.00</c:formatCode>
                <c:ptCount val="19"/>
                <c:pt idx="0">
                  <c:v>25.255189404975489</c:v>
                </c:pt>
                <c:pt idx="1">
                  <c:v>29.701761634676782</c:v>
                </c:pt>
                <c:pt idx="2">
                  <c:v>33.914347296410831</c:v>
                </c:pt>
                <c:pt idx="3">
                  <c:v>35.286904788937079</c:v>
                </c:pt>
                <c:pt idx="4">
                  <c:v>28.050961862976713</c:v>
                </c:pt>
                <c:pt idx="5">
                  <c:v>22.631984256010952</c:v>
                </c:pt>
                <c:pt idx="6">
                  <c:v>31.847341315987887</c:v>
                </c:pt>
                <c:pt idx="7">
                  <c:v>30.610355680812983</c:v>
                </c:pt>
                <c:pt idx="8">
                  <c:v>33.298412373943854</c:v>
                </c:pt>
                <c:pt idx="9">
                  <c:v>29.609685095305988</c:v>
                </c:pt>
                <c:pt idx="10">
                  <c:v>24.99515222028311</c:v>
                </c:pt>
                <c:pt idx="11">
                  <c:v>30.19049519360556</c:v>
                </c:pt>
                <c:pt idx="12">
                  <c:v>24.153603670383347</c:v>
                </c:pt>
                <c:pt idx="13">
                  <c:v>28.794992175273865</c:v>
                </c:pt>
                <c:pt idx="14">
                  <c:v>31.147693886116681</c:v>
                </c:pt>
                <c:pt idx="15">
                  <c:v>32.485969528967921</c:v>
                </c:pt>
                <c:pt idx="16">
                  <c:v>24.332970323985844</c:v>
                </c:pt>
                <c:pt idx="17">
                  <c:v>23.408586232420429</c:v>
                </c:pt>
                <c:pt idx="18" formatCode="General">
                  <c:v>29.033860069517203</c:v>
                </c:pt>
              </c:numCache>
            </c:numRef>
          </c:val>
          <c:extLst>
            <c:ext xmlns:c16="http://schemas.microsoft.com/office/drawing/2014/chart" uri="{C3380CC4-5D6E-409C-BE32-E72D297353CC}">
              <c16:uniqueId val="{00000026-C7E5-40A2-96D8-CE60CDB02C65}"/>
            </c:ext>
          </c:extLst>
        </c:ser>
        <c:ser>
          <c:idx val="3"/>
          <c:order val="3"/>
          <c:tx>
            <c:strRef>
              <c:f>'31adictsaad'!$L$7:$M$7</c:f>
              <c:strCache>
                <c:ptCount val="1"/>
                <c:pt idx="0">
                  <c:v>SIN GRADO</c:v>
                </c:pt>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C7E5-40A2-96D8-CE60CDB02C65}"/>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7E5-40A2-96D8-CE60CDB02C65}"/>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C7E5-40A2-96D8-CE60CDB02C65}"/>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C7E5-40A2-96D8-CE60CDB02C65}"/>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C7E5-40A2-96D8-CE60CDB02C65}"/>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C7E5-40A2-96D8-CE60CDB02C65}"/>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C7E5-40A2-96D8-CE60CDB02C65}"/>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C7E5-40A2-96D8-CE60CDB02C65}"/>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C7E5-40A2-96D8-CE60CDB02C65}"/>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C7E5-40A2-96D8-CE60CDB02C65}"/>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C7E5-40A2-96D8-CE60CDB02C65}"/>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C7E5-40A2-96D8-CE60CDB02C65}"/>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C7E5-40A2-96D8-CE60CDB02C65}"/>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C7E5-40A2-96D8-CE60CDB02C65}"/>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C7E5-40A2-96D8-CE60CDB02C65}"/>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C7E5-40A2-96D8-CE60CDB02C65}"/>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C7E5-40A2-96D8-CE60CDB02C65}"/>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C7E5-40A2-96D8-CE60CDB02C65}"/>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('31adictsaad'!$M$10:$M$27,'31adictsaad'!$M$29)</c:f>
              <c:numCache>
                <c:formatCode>#,##0.00</c:formatCode>
                <c:ptCount val="19"/>
                <c:pt idx="0">
                  <c:v>19.787210116592295</c:v>
                </c:pt>
                <c:pt idx="1">
                  <c:v>14.829282950831987</c:v>
                </c:pt>
                <c:pt idx="2">
                  <c:v>21.347577546621686</c:v>
                </c:pt>
                <c:pt idx="3">
                  <c:v>19.164831172369944</c:v>
                </c:pt>
                <c:pt idx="4">
                  <c:v>11.402294971312859</c:v>
                </c:pt>
                <c:pt idx="5">
                  <c:v>20.634037819799776</c:v>
                </c:pt>
                <c:pt idx="6">
                  <c:v>19.271465630710644</c:v>
                </c:pt>
                <c:pt idx="7">
                  <c:v>17.667811812141284</c:v>
                </c:pt>
                <c:pt idx="8">
                  <c:v>23.603161624420824</c:v>
                </c:pt>
                <c:pt idx="9">
                  <c:v>14.279753004237477</c:v>
                </c:pt>
                <c:pt idx="10">
                  <c:v>27.739876954536641</c:v>
                </c:pt>
                <c:pt idx="11">
                  <c:v>7.9191070317726737</c:v>
                </c:pt>
                <c:pt idx="12">
                  <c:v>21.267000101434913</c:v>
                </c:pt>
                <c:pt idx="13">
                  <c:v>13.142174432497013</c:v>
                </c:pt>
                <c:pt idx="14">
                  <c:v>21.032504780114724</c:v>
                </c:pt>
                <c:pt idx="15">
                  <c:v>27.542304318574725</c:v>
                </c:pt>
                <c:pt idx="16">
                  <c:v>29.172338687721208</c:v>
                </c:pt>
                <c:pt idx="17">
                  <c:v>25.906735751295336</c:v>
                </c:pt>
                <c:pt idx="18" formatCode="General">
                  <c:v>19.678972444864947</c:v>
                </c:pt>
              </c:numCache>
            </c:numRef>
          </c:val>
          <c:extLst>
            <c:ext xmlns:c16="http://schemas.microsoft.com/office/drawing/2014/chart" uri="{C3380CC4-5D6E-409C-BE32-E72D297353CC}">
              <c16:uniqueId val="{0000003A-C7E5-40A2-96D8-CE60CDB02C65}"/>
            </c:ext>
          </c:extLst>
        </c:ser>
        <c:dLbls>
          <c:showLegendKey val="0"/>
          <c:showVal val="0"/>
          <c:showCatName val="0"/>
          <c:showSerName val="0"/>
          <c:showPercent val="0"/>
          <c:showBubbleSize val="0"/>
        </c:dLbls>
        <c:gapWidth val="39"/>
        <c:overlap val="100"/>
        <c:axId val="267594128"/>
        <c:axId val="267595216"/>
      </c:barChart>
      <c:catAx>
        <c:axId val="26759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267595216"/>
        <c:crosses val="autoZero"/>
        <c:auto val="1"/>
        <c:lblAlgn val="ctr"/>
        <c:lblOffset val="100"/>
        <c:noMultiLvlLbl val="0"/>
      </c:catAx>
      <c:valAx>
        <c:axId val="26759521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128"/>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solidFill>
                  <a:schemeClr val="accent1">
                    <a:lumMod val="50000"/>
                  </a:schemeClr>
                </a:solidFill>
              </a:rPr>
              <a:t>Beneficiarios</a:t>
            </a:r>
            <a:r>
              <a:rPr lang="es-ES" baseline="0">
                <a:solidFill>
                  <a:schemeClr val="accent1">
                    <a:lumMod val="50000"/>
                  </a:schemeClr>
                </a:solidFill>
              </a:rPr>
              <a:t> con derecho por grado y CCAA</a:t>
            </a:r>
            <a:endParaRPr lang="es-ES">
              <a:solidFill>
                <a:schemeClr val="accent1">
                  <a:lumMod val="50000"/>
                </a:schemeClr>
              </a:solidFill>
            </a:endParaRPr>
          </a:p>
        </c:rich>
      </c:tx>
      <c:layout>
        <c:manualLayout>
          <c:xMode val="edge"/>
          <c:yMode val="edge"/>
          <c:x val="0.28331596959248695"/>
          <c:y val="7.9720976581963126E-3"/>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'31bdictsaad'!$F$7:$G$7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5FEA-461A-A909-E942AECA665A}"/>
              </c:ext>
            </c:extLst>
          </c:dPt>
          <c:dPt>
            <c:idx val="11"/>
            <c:invertIfNegative val="0"/>
            <c:bubble3D val="0"/>
            <c:extLst>
              <c:ext xmlns:c16="http://schemas.microsoft.com/office/drawing/2014/chart" uri="{C3380CC4-5D6E-409C-BE32-E72D297353CC}">
                <c16:uniqueId val="{00000001-5FEA-461A-A909-E942AECA665A}"/>
              </c:ext>
            </c:extLst>
          </c:dPt>
          <c:dPt>
            <c:idx val="12"/>
            <c:invertIfNegative val="0"/>
            <c:bubble3D val="0"/>
            <c:extLst>
              <c:ext xmlns:c16="http://schemas.microsoft.com/office/drawing/2014/chart" uri="{C3380CC4-5D6E-409C-BE32-E72D297353CC}">
                <c16:uniqueId val="{00000002-5FEA-461A-A909-E942AECA665A}"/>
              </c:ext>
            </c:extLst>
          </c:dPt>
          <c:dPt>
            <c:idx val="14"/>
            <c:invertIfNegative val="0"/>
            <c:bubble3D val="0"/>
            <c:extLst>
              <c:ext xmlns:c16="http://schemas.microsoft.com/office/drawing/2014/chart" uri="{C3380CC4-5D6E-409C-BE32-E72D297353CC}">
                <c16:uniqueId val="{00000003-5FEA-461A-A909-E942AECA665A}"/>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5FEA-461A-A909-E942AECA665A}"/>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5FEA-461A-A909-E942AECA665A}"/>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FEA-461A-A909-E942AECA665A}"/>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5FEA-461A-A909-E942AECA665A}"/>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5FEA-461A-A909-E942AECA665A}"/>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5FEA-461A-A909-E942AECA665A}"/>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5FEA-461A-A909-E942AECA665A}"/>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FEA-461A-A909-E942AECA665A}"/>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5FEA-461A-A909-E942AECA665A}"/>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5FEA-461A-A909-E942AECA665A}"/>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5FEA-461A-A909-E942AECA665A}"/>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5FEA-461A-A909-E942AECA665A}"/>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5FEA-461A-A909-E942AECA665A}"/>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5FEA-461A-A909-E942AECA665A}"/>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5FEA-461A-A909-E942AECA665A}"/>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5FEA-461A-A909-E942AECA665A}"/>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5FEA-461A-A909-E942AECA665A}"/>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5FEA-461A-A909-E942AECA665A}"/>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5FEA-461A-A909-E942AECA665A}"/>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5FEA-461A-A909-E942AECA665A}"/>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('31bdictsaad'!$G$10:$G$27,'31bdictsaad'!$G$29)</c:f>
              <c:numCache>
                <c:formatCode>#,##0.00</c:formatCode>
                <c:ptCount val="19"/>
                <c:pt idx="0">
                  <c:v>24.466393716843765</c:v>
                </c:pt>
                <c:pt idx="1">
                  <c:v>29.450937155457552</c:v>
                </c:pt>
                <c:pt idx="2">
                  <c:v>23.57619444775408</c:v>
                </c:pt>
                <c:pt idx="3">
                  <c:v>24.09337340936543</c:v>
                </c:pt>
                <c:pt idx="4">
                  <c:v>32.996209740395784</c:v>
                </c:pt>
                <c:pt idx="5">
                  <c:v>28.763948035146353</c:v>
                </c:pt>
                <c:pt idx="6">
                  <c:v>27.830939095334205</c:v>
                </c:pt>
                <c:pt idx="7">
                  <c:v>29.844462489849459</c:v>
                </c:pt>
                <c:pt idx="8">
                  <c:v>18.509186585800929</c:v>
                </c:pt>
                <c:pt idx="9">
                  <c:v>27.995294226734821</c:v>
                </c:pt>
                <c:pt idx="10">
                  <c:v>32.202190724793248</c:v>
                </c:pt>
                <c:pt idx="11">
                  <c:v>32.878702901137004</c:v>
                </c:pt>
                <c:pt idx="12">
                  <c:v>31.998414350131313</c:v>
                </c:pt>
                <c:pt idx="13">
                  <c:v>29.246178584574849</c:v>
                </c:pt>
                <c:pt idx="14">
                  <c:v>20.852772692375833</c:v>
                </c:pt>
                <c:pt idx="15">
                  <c:v>23.35746691427094</c:v>
                </c:pt>
                <c:pt idx="16">
                  <c:v>23.601768210647702</c:v>
                </c:pt>
                <c:pt idx="17">
                  <c:v>31.36863136863137</c:v>
                </c:pt>
                <c:pt idx="18" formatCode="General">
                  <c:v>26.40856278604582</c:v>
                </c:pt>
              </c:numCache>
            </c:numRef>
          </c:val>
          <c:extLst>
            <c:ext xmlns:c16="http://schemas.microsoft.com/office/drawing/2014/chart" uri="{C3380CC4-5D6E-409C-BE32-E72D297353CC}">
              <c16:uniqueId val="{00000015-5FEA-461A-A909-E942AECA665A}"/>
            </c:ext>
          </c:extLst>
        </c:ser>
        <c:ser>
          <c:idx val="1"/>
          <c:order val="1"/>
          <c:tx>
            <c:strRef>
              <c:f>'31bdictsaad'!$H$7:$I$7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5FEA-461A-A909-E942AECA665A}"/>
              </c:ext>
            </c:extLst>
          </c:dPt>
          <c:dPt>
            <c:idx val="11"/>
            <c:invertIfNegative val="0"/>
            <c:bubble3D val="0"/>
            <c:extLst>
              <c:ext xmlns:c16="http://schemas.microsoft.com/office/drawing/2014/chart" uri="{C3380CC4-5D6E-409C-BE32-E72D297353CC}">
                <c16:uniqueId val="{00000017-5FEA-461A-A909-E942AECA665A}"/>
              </c:ext>
            </c:extLst>
          </c:dPt>
          <c:dPt>
            <c:idx val="14"/>
            <c:invertIfNegative val="0"/>
            <c:bubble3D val="0"/>
            <c:extLst>
              <c:ext xmlns:c16="http://schemas.microsoft.com/office/drawing/2014/chart" uri="{C3380CC4-5D6E-409C-BE32-E72D297353CC}">
                <c16:uniqueId val="{00000018-5FEA-461A-A909-E942AECA665A}"/>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5FEA-461A-A909-E942AECA665A}"/>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5FEA-461A-A909-E942AECA665A}"/>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5FEA-461A-A909-E942AECA665A}"/>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5FEA-461A-A909-E942AECA665A}"/>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5FEA-461A-A909-E942AECA665A}"/>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5FEA-461A-A909-E942AECA665A}"/>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5FEA-461A-A909-E942AECA665A}"/>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5FEA-461A-A909-E942AECA665A}"/>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5FEA-461A-A909-E942AECA665A}"/>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5FEA-461A-A909-E942AECA665A}"/>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('31bdictsaad'!$I$10:$I$27,'31bdictsaad'!$I$29)</c:f>
              <c:numCache>
                <c:formatCode>#,##0.00</c:formatCode>
                <c:ptCount val="19"/>
                <c:pt idx="0">
                  <c:v>44.04836628379347</c:v>
                </c:pt>
                <c:pt idx="1">
                  <c:v>35.67585446527012</c:v>
                </c:pt>
                <c:pt idx="2">
                  <c:v>33.304539497200047</c:v>
                </c:pt>
                <c:pt idx="3">
                  <c:v>32.253714991994158</c:v>
                </c:pt>
                <c:pt idx="4">
                  <c:v>35.342742319486504</c:v>
                </c:pt>
                <c:pt idx="5">
                  <c:v>42.720068998975798</c:v>
                </c:pt>
                <c:pt idx="6">
                  <c:v>32.719142031738492</c:v>
                </c:pt>
                <c:pt idx="7">
                  <c:v>32.976450746455122</c:v>
                </c:pt>
                <c:pt idx="8">
                  <c:v>37.904700321084555</c:v>
                </c:pt>
                <c:pt idx="9">
                  <c:v>37.462475514911276</c:v>
                </c:pt>
                <c:pt idx="10">
                  <c:v>33.207289404991343</c:v>
                </c:pt>
                <c:pt idx="11">
                  <c:v>34.33437006067404</c:v>
                </c:pt>
                <c:pt idx="12">
                  <c:v>37.323720331004409</c:v>
                </c:pt>
                <c:pt idx="13">
                  <c:v>37.60195284499293</c:v>
                </c:pt>
                <c:pt idx="14">
                  <c:v>39.703537471210062</c:v>
                </c:pt>
                <c:pt idx="15">
                  <c:v>31.808138031546036</c:v>
                </c:pt>
                <c:pt idx="16">
                  <c:v>42.043052085335383</c:v>
                </c:pt>
                <c:pt idx="17">
                  <c:v>37.037962037962039</c:v>
                </c:pt>
                <c:pt idx="18" formatCode="General">
                  <c:v>37.444165505325472</c:v>
                </c:pt>
              </c:numCache>
            </c:numRef>
          </c:val>
          <c:extLst>
            <c:ext xmlns:c16="http://schemas.microsoft.com/office/drawing/2014/chart" uri="{C3380CC4-5D6E-409C-BE32-E72D297353CC}">
              <c16:uniqueId val="{00000023-5FEA-461A-A909-E942AECA665A}"/>
            </c:ext>
          </c:extLst>
        </c:ser>
        <c:ser>
          <c:idx val="2"/>
          <c:order val="2"/>
          <c:tx>
            <c:strRef>
              <c:f>'31bdictsaad'!$J$7:$K$7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5FEA-461A-A909-E942AECA665A}"/>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('31bdictsaad'!$K$10:$K$27,'31bdictsaad'!$K$29)</c:f>
              <c:numCache>
                <c:formatCode>#,##0.00</c:formatCode>
                <c:ptCount val="19"/>
                <c:pt idx="0">
                  <c:v>31.485239999362761</c:v>
                </c:pt>
                <c:pt idx="1">
                  <c:v>34.873208379272327</c:v>
                </c:pt>
                <c:pt idx="2">
                  <c:v>43.11926605504587</c:v>
                </c:pt>
                <c:pt idx="3">
                  <c:v>43.652911598640408</c:v>
                </c:pt>
                <c:pt idx="4">
                  <c:v>31.661047940117708</c:v>
                </c:pt>
                <c:pt idx="5">
                  <c:v>28.51598296587785</c:v>
                </c:pt>
                <c:pt idx="6">
                  <c:v>39.449918872927299</c:v>
                </c:pt>
                <c:pt idx="7">
                  <c:v>37.179086763695423</c:v>
                </c:pt>
                <c:pt idx="8">
                  <c:v>43.58611309311452</c:v>
                </c:pt>
                <c:pt idx="9">
                  <c:v>34.542230258353904</c:v>
                </c:pt>
                <c:pt idx="10">
                  <c:v>34.590519870215417</c:v>
                </c:pt>
                <c:pt idx="11">
                  <c:v>32.786927038188956</c:v>
                </c:pt>
                <c:pt idx="12">
                  <c:v>30.677865318864278</c:v>
                </c:pt>
                <c:pt idx="13">
                  <c:v>33.151868570432221</c:v>
                </c:pt>
                <c:pt idx="14">
                  <c:v>39.443689836414102</c:v>
                </c:pt>
                <c:pt idx="15">
                  <c:v>44.834395054183027</c:v>
                </c:pt>
                <c:pt idx="16">
                  <c:v>34.355179704016912</c:v>
                </c:pt>
                <c:pt idx="17">
                  <c:v>31.593406593406595</c:v>
                </c:pt>
                <c:pt idx="18" formatCode="General">
                  <c:v>36.147271708628708</c:v>
                </c:pt>
              </c:numCache>
            </c:numRef>
          </c:val>
          <c:extLst>
            <c:ext xmlns:c16="http://schemas.microsoft.com/office/drawing/2014/chart" uri="{C3380CC4-5D6E-409C-BE32-E72D297353CC}">
              <c16:uniqueId val="{00000026-5FEA-461A-A909-E942AECA665A}"/>
            </c:ext>
          </c:extLst>
        </c:ser>
        <c:ser>
          <c:idx val="3"/>
          <c:order val="3"/>
          <c:tx>
            <c:strRef>
              <c:f>'31bdictsaad'!$L$7:$M$7</c:f>
              <c:strCache>
                <c:ptCount val="1"/>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5FEA-461A-A909-E942AECA665A}"/>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5FEA-461A-A909-E942AECA665A}"/>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5FEA-461A-A909-E942AECA665A}"/>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FEA-461A-A909-E942AECA665A}"/>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FEA-461A-A909-E942AECA665A}"/>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5FEA-461A-A909-E942AECA665A}"/>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5FEA-461A-A909-E942AECA665A}"/>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5FEA-461A-A909-E942AECA665A}"/>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5FEA-461A-A909-E942AECA665A}"/>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5FEA-461A-A909-E942AECA665A}"/>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5FEA-461A-A909-E942AECA665A}"/>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5FEA-461A-A909-E942AECA665A}"/>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5FEA-461A-A909-E942AECA665A}"/>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5FEA-461A-A909-E942AECA665A}"/>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5FEA-461A-A909-E942AECA665A}"/>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5FEA-461A-A909-E942AECA665A}"/>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FEA-461A-A909-E942AECA665A}"/>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FEA-461A-A909-E942AECA665A}"/>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('31bdictsaad'!$M$10:$M$27,'31bdictsaad'!$M$29)</c:f>
              <c:numCache>
                <c:formatCode>#,##0.00</c:formatCode>
                <c:ptCount val="19"/>
              </c:numCache>
            </c:numRef>
          </c:val>
          <c:extLst>
            <c:ext xmlns:c16="http://schemas.microsoft.com/office/drawing/2014/chart" uri="{C3380CC4-5D6E-409C-BE32-E72D297353CC}">
              <c16:uniqueId val="{0000003A-5FEA-461A-A909-E942AECA665A}"/>
            </c:ext>
          </c:extLst>
        </c:ser>
        <c:dLbls>
          <c:showLegendKey val="0"/>
          <c:showVal val="0"/>
          <c:showCatName val="0"/>
          <c:showSerName val="0"/>
          <c:showPercent val="0"/>
          <c:showBubbleSize val="0"/>
        </c:dLbls>
        <c:gapWidth val="39"/>
        <c:overlap val="100"/>
        <c:axId val="267594672"/>
        <c:axId val="267595760"/>
      </c:barChart>
      <c:catAx>
        <c:axId val="26759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760"/>
        <c:crosses val="autoZero"/>
        <c:auto val="1"/>
        <c:lblAlgn val="ctr"/>
        <c:lblOffset val="100"/>
        <c:noMultiLvlLbl val="0"/>
      </c:catAx>
      <c:valAx>
        <c:axId val="2675957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672"/>
        <c:crosses val="autoZero"/>
        <c:crossBetween val="between"/>
        <c:majorUnit val="0.2"/>
      </c:valAx>
      <c:spPr>
        <a:noFill/>
        <a:ln>
          <a:noFill/>
        </a:ln>
        <a:effectLst/>
      </c:spPr>
    </c:plotArea>
    <c:legend>
      <c:legendPos val="b"/>
      <c:legendEntry>
        <c:idx val="3"/>
        <c:delete val="1"/>
      </c:legendEntry>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1">
                <a:solidFill>
                  <a:schemeClr val="accent1">
                    <a:lumMod val="50000"/>
                  </a:schemeClr>
                </a:solidFill>
                <a:latin typeface="+mn-lt"/>
              </a:defRPr>
            </a:pPr>
            <a:r>
              <a:rPr lang="en-US" sz="1050" b="1">
                <a:solidFill>
                  <a:schemeClr val="accent1">
                    <a:lumMod val="50000"/>
                  </a:schemeClr>
                </a:solidFill>
                <a:latin typeface="+mn-lt"/>
              </a:rPr>
              <a:t>Porcentaje de resoluciones de grado sobre la población potencialmente dependiente</a:t>
            </a:r>
          </a:p>
        </c:rich>
      </c:tx>
      <c:layout>
        <c:manualLayout>
          <c:xMode val="edge"/>
          <c:yMode val="edge"/>
          <c:x val="0.22389886892880906"/>
          <c:y val="1.6816816816816817E-2"/>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6474-47AB-A379-7E4F9BF1F0D4}"/>
              </c:ext>
            </c:extLst>
          </c:dPt>
          <c:dPt>
            <c:idx val="8"/>
            <c:invertIfNegative val="0"/>
            <c:bubble3D val="0"/>
            <c:spPr>
              <a:solidFill>
                <a:schemeClr val="accent1">
                  <a:lumMod val="50000"/>
                </a:schemeClr>
              </a:solidFill>
              <a:ln w="12700">
                <a:solidFill>
                  <a:srgbClr val="000000"/>
                </a:solidFill>
                <a:prstDash val="solid"/>
              </a:ln>
            </c:spPr>
            <c:extLst>
              <c:ext xmlns:c16="http://schemas.microsoft.com/office/drawing/2014/chart" uri="{C3380CC4-5D6E-409C-BE32-E72D297353CC}">
                <c16:uniqueId val="{00000001-6474-47AB-A379-7E4F9BF1F0D4}"/>
              </c:ext>
            </c:extLst>
          </c:dPt>
          <c:dPt>
            <c:idx val="9"/>
            <c:invertIfNegative val="0"/>
            <c:bubble3D val="0"/>
            <c:extLst>
              <c:ext xmlns:c16="http://schemas.microsoft.com/office/drawing/2014/chart" uri="{C3380CC4-5D6E-409C-BE32-E72D297353CC}">
                <c16:uniqueId val="{00000003-6474-47AB-A379-7E4F9BF1F0D4}"/>
              </c:ext>
            </c:extLst>
          </c:dPt>
          <c:dLbls>
            <c:dLbl>
              <c:idx val="0"/>
              <c:layout>
                <c:manualLayout>
                  <c:x val="5.3226879574184965E-3"/>
                  <c:y val="-1.2012012012012012E-2"/>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74-47AB-A379-7E4F9BF1F0D4}"/>
                </c:ext>
              </c:extLst>
            </c:dLbl>
            <c:dLbl>
              <c:idx val="1"/>
              <c:layout>
                <c:manualLayout>
                  <c:x val="-1.0645375914837017E-2"/>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74-47AB-A379-7E4F9BF1F0D4}"/>
                </c:ext>
              </c:extLst>
            </c:dLbl>
            <c:dLbl>
              <c:idx val="2"/>
              <c:layout>
                <c:manualLayout>
                  <c:x val="2.6613439787092482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74-47AB-A379-7E4F9BF1F0D4}"/>
                </c:ext>
              </c:extLst>
            </c:dLbl>
            <c:dLbl>
              <c:idx val="3"/>
              <c:layout>
                <c:manualLayout>
                  <c:x val="2.6613439787092482E-3"/>
                  <c:y val="-7.2072072072072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74-47AB-A379-7E4F9BF1F0D4}"/>
                </c:ext>
              </c:extLst>
            </c:dLbl>
            <c:dLbl>
              <c:idx val="4"/>
              <c:layout>
                <c:manualLayout>
                  <c:x val="5.3226879574184479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474-47AB-A379-7E4F9BF1F0D4}"/>
                </c:ext>
              </c:extLst>
            </c:dLbl>
            <c:dLbl>
              <c:idx val="5"/>
              <c:layout>
                <c:manualLayout>
                  <c:x val="2.6613439787092481E-2"/>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474-47AB-A379-7E4F9BF1F0D4}"/>
                </c:ext>
              </c:extLst>
            </c:dLbl>
            <c:dLbl>
              <c:idx val="6"/>
              <c:layout>
                <c:manualLayout>
                  <c:x val="1.3306719893546289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474-47AB-A379-7E4F9BF1F0D4}"/>
                </c:ext>
              </c:extLst>
            </c:dLbl>
            <c:dLbl>
              <c:idx val="7"/>
              <c:layout>
                <c:manualLayout>
                  <c:x val="5.3226879574184479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74-47AB-A379-7E4F9BF1F0D4}"/>
                </c:ext>
              </c:extLst>
            </c:dLbl>
            <c:dLbl>
              <c:idx val="8"/>
              <c:layout>
                <c:manualLayout>
                  <c:x val="5.3226879574184965E-3"/>
                  <c:y val="-4.08408408408408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74-47AB-A379-7E4F9BF1F0D4}"/>
                </c:ext>
              </c:extLst>
            </c:dLbl>
            <c:dLbl>
              <c:idx val="9"/>
              <c:layout>
                <c:manualLayout>
                  <c:x val="7.9840319361277438E-3"/>
                  <c:y val="4.80480480480480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74-47AB-A379-7E4F9BF1F0D4}"/>
                </c:ext>
              </c:extLst>
            </c:dLbl>
            <c:dLbl>
              <c:idx val="10"/>
              <c:layout>
                <c:manualLayout>
                  <c:x val="7.9840319361276467E-3"/>
                  <c:y val="-2.64264264264264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474-47AB-A379-7E4F9BF1F0D4}"/>
                </c:ext>
              </c:extLst>
            </c:dLbl>
            <c:dLbl>
              <c:idx val="11"/>
              <c:layout>
                <c:manualLayout>
                  <c:x val="5.3226879574184965E-3"/>
                  <c:y val="-7.20720720720720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474-47AB-A379-7E4F9BF1F0D4}"/>
                </c:ext>
              </c:extLst>
            </c:dLbl>
            <c:dLbl>
              <c:idx val="12"/>
              <c:layout>
                <c:manualLayout>
                  <c:x val="-9.7581485283027495E-17"/>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474-47AB-A379-7E4F9BF1F0D4}"/>
                </c:ext>
              </c:extLst>
            </c:dLbl>
            <c:dLbl>
              <c:idx val="13"/>
              <c:layout>
                <c:manualLayout>
                  <c:x val="1.596806387225539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474-47AB-A379-7E4F9BF1F0D4}"/>
                </c:ext>
              </c:extLst>
            </c:dLbl>
            <c:dLbl>
              <c:idx val="14"/>
              <c:layout>
                <c:manualLayout>
                  <c:x val="1.0645375914836993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474-47AB-A379-7E4F9BF1F0D4}"/>
                </c:ext>
              </c:extLst>
            </c:dLbl>
            <c:dLbl>
              <c:idx val="15"/>
              <c:layout>
                <c:manualLayout>
                  <c:x val="7.9840319361276467E-3"/>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474-47AB-A379-7E4F9BF1F0D4}"/>
                </c:ext>
              </c:extLst>
            </c:dLbl>
            <c:dLbl>
              <c:idx val="16"/>
              <c:layout>
                <c:manualLayout>
                  <c:x val="1.3306719893546046E-2"/>
                  <c:y val="1.2012012012011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474-47AB-A379-7E4F9BF1F0D4}"/>
                </c:ext>
              </c:extLst>
            </c:dLbl>
            <c:dLbl>
              <c:idx val="17"/>
              <c:layout>
                <c:manualLayout>
                  <c:x val="7.9840319361277438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474-47AB-A379-7E4F9BF1F0D4}"/>
                </c:ext>
              </c:extLst>
            </c:dLbl>
            <c:dLbl>
              <c:idx val="18"/>
              <c:layout>
                <c:manualLayout>
                  <c:x val="7.9840319361277438E-3"/>
                  <c:y val="9.60960960960952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474-47AB-A379-7E4F9BF1F0D4}"/>
                </c:ext>
              </c:extLst>
            </c:dLbl>
            <c:numFmt formatCode="0.00" sourceLinked="0"/>
            <c:spPr>
              <a:noFill/>
              <a:ln w="25400">
                <a:noFill/>
              </a:ln>
            </c:spPr>
            <c:txPr>
              <a:bodyPr wrap="square" lIns="38100" tIns="19050" rIns="38100" bIns="19050" anchor="ctr">
                <a:spAutoFit/>
              </a:bodyPr>
              <a:lstStyle/>
              <a:p>
                <a:pPr>
                  <a:defRPr sz="900" b="0" i="0" u="none" strike="noStrike" baseline="0">
                    <a:solidFill>
                      <a:schemeClr val="accent1">
                        <a:lumMod val="75000"/>
                      </a:schemeClr>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'32dictcasaadpot'!$Q$11:$Q$29</c:f>
              <c:strCache>
                <c:ptCount val="19"/>
                <c:pt idx="0">
                  <c:v>Andalucía</c:v>
                </c:pt>
                <c:pt idx="1">
                  <c:v>Castilla y León</c:v>
                </c:pt>
                <c:pt idx="2">
                  <c:v>Extremadura</c:v>
                </c:pt>
                <c:pt idx="3">
                  <c:v>Balears, Illes</c:v>
                </c:pt>
                <c:pt idx="4">
                  <c:v>País Vasco</c:v>
                </c:pt>
                <c:pt idx="5">
                  <c:v>Rioja, La</c:v>
                </c:pt>
                <c:pt idx="6">
                  <c:v>Castilla - La Mancha</c:v>
                </c:pt>
                <c:pt idx="7">
                  <c:v>Cataluña</c:v>
                </c:pt>
                <c:pt idx="8">
                  <c:v>TOTAL</c:v>
                </c:pt>
                <c:pt idx="9">
                  <c:v>Madrid, Comunidad de</c:v>
                </c:pt>
                <c:pt idx="10">
                  <c:v>Comunitat Valenciana</c:v>
                </c:pt>
                <c:pt idx="11">
                  <c:v>Murcia, Región de</c:v>
                </c:pt>
                <c:pt idx="12">
                  <c:v>Aragón</c:v>
                </c:pt>
                <c:pt idx="13">
                  <c:v>Ceuta y Melilla</c:v>
                </c:pt>
                <c:pt idx="14">
                  <c:v>Navarra, Comunidad Foral de</c:v>
                </c:pt>
                <c:pt idx="15">
                  <c:v>Cantabria</c:v>
                </c:pt>
                <c:pt idx="16">
                  <c:v>Canarias</c:v>
                </c:pt>
                <c:pt idx="17">
                  <c:v>Asturias, Principado de</c:v>
                </c:pt>
                <c:pt idx="18">
                  <c:v>Galicia</c:v>
                </c:pt>
              </c:strCache>
            </c:strRef>
          </c:cat>
          <c:val>
            <c:numRef>
              <c:f>'32dictcasaadpot'!$R$11:$R$29</c:f>
              <c:numCache>
                <c:formatCode>#,##0.00</c:formatCode>
                <c:ptCount val="19"/>
                <c:pt idx="0">
                  <c:v>38.575362237398217</c:v>
                </c:pt>
                <c:pt idx="1">
                  <c:v>38.20359661477849</c:v>
                </c:pt>
                <c:pt idx="2">
                  <c:v>37.683094521612624</c:v>
                </c:pt>
                <c:pt idx="3">
                  <c:v>35.958423149781176</c:v>
                </c:pt>
                <c:pt idx="4">
                  <c:v>35.757723403931358</c:v>
                </c:pt>
                <c:pt idx="5">
                  <c:v>34.857291987947519</c:v>
                </c:pt>
                <c:pt idx="6">
                  <c:v>34.467575194633916</c:v>
                </c:pt>
                <c:pt idx="7">
                  <c:v>33.851189852639145</c:v>
                </c:pt>
                <c:pt idx="8">
                  <c:v>32.207762033839373</c:v>
                </c:pt>
                <c:pt idx="9">
                  <c:v>31.927028774209461</c:v>
                </c:pt>
                <c:pt idx="10">
                  <c:v>31.215341959334566</c:v>
                </c:pt>
                <c:pt idx="11">
                  <c:v>30.608965279244291</c:v>
                </c:pt>
                <c:pt idx="12">
                  <c:v>28.54508317563112</c:v>
                </c:pt>
                <c:pt idx="13">
                  <c:v>26.775008670663428</c:v>
                </c:pt>
                <c:pt idx="14">
                  <c:v>26.358618824599574</c:v>
                </c:pt>
                <c:pt idx="15">
                  <c:v>23.392714171337069</c:v>
                </c:pt>
                <c:pt idx="16">
                  <c:v>23.370733342535445</c:v>
                </c:pt>
                <c:pt idx="17">
                  <c:v>23.214858727870993</c:v>
                </c:pt>
                <c:pt idx="18">
                  <c:v>18.143930762629026</c:v>
                </c:pt>
              </c:numCache>
            </c:numRef>
          </c:val>
          <c:extLst>
            <c:ext xmlns:c16="http://schemas.microsoft.com/office/drawing/2014/chart" uri="{C3380CC4-5D6E-409C-BE32-E72D297353CC}">
              <c16:uniqueId val="{00000014-6474-47AB-A379-7E4F9BF1F0D4}"/>
            </c:ext>
          </c:extLst>
        </c:ser>
        <c:dLbls>
          <c:showLegendKey val="0"/>
          <c:showVal val="0"/>
          <c:showCatName val="0"/>
          <c:showSerName val="0"/>
          <c:showPercent val="0"/>
          <c:showBubbleSize val="0"/>
        </c:dLbls>
        <c:gapWidth val="20"/>
        <c:axId val="-1956963568"/>
        <c:axId val="-1956959760"/>
      </c:barChart>
      <c:catAx>
        <c:axId val="-1956963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ysClr val="windowText" lastClr="000000"/>
                </a:solidFill>
                <a:latin typeface="+mn-lt"/>
                <a:ea typeface="Arial"/>
                <a:cs typeface="Arial"/>
              </a:defRPr>
            </a:pPr>
            <a:endParaRPr lang="es-ES"/>
          </a:p>
        </c:txPr>
        <c:crossAx val="-1956959760"/>
        <c:crosses val="autoZero"/>
        <c:auto val="1"/>
        <c:lblAlgn val="ctr"/>
        <c:lblOffset val="100"/>
        <c:tickLblSkip val="1"/>
        <c:tickMarkSkip val="1"/>
        <c:noMultiLvlLbl val="0"/>
      </c:catAx>
      <c:valAx>
        <c:axId val="-195695976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19569635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registradas sobre</a:t>
            </a:r>
            <a:r>
              <a:rPr lang="es-ES" b="1" baseline="0">
                <a:solidFill>
                  <a:schemeClr val="accent1">
                    <a:lumMod val="75000"/>
                  </a:schemeClr>
                </a:solidFill>
              </a:rPr>
              <a:t> la población </a:t>
            </a:r>
            <a:endParaRPr lang="es-ES" b="1">
              <a:solidFill>
                <a:schemeClr val="accent1">
                  <a:lumMod val="75000"/>
                </a:schemeClr>
              </a:solidFill>
            </a:endParaRPr>
          </a:p>
        </c:rich>
      </c:tx>
      <c:layout>
        <c:manualLayout>
          <c:xMode val="edge"/>
          <c:yMode val="edge"/>
          <c:x val="0.26072786428852945"/>
          <c:y val="2.60094169356813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A-8FEB-42E3-A6CB-DB2C56CB0F04}"/>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0-8FEB-42E3-A6CB-DB2C56CB0F04}"/>
              </c:ext>
            </c:extLst>
          </c:dPt>
          <c:dPt>
            <c:idx val="9"/>
            <c:invertIfNegative val="0"/>
            <c:bubble3D val="0"/>
            <c:extLst>
              <c:ext xmlns:c16="http://schemas.microsoft.com/office/drawing/2014/chart" uri="{C3380CC4-5D6E-409C-BE32-E72D297353CC}">
                <c16:uniqueId val="{00000002-8FEB-42E3-A6CB-DB2C56CB0F04}"/>
              </c:ext>
            </c:extLst>
          </c:dPt>
          <c:dPt>
            <c:idx val="10"/>
            <c:invertIfNegative val="0"/>
            <c:bubble3D val="0"/>
            <c:extLst>
              <c:ext xmlns:c16="http://schemas.microsoft.com/office/drawing/2014/chart" uri="{C3380CC4-5D6E-409C-BE32-E72D297353CC}">
                <c16:uniqueId val="{00000003-8FEB-42E3-A6CB-DB2C56CB0F04}"/>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EB-42E3-A6CB-DB2C56CB0F04}"/>
                </c:ext>
              </c:extLst>
            </c:dLbl>
            <c:dLbl>
              <c:idx val="1"/>
              <c:layout>
                <c:manualLayout>
                  <c:x val="8.385744234800839E-3"/>
                  <c:y val="-4.813477737665463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EB-42E3-A6CB-DB2C56CB0F04}"/>
                </c:ext>
              </c:extLst>
            </c:dLbl>
            <c:dLbl>
              <c:idx val="2"/>
              <c:layout>
                <c:manualLayout>
                  <c:x val="-5.4651063353922862E-4"/>
                  <c:y val="-2.206151810776027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EB-42E3-A6CB-DB2C56CB0F04}"/>
                </c:ext>
              </c:extLst>
            </c:dLbl>
            <c:dLbl>
              <c:idx val="4"/>
              <c:layout>
                <c:manualLayout>
                  <c:x val="3.3265410513781232E-3"/>
                  <c:y val="9.626945167418925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EB-42E3-A6CB-DB2C56CB0F04}"/>
                </c:ext>
              </c:extLst>
            </c:dLbl>
            <c:dLbl>
              <c:idx val="5"/>
              <c:layout>
                <c:manualLayout>
                  <c:x val="3.4605418731604234E-3"/>
                  <c:y val="4.32005622728118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EB-42E3-A6CB-DB2C56CB0F04}"/>
                </c:ext>
              </c:extLst>
            </c:dLbl>
            <c:dLbl>
              <c:idx val="6"/>
              <c:layout>
                <c:manualLayout>
                  <c:x val="0"/>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EB-42E3-A6CB-DB2C56CB0F04}"/>
                </c:ext>
              </c:extLst>
            </c:dLbl>
            <c:dLbl>
              <c:idx val="7"/>
              <c:layout>
                <c:manualLayout>
                  <c:x val="8.38574423480078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EB-42E3-A6CB-DB2C56CB0F04}"/>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EB-42E3-A6CB-DB2C56CB0F04}"/>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EB-42E3-A6CB-DB2C56CB0F04}"/>
                </c:ext>
              </c:extLst>
            </c:dLbl>
            <c:dLbl>
              <c:idx val="10"/>
              <c:layout>
                <c:manualLayout>
                  <c:x val="1.3713701122822907E-3"/>
                  <c:y val="6.73464623863448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EB-42E3-A6CB-DB2C56CB0F04}"/>
                </c:ext>
              </c:extLst>
            </c:dLbl>
            <c:dLbl>
              <c:idx val="11"/>
              <c:layout>
                <c:manualLayout>
                  <c:x val="1.9959246308269753E-3"/>
                  <c:y val="6.27006222920616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EB-42E3-A6CB-DB2C56CB0F04}"/>
                </c:ext>
              </c:extLst>
            </c:dLbl>
            <c:dLbl>
              <c:idx val="13"/>
              <c:layout>
                <c:manualLayout>
                  <c:x val="0"/>
                  <c:y val="1.1569052783803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EB-42E3-A6CB-DB2C56CB0F04}"/>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EB-42E3-A6CB-DB2C56CB0F04}"/>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EB-42E3-A6CB-DB2C56CB0F04}"/>
                </c:ext>
              </c:extLst>
            </c:dLbl>
            <c:dLbl>
              <c:idx val="16"/>
              <c:layout>
                <c:manualLayout>
                  <c:x val="6.3897763578274758E-3"/>
                  <c:y val="1.013339709976594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EB-42E3-A6CB-DB2C56CB0F04}"/>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FEB-42E3-A6CB-DB2C56CB0F04}"/>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FEB-42E3-A6CB-DB2C56CB0F04}"/>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'34bdictcasaad'!$AE$11:$AE$29</c:f>
              <c:strCache>
                <c:ptCount val="19"/>
                <c:pt idx="0">
                  <c:v>Castilla y León</c:v>
                </c:pt>
                <c:pt idx="1">
                  <c:v>Extremadura</c:v>
                </c:pt>
                <c:pt idx="2">
                  <c:v>País Vasco</c:v>
                </c:pt>
                <c:pt idx="3">
                  <c:v>Castilla - La Mancha</c:v>
                </c:pt>
                <c:pt idx="4">
                  <c:v>Rioja, La</c:v>
                </c:pt>
                <c:pt idx="5">
                  <c:v>Andalucía</c:v>
                </c:pt>
                <c:pt idx="6">
                  <c:v>Cataluña</c:v>
                </c:pt>
                <c:pt idx="7">
                  <c:v>Asturias, Principado de</c:v>
                </c:pt>
                <c:pt idx="8">
                  <c:v>TOTAL</c:v>
                </c:pt>
                <c:pt idx="9">
                  <c:v>Cantabria</c:v>
                </c:pt>
                <c:pt idx="10">
                  <c:v>Aragón</c:v>
                </c:pt>
                <c:pt idx="11">
                  <c:v>Comunitat Valenciana</c:v>
                </c:pt>
                <c:pt idx="12">
                  <c:v>Murcia, Región de</c:v>
                </c:pt>
                <c:pt idx="13">
                  <c:v>Madrid, Comunidad de</c:v>
                </c:pt>
                <c:pt idx="14">
                  <c:v>Balears, Illes</c:v>
                </c:pt>
                <c:pt idx="15">
                  <c:v>Ceuta y Melilla</c:v>
                </c:pt>
                <c:pt idx="16">
                  <c:v>Navarra, Comunidad Foral de</c:v>
                </c:pt>
                <c:pt idx="17">
                  <c:v>Galicia</c:v>
                </c:pt>
                <c:pt idx="18">
                  <c:v>Canarias</c:v>
                </c:pt>
              </c:strCache>
            </c:strRef>
          </c:cat>
          <c:val>
            <c:numRef>
              <c:f>'34bdictcasaad'!$AF$11:$AF$29</c:f>
              <c:numCache>
                <c:formatCode>0.00</c:formatCode>
                <c:ptCount val="19"/>
                <c:pt idx="0">
                  <c:v>6.5656669476021134</c:v>
                </c:pt>
                <c:pt idx="1">
                  <c:v>5.3805062287419405</c:v>
                </c:pt>
                <c:pt idx="2">
                  <c:v>5.2981498008845369</c:v>
                </c:pt>
                <c:pt idx="3">
                  <c:v>4.6649706394073949</c:v>
                </c:pt>
                <c:pt idx="4">
                  <c:v>4.5587404819381785</c:v>
                </c:pt>
                <c:pt idx="5">
                  <c:v>4.558146546185661</c:v>
                </c:pt>
                <c:pt idx="6">
                  <c:v>4.4574240603252635</c:v>
                </c:pt>
                <c:pt idx="7">
                  <c:v>4.2426893028248811</c:v>
                </c:pt>
                <c:pt idx="8">
                  <c:v>4.2378157460437906</c:v>
                </c:pt>
                <c:pt idx="9">
                  <c:v>3.9725554779422385</c:v>
                </c:pt>
                <c:pt idx="10">
                  <c:v>3.9697634141486287</c:v>
                </c:pt>
                <c:pt idx="11">
                  <c:v>3.8591156964032209</c:v>
                </c:pt>
                <c:pt idx="12">
                  <c:v>3.8298193198134682</c:v>
                </c:pt>
                <c:pt idx="13">
                  <c:v>3.730000263391378</c:v>
                </c:pt>
                <c:pt idx="14">
                  <c:v>3.6398695435843775</c:v>
                </c:pt>
                <c:pt idx="15">
                  <c:v>3.2062653890652348</c:v>
                </c:pt>
                <c:pt idx="16">
                  <c:v>3.1901867872737686</c:v>
                </c:pt>
                <c:pt idx="17">
                  <c:v>3.1561918394442667</c:v>
                </c:pt>
                <c:pt idx="18">
                  <c:v>2.6777935631735152</c:v>
                </c:pt>
              </c:numCache>
            </c:numRef>
          </c:val>
          <c:extLst>
            <c:ext xmlns:c16="http://schemas.microsoft.com/office/drawing/2014/chart" uri="{C3380CC4-5D6E-409C-BE32-E72D297353CC}">
              <c16:uniqueId val="{00000012-8FEB-42E3-A6CB-DB2C56CB0F04}"/>
            </c:ext>
          </c:extLst>
        </c:ser>
        <c:dLbls>
          <c:showLegendKey val="0"/>
          <c:showVal val="0"/>
          <c:showCatName val="0"/>
          <c:showSerName val="0"/>
          <c:showPercent val="0"/>
          <c:showBubbleSize val="0"/>
        </c:dLbls>
        <c:gapWidth val="20"/>
        <c:axId val="-1956963024"/>
        <c:axId val="-1956959216"/>
      </c:barChart>
      <c:catAx>
        <c:axId val="-1956963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59216"/>
        <c:crosses val="autoZero"/>
        <c:auto val="1"/>
        <c:lblAlgn val="ctr"/>
        <c:lblOffset val="100"/>
        <c:tickLblSkip val="1"/>
        <c:tickMarkSkip val="1"/>
        <c:noMultiLvlLbl val="0"/>
      </c:catAx>
      <c:valAx>
        <c:axId val="-1956959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302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B-453E-4DCC-AC52-3D21E1227FCF}"/>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0-453E-4DCC-AC52-3D21E1227FCF}"/>
              </c:ext>
            </c:extLst>
          </c:dPt>
          <c:dPt>
            <c:idx val="9"/>
            <c:invertIfNegative val="0"/>
            <c:bubble3D val="0"/>
            <c:extLst>
              <c:ext xmlns:c16="http://schemas.microsoft.com/office/drawing/2014/chart" uri="{C3380CC4-5D6E-409C-BE32-E72D297353CC}">
                <c16:uniqueId val="{00000002-453E-4DCC-AC52-3D21E1227FCF}"/>
              </c:ext>
            </c:extLst>
          </c:dPt>
          <c:dPt>
            <c:idx val="10"/>
            <c:invertIfNegative val="0"/>
            <c:bubble3D val="0"/>
            <c:extLst>
              <c:ext xmlns:c16="http://schemas.microsoft.com/office/drawing/2014/chart" uri="{C3380CC4-5D6E-409C-BE32-E72D297353CC}">
                <c16:uniqueId val="{00000003-453E-4DCC-AC52-3D21E1227FCF}"/>
              </c:ext>
            </c:extLst>
          </c:dPt>
          <c:dLbls>
            <c:dLbl>
              <c:idx val="0"/>
              <c:layout>
                <c:manualLayout>
                  <c:x val="9.4453254455845377E-5"/>
                  <c:y val="-1.314202261473031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3E-4DCC-AC52-3D21E1227FCF}"/>
                </c:ext>
              </c:extLst>
            </c:dLbl>
            <c:dLbl>
              <c:idx val="1"/>
              <c:layout>
                <c:manualLayout>
                  <c:x val="-4.5183922833958747E-4"/>
                  <c:y val="1.008754550842434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3E-4DCC-AC52-3D21E1227FCF}"/>
                </c:ext>
              </c:extLst>
            </c:dLbl>
            <c:dLbl>
              <c:idx val="2"/>
              <c:layout>
                <c:manualLayout>
                  <c:x val="2.7951769186746393E-3"/>
                  <c:y val="4.813477737665440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3E-4DCC-AC52-3D21E1227FC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3E-4DCC-AC52-3D21E1227FCF}"/>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3E-4DCC-AC52-3D21E1227FCF}"/>
                </c:ext>
              </c:extLst>
            </c:dLbl>
            <c:dLbl>
              <c:idx val="5"/>
              <c:layout>
                <c:manualLayout>
                  <c:x val="5.653577238057643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3E-4DCC-AC52-3D21E1227FCF}"/>
                </c:ext>
              </c:extLst>
            </c:dLbl>
            <c:dLbl>
              <c:idx val="6"/>
              <c:layout>
                <c:manualLayout>
                  <c:x val="6.7149105723220423E-3"/>
                  <c:y val="7.220161995879547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3E-4DCC-AC52-3D21E1227FCF}"/>
                </c:ext>
              </c:extLst>
            </c:dLbl>
            <c:dLbl>
              <c:idx val="7"/>
              <c:layout>
                <c:manualLayout>
                  <c:x val="1.7338544731996311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3E-4DCC-AC52-3D21E1227FCF}"/>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3E-4DCC-AC52-3D21E1227FCF}"/>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3E-4DCC-AC52-3D21E1227FCF}"/>
                </c:ext>
              </c:extLst>
            </c:dLbl>
            <c:dLbl>
              <c:idx val="10"/>
              <c:layout>
                <c:manualLayout>
                  <c:x val="5.1071101651429668E-3"/>
                  <c:y val="6.759574408037652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3E-4DCC-AC52-3D21E1227FCF}"/>
                </c:ext>
              </c:extLst>
            </c:dLbl>
            <c:dLbl>
              <c:idx val="11"/>
              <c:layout>
                <c:manualLayout>
                  <c:x val="-1.5448606692283692E-3"/>
                  <c:y val="4.353004261564078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53E-4DCC-AC52-3D21E1227FCF}"/>
                </c:ext>
              </c:extLst>
            </c:dLbl>
            <c:dLbl>
              <c:idx val="13"/>
              <c:layout>
                <c:manualLayout>
                  <c:x val="3.3732556919434165E-3"/>
                  <c:y val="7.22016199587954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3E-4DCC-AC52-3D21E1227FCF}"/>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53E-4DCC-AC52-3D21E1227FCF}"/>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3E-4DCC-AC52-3D21E1227FCF}"/>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53E-4DCC-AC52-3D21E1227FCF}"/>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3E-4DCC-AC52-3D21E1227FCF}"/>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53E-4DCC-AC52-3D21E1227FCF}"/>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'34bdictcasaad'!$AK$11:$AK$29</c:f>
              <c:strCache>
                <c:ptCount val="19"/>
                <c:pt idx="0">
                  <c:v>Ceuta y Melilla</c:v>
                </c:pt>
                <c:pt idx="1">
                  <c:v>Castilla y León</c:v>
                </c:pt>
                <c:pt idx="2">
                  <c:v>País Vasco</c:v>
                </c:pt>
                <c:pt idx="3">
                  <c:v>Andalucía</c:v>
                </c:pt>
                <c:pt idx="4">
                  <c:v>Extremadura</c:v>
                </c:pt>
                <c:pt idx="5">
                  <c:v>Murcia, Región de</c:v>
                </c:pt>
                <c:pt idx="6">
                  <c:v>Cantabria</c:v>
                </c:pt>
                <c:pt idx="7">
                  <c:v>Cataluña</c:v>
                </c:pt>
                <c:pt idx="8">
                  <c:v>TOTAL</c:v>
                </c:pt>
                <c:pt idx="9">
                  <c:v>Castilla - La Mancha</c:v>
                </c:pt>
                <c:pt idx="10">
                  <c:v>Asturias, Principado de</c:v>
                </c:pt>
                <c:pt idx="11">
                  <c:v>Rioja, La</c:v>
                </c:pt>
                <c:pt idx="12">
                  <c:v>Comunitat Valenciana</c:v>
                </c:pt>
                <c:pt idx="13">
                  <c:v>Galicia</c:v>
                </c:pt>
                <c:pt idx="14">
                  <c:v>Balears, Illes</c:v>
                </c:pt>
                <c:pt idx="15">
                  <c:v>Canarias</c:v>
                </c:pt>
                <c:pt idx="16">
                  <c:v>Madrid, Comunidad de</c:v>
                </c:pt>
                <c:pt idx="17">
                  <c:v>Aragón</c:v>
                </c:pt>
                <c:pt idx="18">
                  <c:v>Navarra, Comunidad Foral de</c:v>
                </c:pt>
              </c:strCache>
            </c:strRef>
          </c:cat>
          <c:val>
            <c:numRef>
              <c:f>'34bdictcasaad'!$AL$11:$AL$29</c:f>
              <c:numCache>
                <c:formatCode>0.00</c:formatCode>
                <c:ptCount val="19"/>
                <c:pt idx="0">
                  <c:v>1.9609433617910084</c:v>
                </c:pt>
                <c:pt idx="1">
                  <c:v>1.8233825012110807</c:v>
                </c:pt>
                <c:pt idx="2">
                  <c:v>1.8192184465389745</c:v>
                </c:pt>
                <c:pt idx="3">
                  <c:v>1.6141144939779282</c:v>
                </c:pt>
                <c:pt idx="4">
                  <c:v>1.6119382699119824</c:v>
                </c:pt>
                <c:pt idx="5">
                  <c:v>1.610891506341489</c:v>
                </c:pt>
                <c:pt idx="6">
                  <c:v>1.4406482250663017</c:v>
                </c:pt>
                <c:pt idx="7">
                  <c:v>1.3949914315515051</c:v>
                </c:pt>
                <c:pt idx="8">
                  <c:v>1.3909234135428048</c:v>
                </c:pt>
                <c:pt idx="9">
                  <c:v>1.3514720328639895</c:v>
                </c:pt>
                <c:pt idx="10">
                  <c:v>1.3456353970159491</c:v>
                </c:pt>
                <c:pt idx="11">
                  <c:v>1.3439058155263168</c:v>
                </c:pt>
                <c:pt idx="12">
                  <c:v>1.2945163926738106</c:v>
                </c:pt>
                <c:pt idx="13">
                  <c:v>1.2620248494286279</c:v>
                </c:pt>
                <c:pt idx="14">
                  <c:v>1.2470306437564336</c:v>
                </c:pt>
                <c:pt idx="15">
                  <c:v>1.2098754482008729</c:v>
                </c:pt>
                <c:pt idx="16">
                  <c:v>1.0754339815516027</c:v>
                </c:pt>
                <c:pt idx="17">
                  <c:v>1.0002499427812981</c:v>
                </c:pt>
                <c:pt idx="18">
                  <c:v>0.96330609794640565</c:v>
                </c:pt>
              </c:numCache>
            </c:numRef>
          </c:val>
          <c:extLst>
            <c:ext xmlns:c16="http://schemas.microsoft.com/office/drawing/2014/chart" uri="{C3380CC4-5D6E-409C-BE32-E72D297353CC}">
              <c16:uniqueId val="{00000013-453E-4DCC-AC52-3D21E1227FCF}"/>
            </c:ext>
          </c:extLst>
        </c:ser>
        <c:dLbls>
          <c:showLegendKey val="0"/>
          <c:showVal val="0"/>
          <c:showCatName val="0"/>
          <c:showSerName val="0"/>
          <c:showPercent val="0"/>
          <c:showBubbleSize val="0"/>
        </c:dLbls>
        <c:gapWidth val="20"/>
        <c:axId val="-1956962480"/>
        <c:axId val="-1956961936"/>
      </c:barChart>
      <c:catAx>
        <c:axId val="-1956962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1936"/>
        <c:crosses val="autoZero"/>
        <c:auto val="1"/>
        <c:lblAlgn val="ctr"/>
        <c:lblOffset val="100"/>
        <c:tickLblSkip val="1"/>
        <c:tickMarkSkip val="1"/>
        <c:noMultiLvlLbl val="0"/>
      </c:catAx>
      <c:valAx>
        <c:axId val="-195696193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24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65 a 79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D89F-4C7A-967A-105B6E6C808D}"/>
              </c:ext>
            </c:extLst>
          </c:dPt>
          <c:dPt>
            <c:idx val="7"/>
            <c:invertIfNegative val="0"/>
            <c:bubble3D val="0"/>
            <c:extLst>
              <c:ext xmlns:c16="http://schemas.microsoft.com/office/drawing/2014/chart" uri="{C3380CC4-5D6E-409C-BE32-E72D297353CC}">
                <c16:uniqueId val="{00000002-D89F-4C7A-967A-105B6E6C808D}"/>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3-D89F-4C7A-967A-105B6E6C808D}"/>
              </c:ext>
            </c:extLst>
          </c:dPt>
          <c:dPt>
            <c:idx val="9"/>
            <c:invertIfNegative val="0"/>
            <c:bubble3D val="0"/>
            <c:extLst>
              <c:ext xmlns:c16="http://schemas.microsoft.com/office/drawing/2014/chart" uri="{C3380CC4-5D6E-409C-BE32-E72D297353CC}">
                <c16:uniqueId val="{00000004-D89F-4C7A-967A-105B6E6C808D}"/>
              </c:ext>
            </c:extLst>
          </c:dPt>
          <c:dPt>
            <c:idx val="10"/>
            <c:invertIfNegative val="0"/>
            <c:bubble3D val="0"/>
            <c:extLst>
              <c:ext xmlns:c16="http://schemas.microsoft.com/office/drawing/2014/chart" uri="{C3380CC4-5D6E-409C-BE32-E72D297353CC}">
                <c16:uniqueId val="{00000005-D89F-4C7A-967A-105B6E6C808D}"/>
              </c:ext>
            </c:extLst>
          </c:dPt>
          <c:dLbls>
            <c:dLbl>
              <c:idx val="0"/>
              <c:layout>
                <c:manualLayout>
                  <c:x val="1.1180970799702669E-2"/>
                  <c:y val="7.220216606498183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9F-4C7A-967A-105B6E6C808D}"/>
                </c:ext>
              </c:extLst>
            </c:dLbl>
            <c:dLbl>
              <c:idx val="1"/>
              <c:layout>
                <c:manualLayout>
                  <c:x val="8.3857938810280291E-3"/>
                  <c:y val="-1.1030759053880138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89F-4C7A-967A-105B6E6C808D}"/>
                </c:ext>
              </c:extLst>
            </c:dLbl>
            <c:dLbl>
              <c:idx val="2"/>
              <c:layout>
                <c:manualLayout>
                  <c:x val="2.7951769186746085E-3"/>
                  <c:y val="-4.81347773766548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89F-4C7A-967A-105B6E6C808D}"/>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9F-4C7A-967A-105B6E6C808D}"/>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89F-4C7A-967A-105B6E6C808D}"/>
                </c:ext>
              </c:extLst>
            </c:dLbl>
            <c:dLbl>
              <c:idx val="5"/>
              <c:layout>
                <c:manualLayout>
                  <c:x val="1.8358379359883778E-3"/>
                  <c:y val="8.01598759322415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89F-4C7A-967A-105B6E6C808D}"/>
                </c:ext>
              </c:extLst>
            </c:dLbl>
            <c:dLbl>
              <c:idx val="6"/>
              <c:layout>
                <c:manualLayout>
                  <c:x val="6.6833751044276749E-3"/>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9F-4C7A-967A-105B6E6C808D}"/>
                </c:ext>
              </c:extLst>
            </c:dLbl>
            <c:dLbl>
              <c:idx val="7"/>
              <c:layout>
                <c:manualLayout>
                  <c:x val="1.9652599604824679E-3"/>
                  <c:y val="1.038411831827663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9F-4C7A-967A-105B6E6C808D}"/>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9F-4C7A-967A-105B6E6C808D}"/>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9F-4C7A-967A-105B6E6C808D}"/>
                </c:ext>
              </c:extLst>
            </c:dLbl>
            <c:dLbl>
              <c:idx val="10"/>
              <c:layout>
                <c:manualLayout>
                  <c:x val="3.4295151308333651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9F-4C7A-967A-105B6E6C808D}"/>
                </c:ext>
              </c:extLst>
            </c:dLbl>
            <c:dLbl>
              <c:idx val="11"/>
              <c:layout>
                <c:manualLayout>
                  <c:x val="-1.1136529282155122E-3"/>
                  <c:y val="2.387673918662488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D89F-4C7A-967A-105B6E6C808D}"/>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89F-4C7A-967A-105B6E6C808D}"/>
                </c:ext>
              </c:extLst>
            </c:dLbl>
            <c:dLbl>
              <c:idx val="13"/>
              <c:layout>
                <c:manualLayout>
                  <c:x val="3.6044370858137899E-3"/>
                  <c:y val="7.2201383153766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89F-4C7A-967A-105B6E6C808D}"/>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89F-4C7A-967A-105B6E6C808D}"/>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89F-4C7A-967A-105B6E6C808D}"/>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89F-4C7A-967A-105B6E6C808D}"/>
                </c:ext>
              </c:extLst>
            </c:dLbl>
            <c:dLbl>
              <c:idx val="17"/>
              <c:layout>
                <c:manualLayout>
                  <c:x val="8.6277979297530068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89F-4C7A-967A-105B6E6C808D}"/>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89F-4C7A-967A-105B6E6C808D}"/>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'34bdictcasaad'!$AQ$11:$AQ$29</c:f>
              <c:strCache>
                <c:ptCount val="19"/>
                <c:pt idx="0">
                  <c:v>Andalucía</c:v>
                </c:pt>
                <c:pt idx="1">
                  <c:v>Extremadura</c:v>
                </c:pt>
                <c:pt idx="2">
                  <c:v>Cataluña</c:v>
                </c:pt>
                <c:pt idx="3">
                  <c:v>Murcia, Región de</c:v>
                </c:pt>
                <c:pt idx="4">
                  <c:v>Balears, Illes</c:v>
                </c:pt>
                <c:pt idx="5">
                  <c:v>Castilla - La Mancha</c:v>
                </c:pt>
                <c:pt idx="6">
                  <c:v>Castilla y León</c:v>
                </c:pt>
                <c:pt idx="7">
                  <c:v>País Vasco</c:v>
                </c:pt>
                <c:pt idx="8">
                  <c:v>TOTAL</c:v>
                </c:pt>
                <c:pt idx="9">
                  <c:v>Ceuta y Melilla</c:v>
                </c:pt>
                <c:pt idx="10">
                  <c:v>Rioja, La</c:v>
                </c:pt>
                <c:pt idx="11">
                  <c:v>Comunitat Valenciana</c:v>
                </c:pt>
                <c:pt idx="12">
                  <c:v>Madrid, Comunidad de</c:v>
                </c:pt>
                <c:pt idx="13">
                  <c:v>Aragón</c:v>
                </c:pt>
                <c:pt idx="14">
                  <c:v>Cantabria</c:v>
                </c:pt>
                <c:pt idx="15">
                  <c:v>Asturias, Principado de</c:v>
                </c:pt>
                <c:pt idx="16">
                  <c:v>Canarias</c:v>
                </c:pt>
                <c:pt idx="17">
                  <c:v>Navarra, Comunidad Foral de</c:v>
                </c:pt>
                <c:pt idx="18">
                  <c:v>Galicia</c:v>
                </c:pt>
              </c:strCache>
            </c:strRef>
          </c:cat>
          <c:val>
            <c:numRef>
              <c:f>'34bdictcasaad'!$AR$11:$AR$29</c:f>
              <c:numCache>
                <c:formatCode>0.00</c:formatCode>
                <c:ptCount val="19"/>
                <c:pt idx="0">
                  <c:v>8.041094252721102</c:v>
                </c:pt>
                <c:pt idx="1">
                  <c:v>7.685995623632385</c:v>
                </c:pt>
                <c:pt idx="2">
                  <c:v>7.3405143015374783</c:v>
                </c:pt>
                <c:pt idx="3">
                  <c:v>7.301583819593735</c:v>
                </c:pt>
                <c:pt idx="4">
                  <c:v>6.9683614897032022</c:v>
                </c:pt>
                <c:pt idx="5">
                  <c:v>6.9619280985992757</c:v>
                </c:pt>
                <c:pt idx="6">
                  <c:v>6.8197253837545713</c:v>
                </c:pt>
                <c:pt idx="7">
                  <c:v>6.5408119208670525</c:v>
                </c:pt>
                <c:pt idx="8">
                  <c:v>6.3175018728207277</c:v>
                </c:pt>
                <c:pt idx="9">
                  <c:v>6.1424125007940038</c:v>
                </c:pt>
                <c:pt idx="10">
                  <c:v>5.7670318704392844</c:v>
                </c:pt>
                <c:pt idx="11">
                  <c:v>5.7307527314518136</c:v>
                </c:pt>
                <c:pt idx="12">
                  <c:v>5.5715713018781079</c:v>
                </c:pt>
                <c:pt idx="13">
                  <c:v>5.1225664575383218</c:v>
                </c:pt>
                <c:pt idx="14">
                  <c:v>5.1151341094415095</c:v>
                </c:pt>
                <c:pt idx="15">
                  <c:v>4.843966641143969</c:v>
                </c:pt>
                <c:pt idx="16">
                  <c:v>4.4466344869227861</c:v>
                </c:pt>
                <c:pt idx="17">
                  <c:v>4.0700529786100166</c:v>
                </c:pt>
                <c:pt idx="18">
                  <c:v>3.1520259702930957</c:v>
                </c:pt>
              </c:numCache>
            </c:numRef>
          </c:val>
          <c:extLst>
            <c:ext xmlns:c16="http://schemas.microsoft.com/office/drawing/2014/chart" uri="{C3380CC4-5D6E-409C-BE32-E72D297353CC}">
              <c16:uniqueId val="{00000014-D89F-4C7A-967A-105B6E6C808D}"/>
            </c:ext>
          </c:extLst>
        </c:ser>
        <c:dLbls>
          <c:showLegendKey val="0"/>
          <c:showVal val="0"/>
          <c:showCatName val="0"/>
          <c:showSerName val="0"/>
          <c:showPercent val="0"/>
          <c:showBubbleSize val="0"/>
        </c:dLbls>
        <c:gapWidth val="20"/>
        <c:axId val="-1956960848"/>
        <c:axId val="-1956966288"/>
      </c:barChart>
      <c:catAx>
        <c:axId val="-1956960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6288"/>
        <c:crosses val="autoZero"/>
        <c:auto val="1"/>
        <c:lblAlgn val="ctr"/>
        <c:lblOffset val="100"/>
        <c:tickLblSkip val="1"/>
        <c:tickMarkSkip val="1"/>
        <c:noMultiLvlLbl val="0"/>
      </c:catAx>
      <c:valAx>
        <c:axId val="-195696628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084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80 años y más sobre la población de dicha edad</a:t>
            </a:r>
          </a:p>
        </c:rich>
      </c:tx>
      <c:layout>
        <c:manualLayout>
          <c:xMode val="edge"/>
          <c:yMode val="edge"/>
          <c:x val="0.21036284963549448"/>
          <c:y val="1.444039834003800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B0EB-4320-886C-526F51EF60BA}"/>
              </c:ext>
            </c:extLst>
          </c:dPt>
          <c:dPt>
            <c:idx val="8"/>
            <c:invertIfNegative val="0"/>
            <c:bubble3D val="0"/>
            <c:extLst>
              <c:ext xmlns:c16="http://schemas.microsoft.com/office/drawing/2014/chart" uri="{C3380CC4-5D6E-409C-BE32-E72D297353CC}">
                <c16:uniqueId val="{00000001-B0EB-4320-886C-526F51EF60BA}"/>
              </c:ext>
            </c:extLst>
          </c:dPt>
          <c:dPt>
            <c:idx val="9"/>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3-B0EB-4320-886C-526F51EF60BA}"/>
              </c:ext>
            </c:extLst>
          </c:dPt>
          <c:dPt>
            <c:idx val="10"/>
            <c:invertIfNegative val="0"/>
            <c:bubble3D val="0"/>
            <c:extLst>
              <c:ext xmlns:c16="http://schemas.microsoft.com/office/drawing/2014/chart" uri="{C3380CC4-5D6E-409C-BE32-E72D297353CC}">
                <c16:uniqueId val="{00000004-B0EB-4320-886C-526F51EF60BA}"/>
              </c:ext>
            </c:extLst>
          </c:dPt>
          <c:dLbls>
            <c:dLbl>
              <c:idx val="0"/>
              <c:layout>
                <c:manualLayout>
                  <c:x val="4.5364096929744243E-3"/>
                  <c:y val="-2.465030854194080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EB-4320-886C-526F51EF60BA}"/>
                </c:ext>
              </c:extLst>
            </c:dLbl>
            <c:dLbl>
              <c:idx val="1"/>
              <c:layout>
                <c:manualLayout>
                  <c:x val="-1.5189961719901089E-3"/>
                  <c:y val="-8.8005948408991245E-4"/>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EB-4320-886C-526F51EF60BA}"/>
                </c:ext>
              </c:extLst>
            </c:dLbl>
            <c:dLbl>
              <c:idx val="2"/>
              <c:layout>
                <c:manualLayout>
                  <c:x val="-4.613728762598643E-4"/>
                  <c:y val="-6.340393891441535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EB-4320-886C-526F51EF60BA}"/>
                </c:ext>
              </c:extLst>
            </c:dLbl>
            <c:dLbl>
              <c:idx val="3"/>
              <c:layout>
                <c:manualLayout>
                  <c:x val="-1.0855422264248364E-3"/>
                  <c:y val="1.1328668662179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EB-4320-886C-526F51EF60BA}"/>
                </c:ext>
              </c:extLst>
            </c:dLbl>
            <c:dLbl>
              <c:idx val="4"/>
              <c:layout>
                <c:manualLayout>
                  <c:x val="3.951085061735642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0EB-4320-886C-526F51EF60BA}"/>
                </c:ext>
              </c:extLst>
            </c:dLbl>
            <c:dLbl>
              <c:idx val="5"/>
              <c:layout>
                <c:manualLayout>
                  <c:x val="5.6757404494332652E-3"/>
                  <c:y val="1.6200390205461605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A-B0EB-4320-886C-526F51EF60BA}"/>
                </c:ext>
              </c:extLst>
            </c:dLbl>
            <c:dLbl>
              <c:idx val="6"/>
              <c:layout>
                <c:manualLayout>
                  <c:x val="7.8539712143065685E-3"/>
                  <c:y val="1.044860917809002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EB-4320-886C-526F51EF60BA}"/>
                </c:ext>
              </c:extLst>
            </c:dLbl>
            <c:dLbl>
              <c:idx val="7"/>
              <c:layout>
                <c:manualLayout>
                  <c:x val="3.9949076132925242E-3"/>
                  <c:y val="1.0565289508302987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0EB-4320-886C-526F51EF60BA}"/>
                </c:ext>
              </c:extLst>
            </c:dLbl>
            <c:dLbl>
              <c:idx val="8"/>
              <c:layout>
                <c:manualLayout>
                  <c:x val="3.4267437654963854E-3"/>
                  <c:y val="7.336879500231962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EB-4320-886C-526F51EF60BA}"/>
                </c:ext>
              </c:extLst>
            </c:dLbl>
            <c:dLbl>
              <c:idx val="9"/>
              <c:layout>
                <c:manualLayout>
                  <c:x val="1.0110114210267078E-2"/>
                  <c:y val="4.813381378175185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EB-4320-886C-526F51EF60BA}"/>
                </c:ext>
              </c:extLst>
            </c:dLbl>
            <c:dLbl>
              <c:idx val="10"/>
              <c:layout>
                <c:manualLayout>
                  <c:x val="6.9950558505768178E-4"/>
                  <c:y val="-1.127020139431723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EB-4320-886C-526F51EF60BA}"/>
                </c:ext>
              </c:extLst>
            </c:dLbl>
            <c:dLbl>
              <c:idx val="11"/>
              <c:layout>
                <c:manualLayout>
                  <c:x val="-1.5163802199143711E-3"/>
                  <c:y val="8.013066163339722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6.3392889842258091E-2"/>
                      <c:h val="4.5492364301919885E-2"/>
                    </c:manualLayout>
                  </c15:layout>
                </c:ext>
                <c:ext xmlns:c16="http://schemas.microsoft.com/office/drawing/2014/chart" uri="{C3380CC4-5D6E-409C-BE32-E72D297353CC}">
                  <c16:uniqueId val="{0000000C-B0EB-4320-886C-526F51EF60BA}"/>
                </c:ext>
              </c:extLst>
            </c:dLbl>
            <c:dLbl>
              <c:idx val="12"/>
              <c:layout>
                <c:manualLayout>
                  <c:x val="3.5918765968206649E-3"/>
                  <c:y val="9.62701696186281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0EB-4320-886C-526F51EF60BA}"/>
                </c:ext>
              </c:extLst>
            </c:dLbl>
            <c:dLbl>
              <c:idx val="13"/>
              <c:layout>
                <c:manualLayout>
                  <c:x val="1.0025062656641482E-2"/>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0EB-4320-886C-526F51EF60BA}"/>
                </c:ext>
              </c:extLst>
            </c:dLbl>
            <c:dLbl>
              <c:idx val="14"/>
              <c:layout>
                <c:manualLayout>
                  <c:x val="-1.0041768034809602E-3"/>
                  <c:y val="9.627016961862817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0EB-4320-886C-526F51EF60BA}"/>
                </c:ext>
              </c:extLst>
            </c:dLbl>
            <c:dLbl>
              <c:idx val="15"/>
              <c:layout>
                <c:manualLayout>
                  <c:x val="2.3728429295173689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0EB-4320-886C-526F51EF60BA}"/>
                </c:ext>
              </c:extLst>
            </c:dLbl>
            <c:dLbl>
              <c:idx val="16"/>
              <c:layout>
                <c:manualLayout>
                  <c:x val="3.3842144939407238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0EB-4320-886C-526F51EF60BA}"/>
                </c:ext>
              </c:extLst>
            </c:dLbl>
            <c:dLbl>
              <c:idx val="17"/>
              <c:layout>
                <c:manualLayout>
                  <c:x val="-8.9238845144356952E-4"/>
                  <c:y val="3.17019694572076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0EB-4320-886C-526F51EF60BA}"/>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0EB-4320-886C-526F51EF60BA}"/>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'34bdictcasaad'!$AW$11:$AW$29</c:f>
              <c:strCache>
                <c:ptCount val="19"/>
                <c:pt idx="0">
                  <c:v>Castilla y León</c:v>
                </c:pt>
                <c:pt idx="1">
                  <c:v>Andalucía</c:v>
                </c:pt>
                <c:pt idx="2">
                  <c:v>Extremadura</c:v>
                </c:pt>
                <c:pt idx="3">
                  <c:v>Castilla - La Mancha</c:v>
                </c:pt>
                <c:pt idx="4">
                  <c:v>Cataluña</c:v>
                </c:pt>
                <c:pt idx="5">
                  <c:v>Balears, Illes</c:v>
                </c:pt>
                <c:pt idx="6">
                  <c:v>País Vasco</c:v>
                </c:pt>
                <c:pt idx="7">
                  <c:v>Madrid, Comunidad de</c:v>
                </c:pt>
                <c:pt idx="8">
                  <c:v>Rioja, La</c:v>
                </c:pt>
                <c:pt idx="9">
                  <c:v>TOTAL</c:v>
                </c:pt>
                <c:pt idx="10">
                  <c:v>Comunitat Valenciana</c:v>
                </c:pt>
                <c:pt idx="11">
                  <c:v>Murcia, Región de</c:v>
                </c:pt>
                <c:pt idx="12">
                  <c:v>Aragón</c:v>
                </c:pt>
                <c:pt idx="13">
                  <c:v>Ceuta y Melilla</c:v>
                </c:pt>
                <c:pt idx="14">
                  <c:v>Navarra, Comunidad Foral de</c:v>
                </c:pt>
                <c:pt idx="15">
                  <c:v>Cantabria</c:v>
                </c:pt>
                <c:pt idx="16">
                  <c:v>Asturias, Principado de</c:v>
                </c:pt>
                <c:pt idx="17">
                  <c:v>Canarias</c:v>
                </c:pt>
                <c:pt idx="18">
                  <c:v>Galicia</c:v>
                </c:pt>
              </c:strCache>
            </c:strRef>
          </c:cat>
          <c:val>
            <c:numRef>
              <c:f>'34bdictcasaad'!$AX$11:$AX$29</c:f>
              <c:numCache>
                <c:formatCode>0.00</c:formatCode>
                <c:ptCount val="19"/>
                <c:pt idx="0">
                  <c:v>44.312886680926425</c:v>
                </c:pt>
                <c:pt idx="1">
                  <c:v>44.038816458140346</c:v>
                </c:pt>
                <c:pt idx="2">
                  <c:v>42.925580695054684</c:v>
                </c:pt>
                <c:pt idx="3">
                  <c:v>42.353785322809642</c:v>
                </c:pt>
                <c:pt idx="4">
                  <c:v>40.69154455104573</c:v>
                </c:pt>
                <c:pt idx="5">
                  <c:v>40.331113225499521</c:v>
                </c:pt>
                <c:pt idx="6">
                  <c:v>39.599692942716196</c:v>
                </c:pt>
                <c:pt idx="7">
                  <c:v>38.964678454709009</c:v>
                </c:pt>
                <c:pt idx="8">
                  <c:v>38.632246376811594</c:v>
                </c:pt>
                <c:pt idx="9">
                  <c:v>37.36582709288146</c:v>
                </c:pt>
                <c:pt idx="10">
                  <c:v>35.602789316289034</c:v>
                </c:pt>
                <c:pt idx="11">
                  <c:v>35.343364792662918</c:v>
                </c:pt>
                <c:pt idx="12">
                  <c:v>33.839282925762831</c:v>
                </c:pt>
                <c:pt idx="13">
                  <c:v>31.585441085749537</c:v>
                </c:pt>
                <c:pt idx="14">
                  <c:v>29.704085300107824</c:v>
                </c:pt>
                <c:pt idx="15">
                  <c:v>29.256600619499483</c:v>
                </c:pt>
                <c:pt idx="16">
                  <c:v>28.027368195201031</c:v>
                </c:pt>
                <c:pt idx="17">
                  <c:v>24.750442190009554</c:v>
                </c:pt>
                <c:pt idx="18">
                  <c:v>19.074841880377967</c:v>
                </c:pt>
              </c:numCache>
            </c:numRef>
          </c:val>
          <c:extLst>
            <c:ext xmlns:c16="http://schemas.microsoft.com/office/drawing/2014/chart" uri="{C3380CC4-5D6E-409C-BE32-E72D297353CC}">
              <c16:uniqueId val="{00000014-B0EB-4320-886C-526F51EF60BA}"/>
            </c:ext>
          </c:extLst>
        </c:ser>
        <c:dLbls>
          <c:showLegendKey val="0"/>
          <c:showVal val="0"/>
          <c:showCatName val="0"/>
          <c:showSerName val="0"/>
          <c:showPercent val="0"/>
          <c:showBubbleSize val="0"/>
        </c:dLbls>
        <c:gapWidth val="20"/>
        <c:axId val="-1956964112"/>
        <c:axId val="-1956964656"/>
      </c:barChart>
      <c:catAx>
        <c:axId val="-1956964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4656"/>
        <c:crosses val="autoZero"/>
        <c:auto val="1"/>
        <c:lblAlgn val="ctr"/>
        <c:lblOffset val="100"/>
        <c:tickLblSkip val="1"/>
        <c:tickMarkSkip val="1"/>
        <c:noMultiLvlLbl val="0"/>
      </c:catAx>
      <c:valAx>
        <c:axId val="-195696465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411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r>
              <a:rPr lang="en-US" sz="1050" b="1">
                <a:solidFill>
                  <a:schemeClr val="accent1">
                    <a:lumMod val="75000"/>
                  </a:schemeClr>
                </a:solidFill>
              </a:rPr>
              <a:t>Evolución de las Altas y Bajas de Resoluciones de grado. Total nacional</a:t>
            </a: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endParaRPr lang="es-ES"/>
        </a:p>
      </c:txPr>
    </c:title>
    <c:autoTitleDeleted val="0"/>
    <c:plotArea>
      <c:layout/>
      <c:lineChart>
        <c:grouping val="standard"/>
        <c:varyColors val="0"/>
        <c:ser>
          <c:idx val="0"/>
          <c:order val="0"/>
          <c:tx>
            <c:strRef>
              <c:f>'35ResolGraAltaBaj'!$AB$10</c:f>
              <c:strCache>
                <c:ptCount val="1"/>
                <c:pt idx="0">
                  <c:v>Altas Grado</c:v>
                </c:pt>
              </c:strCache>
            </c:strRef>
          </c:tx>
          <c:spPr>
            <a:ln w="28575" cap="rnd">
              <a:solidFill>
                <a:schemeClr val="accent1"/>
              </a:solidFill>
              <a:round/>
            </a:ln>
            <a:effectLst/>
          </c:spPr>
          <c:marker>
            <c:symbol val="none"/>
          </c:marker>
          <c:cat>
            <c:numRef>
              <c:f>'35ResolGraAltaBaj'!$AA$11:$AA$56</c:f>
              <c:numCache>
                <c:formatCode>m/d/yyyy</c:formatCode>
                <c:ptCount val="46"/>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numCache>
            </c:numRef>
          </c:cat>
          <c:val>
            <c:numRef>
              <c:f>'35ResolGraAltaBaj'!$AB$11:$AB$56</c:f>
              <c:numCache>
                <c:formatCode>0</c:formatCode>
                <c:ptCount val="46"/>
                <c:pt idx="0">
                  <c:v>25720</c:v>
                </c:pt>
                <c:pt idx="1">
                  <c:v>26707</c:v>
                </c:pt>
                <c:pt idx="2">
                  <c:v>28175</c:v>
                </c:pt>
                <c:pt idx="3">
                  <c:v>28047</c:v>
                </c:pt>
                <c:pt idx="4">
                  <c:v>26363</c:v>
                </c:pt>
                <c:pt idx="5">
                  <c:v>16420</c:v>
                </c:pt>
                <c:pt idx="6">
                  <c:v>22330</c:v>
                </c:pt>
                <c:pt idx="7">
                  <c:v>29317</c:v>
                </c:pt>
                <c:pt idx="8">
                  <c:v>28155</c:v>
                </c:pt>
                <c:pt idx="9">
                  <c:v>24865</c:v>
                </c:pt>
                <c:pt idx="10">
                  <c:v>20377</c:v>
                </c:pt>
                <c:pt idx="11">
                  <c:v>25448</c:v>
                </c:pt>
                <c:pt idx="12">
                  <c:v>31825</c:v>
                </c:pt>
                <c:pt idx="13">
                  <c:v>29337</c:v>
                </c:pt>
                <c:pt idx="14">
                  <c:v>27733</c:v>
                </c:pt>
                <c:pt idx="15">
                  <c:v>30967</c:v>
                </c:pt>
                <c:pt idx="16">
                  <c:v>28674</c:v>
                </c:pt>
                <c:pt idx="17">
                  <c:v>19988</c:v>
                </c:pt>
                <c:pt idx="18">
                  <c:v>27552</c:v>
                </c:pt>
                <c:pt idx="19">
                  <c:v>29104</c:v>
                </c:pt>
                <c:pt idx="20">
                  <c:v>30634</c:v>
                </c:pt>
                <c:pt idx="21">
                  <c:v>28835</c:v>
                </c:pt>
                <c:pt idx="22">
                  <c:v>25222</c:v>
                </c:pt>
                <c:pt idx="23">
                  <c:v>28262</c:v>
                </c:pt>
                <c:pt idx="24">
                  <c:v>37938</c:v>
                </c:pt>
                <c:pt idx="25">
                  <c:v>30972</c:v>
                </c:pt>
                <c:pt idx="26">
                  <c:v>34993</c:v>
                </c:pt>
                <c:pt idx="27">
                  <c:v>33173</c:v>
                </c:pt>
                <c:pt idx="28">
                  <c:v>29845</c:v>
                </c:pt>
                <c:pt idx="29">
                  <c:v>17652</c:v>
                </c:pt>
                <c:pt idx="30">
                  <c:v>35295</c:v>
                </c:pt>
                <c:pt idx="31">
                  <c:v>31994</c:v>
                </c:pt>
                <c:pt idx="32">
                  <c:v>28434</c:v>
                </c:pt>
                <c:pt idx="33">
                  <c:v>25527</c:v>
                </c:pt>
                <c:pt idx="34">
                  <c:v>23712</c:v>
                </c:pt>
                <c:pt idx="35">
                  <c:v>26838</c:v>
                </c:pt>
                <c:pt idx="36">
                  <c:v>32072</c:v>
                </c:pt>
                <c:pt idx="37">
                  <c:v>26319</c:v>
                </c:pt>
                <c:pt idx="38">
                  <c:v>26675</c:v>
                </c:pt>
                <c:pt idx="39">
                  <c:v>31224</c:v>
                </c:pt>
                <c:pt idx="40">
                  <c:v>23913</c:v>
                </c:pt>
                <c:pt idx="41">
                  <c:v>33519</c:v>
                </c:pt>
                <c:pt idx="42">
                  <c:v>21655</c:v>
                </c:pt>
                <c:pt idx="43">
                  <c:v>29870</c:v>
                </c:pt>
                <c:pt idx="44">
                  <c:v>34436</c:v>
                </c:pt>
                <c:pt idx="45">
                  <c:v>30004</c:v>
                </c:pt>
              </c:numCache>
            </c:numRef>
          </c:val>
          <c:smooth val="0"/>
          <c:extLst>
            <c:ext xmlns:c16="http://schemas.microsoft.com/office/drawing/2014/chart" uri="{C3380CC4-5D6E-409C-BE32-E72D297353CC}">
              <c16:uniqueId val="{00000000-52C8-41FD-A91A-81599EEA3FC4}"/>
            </c:ext>
          </c:extLst>
        </c:ser>
        <c:ser>
          <c:idx val="1"/>
          <c:order val="1"/>
          <c:tx>
            <c:strRef>
              <c:f>'35ResolGraAltaBaj'!$AC$10</c:f>
              <c:strCache>
                <c:ptCount val="1"/>
                <c:pt idx="0">
                  <c:v>Bajas Grado</c:v>
                </c:pt>
              </c:strCache>
            </c:strRef>
          </c:tx>
          <c:spPr>
            <a:ln w="28575" cap="rnd">
              <a:solidFill>
                <a:schemeClr val="accent1">
                  <a:lumMod val="50000"/>
                </a:schemeClr>
              </a:solidFill>
              <a:round/>
            </a:ln>
            <a:effectLst/>
          </c:spPr>
          <c:marker>
            <c:symbol val="none"/>
          </c:marker>
          <c:cat>
            <c:numRef>
              <c:f>'35ResolGraAltaBaj'!$AA$11:$AA$56</c:f>
              <c:numCache>
                <c:formatCode>m/d/yyyy</c:formatCode>
                <c:ptCount val="46"/>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numCache>
            </c:numRef>
          </c:cat>
          <c:val>
            <c:numRef>
              <c:f>'35ResolGraAltaBaj'!$AC$11:$AC$56</c:f>
              <c:numCache>
                <c:formatCode>0</c:formatCode>
                <c:ptCount val="46"/>
                <c:pt idx="0">
                  <c:v>23592</c:v>
                </c:pt>
                <c:pt idx="1">
                  <c:v>18034</c:v>
                </c:pt>
                <c:pt idx="2">
                  <c:v>15503</c:v>
                </c:pt>
                <c:pt idx="3">
                  <c:v>18622</c:v>
                </c:pt>
                <c:pt idx="4">
                  <c:v>16904</c:v>
                </c:pt>
                <c:pt idx="5">
                  <c:v>20385</c:v>
                </c:pt>
                <c:pt idx="6">
                  <c:v>19468</c:v>
                </c:pt>
                <c:pt idx="7">
                  <c:v>17136</c:v>
                </c:pt>
                <c:pt idx="8">
                  <c:v>19590</c:v>
                </c:pt>
                <c:pt idx="9">
                  <c:v>26807</c:v>
                </c:pt>
                <c:pt idx="10">
                  <c:v>22366</c:v>
                </c:pt>
                <c:pt idx="11">
                  <c:v>23602</c:v>
                </c:pt>
                <c:pt idx="12">
                  <c:v>22165</c:v>
                </c:pt>
                <c:pt idx="13">
                  <c:v>20494</c:v>
                </c:pt>
                <c:pt idx="14">
                  <c:v>19944</c:v>
                </c:pt>
                <c:pt idx="15">
                  <c:v>20368</c:v>
                </c:pt>
                <c:pt idx="16">
                  <c:v>20566</c:v>
                </c:pt>
                <c:pt idx="17">
                  <c:v>21716</c:v>
                </c:pt>
                <c:pt idx="18">
                  <c:v>21574</c:v>
                </c:pt>
                <c:pt idx="19">
                  <c:v>17287</c:v>
                </c:pt>
                <c:pt idx="20">
                  <c:v>17693</c:v>
                </c:pt>
                <c:pt idx="21">
                  <c:v>20499</c:v>
                </c:pt>
                <c:pt idx="22">
                  <c:v>21942</c:v>
                </c:pt>
                <c:pt idx="23">
                  <c:v>21287</c:v>
                </c:pt>
                <c:pt idx="24">
                  <c:v>24401</c:v>
                </c:pt>
                <c:pt idx="25">
                  <c:v>22154</c:v>
                </c:pt>
                <c:pt idx="26">
                  <c:v>18583</c:v>
                </c:pt>
                <c:pt idx="27">
                  <c:v>18432</c:v>
                </c:pt>
                <c:pt idx="28">
                  <c:v>17338</c:v>
                </c:pt>
                <c:pt idx="29">
                  <c:v>15962</c:v>
                </c:pt>
                <c:pt idx="30">
                  <c:v>21157</c:v>
                </c:pt>
                <c:pt idx="31">
                  <c:v>20149</c:v>
                </c:pt>
                <c:pt idx="32">
                  <c:v>45500</c:v>
                </c:pt>
                <c:pt idx="33">
                  <c:v>18425</c:v>
                </c:pt>
                <c:pt idx="34">
                  <c:v>22911</c:v>
                </c:pt>
                <c:pt idx="35">
                  <c:v>27054</c:v>
                </c:pt>
                <c:pt idx="36">
                  <c:v>22207</c:v>
                </c:pt>
                <c:pt idx="37">
                  <c:v>20493</c:v>
                </c:pt>
                <c:pt idx="38">
                  <c:v>21872</c:v>
                </c:pt>
                <c:pt idx="39">
                  <c:v>20144</c:v>
                </c:pt>
                <c:pt idx="40">
                  <c:v>18018</c:v>
                </c:pt>
                <c:pt idx="41">
                  <c:v>19284</c:v>
                </c:pt>
                <c:pt idx="42">
                  <c:v>18822</c:v>
                </c:pt>
                <c:pt idx="43">
                  <c:v>17653</c:v>
                </c:pt>
                <c:pt idx="44">
                  <c:v>19875</c:v>
                </c:pt>
                <c:pt idx="45">
                  <c:v>18320</c:v>
                </c:pt>
              </c:numCache>
            </c:numRef>
          </c:val>
          <c:smooth val="0"/>
          <c:extLst>
            <c:ext xmlns:c16="http://schemas.microsoft.com/office/drawing/2014/chart" uri="{C3380CC4-5D6E-409C-BE32-E72D297353CC}">
              <c16:uniqueId val="{00000001-52C8-41FD-A91A-81599EEA3FC4}"/>
            </c:ext>
          </c:extLst>
        </c:ser>
        <c:dLbls>
          <c:showLegendKey val="0"/>
          <c:showVal val="0"/>
          <c:showCatName val="0"/>
          <c:showSerName val="0"/>
          <c:showPercent val="0"/>
          <c:showBubbleSize val="0"/>
        </c:dLbls>
        <c:smooth val="0"/>
        <c:axId val="-1956961392"/>
        <c:axId val="-1956960304"/>
      </c:lineChart>
      <c:catAx>
        <c:axId val="-195696139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0304"/>
        <c:crosses val="autoZero"/>
        <c:auto val="0"/>
        <c:lblAlgn val="ctr"/>
        <c:lblOffset val="100"/>
        <c:noMultiLvlLbl val="1"/>
      </c:catAx>
      <c:valAx>
        <c:axId val="-1956960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139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Entry>
      <c:overlay val="0"/>
      <c:spPr>
        <a:noFill/>
        <a:ln>
          <a:noFill/>
        </a:ln>
        <a:effectLst/>
      </c:spPr>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 grado por tramo de edad</a:t>
            </a:r>
          </a:p>
        </c:rich>
      </c:tx>
      <c:layout>
        <c:manualLayout>
          <c:xMode val="edge"/>
          <c:yMode val="edge"/>
          <c:x val="0.31840033153750519"/>
          <c:y val="4.3582630463007083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7B28-40F3-B973-5CB34CEEED38}"/>
              </c:ext>
            </c:extLst>
          </c:dPt>
          <c:dPt>
            <c:idx val="1"/>
            <c:invertIfNegative val="0"/>
            <c:bubble3D val="0"/>
            <c:spPr>
              <a:solidFill>
                <a:srgbClr val="993366"/>
              </a:solidFill>
              <a:ln w="25400">
                <a:noFill/>
              </a:ln>
            </c:spPr>
            <c:extLst>
              <c:ext xmlns:c16="http://schemas.microsoft.com/office/drawing/2014/chart" uri="{C3380CC4-5D6E-409C-BE32-E72D297353CC}">
                <c16:uniqueId val="{00000002-7B28-40F3-B973-5CB34CEEED38}"/>
              </c:ext>
            </c:extLst>
          </c:dPt>
          <c:dPt>
            <c:idx val="2"/>
            <c:invertIfNegative val="0"/>
            <c:bubble3D val="0"/>
            <c:spPr>
              <a:solidFill>
                <a:srgbClr val="CCFFFF"/>
              </a:solidFill>
              <a:ln w="25400">
                <a:noFill/>
              </a:ln>
            </c:spPr>
            <c:extLst>
              <c:ext xmlns:c16="http://schemas.microsoft.com/office/drawing/2014/chart" uri="{C3380CC4-5D6E-409C-BE32-E72D297353CC}">
                <c16:uniqueId val="{00000004-7B28-40F3-B973-5CB34CEEED38}"/>
              </c:ext>
            </c:extLst>
          </c:dPt>
          <c:dPt>
            <c:idx val="3"/>
            <c:invertIfNegative val="0"/>
            <c:bubble3D val="0"/>
            <c:spPr>
              <a:solidFill>
                <a:srgbClr val="660066"/>
              </a:solidFill>
              <a:ln w="25400">
                <a:noFill/>
              </a:ln>
            </c:spPr>
            <c:extLst>
              <c:ext xmlns:c16="http://schemas.microsoft.com/office/drawing/2014/chart" uri="{C3380CC4-5D6E-409C-BE32-E72D297353CC}">
                <c16:uniqueId val="{00000006-7B28-40F3-B973-5CB34CEEED38}"/>
              </c:ext>
            </c:extLst>
          </c:dPt>
          <c:dPt>
            <c:idx val="4"/>
            <c:invertIfNegative val="0"/>
            <c:bubble3D val="0"/>
            <c:spPr>
              <a:solidFill>
                <a:srgbClr val="0066CC"/>
              </a:solidFill>
              <a:ln w="25400">
                <a:noFill/>
              </a:ln>
            </c:spPr>
            <c:extLst>
              <c:ext xmlns:c16="http://schemas.microsoft.com/office/drawing/2014/chart" uri="{C3380CC4-5D6E-409C-BE32-E72D297353CC}">
                <c16:uniqueId val="{00000008-7B28-40F3-B973-5CB34CEEED38}"/>
              </c:ext>
            </c:extLst>
          </c:dPt>
          <c:dPt>
            <c:idx val="5"/>
            <c:invertIfNegative val="0"/>
            <c:bubble3D val="0"/>
            <c:spPr>
              <a:solidFill>
                <a:srgbClr val="CCCCFF"/>
              </a:solidFill>
              <a:ln w="25400">
                <a:noFill/>
              </a:ln>
            </c:spPr>
            <c:extLst>
              <c:ext xmlns:c16="http://schemas.microsoft.com/office/drawing/2014/chart" uri="{C3380CC4-5D6E-409C-BE32-E72D297353CC}">
                <c16:uniqueId val="{0000000A-7B28-40F3-B973-5CB34CEEED38}"/>
              </c:ext>
            </c:extLst>
          </c:dPt>
          <c:dPt>
            <c:idx val="6"/>
            <c:invertIfNegative val="0"/>
            <c:bubble3D val="0"/>
            <c:spPr>
              <a:solidFill>
                <a:srgbClr val="9966FF"/>
              </a:solidFill>
              <a:ln w="25400">
                <a:noFill/>
              </a:ln>
            </c:spPr>
            <c:extLst>
              <c:ext xmlns:c16="http://schemas.microsoft.com/office/drawing/2014/chart" uri="{C3380CC4-5D6E-409C-BE32-E72D297353CC}">
                <c16:uniqueId val="{0000000C-7B28-40F3-B973-5CB34CEEED38}"/>
              </c:ext>
            </c:extLst>
          </c:dPt>
          <c:dPt>
            <c:idx val="7"/>
            <c:invertIfNegative val="0"/>
            <c:bubble3D val="0"/>
            <c:spPr>
              <a:solidFill>
                <a:srgbClr val="99CCFF"/>
              </a:solidFill>
              <a:ln w="25400">
                <a:noFill/>
              </a:ln>
            </c:spPr>
            <c:extLst>
              <c:ext xmlns:c16="http://schemas.microsoft.com/office/drawing/2014/chart" uri="{C3380CC4-5D6E-409C-BE32-E72D297353CC}">
                <c16:uniqueId val="{0000000E-7B28-40F3-B973-5CB34CEEED38}"/>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28-40F3-B973-5CB34CEEED38}"/>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28-40F3-B973-5CB34CEEED38}"/>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28-40F3-B973-5CB34CEEED38}"/>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28-40F3-B973-5CB34CEEED38}"/>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28-40F3-B973-5CB34CEEED38}"/>
                </c:ext>
              </c:extLst>
            </c:dLbl>
            <c:dLbl>
              <c:idx val="5"/>
              <c:layout>
                <c:manualLayout>
                  <c:x val="5.6996822765575357E-3"/>
                  <c:y val="-8.5708147691502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B28-40F3-B973-5CB34CEEED38}"/>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B28-40F3-B973-5CB34CEEED38}"/>
                </c:ext>
              </c:extLst>
            </c:dLbl>
            <c:dLbl>
              <c:idx val="7"/>
              <c:layout>
                <c:manualLayout>
                  <c:x val="1.5659966846249481E-2"/>
                  <c:y val="-3.4030319163841173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B28-40F3-B973-5CB34CEEED38}"/>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('36perfresol'!$E$27:$F$27,'36perfresol'!$H$27:$I$27,'36perfresol'!$K$27:$L$27,'36perfresol'!$N$27:$O$27)</c:f>
              <c:strCache>
                <c:ptCount val="8"/>
                <c:pt idx="0">
                  <c:v>&lt; 3</c:v>
                </c:pt>
                <c:pt idx="1">
                  <c:v>3 a 18</c:v>
                </c:pt>
                <c:pt idx="2">
                  <c:v>19 a 30</c:v>
                </c:pt>
                <c:pt idx="3">
                  <c:v>31 a 45</c:v>
                </c:pt>
                <c:pt idx="4">
                  <c:v>46 a 54</c:v>
                </c:pt>
                <c:pt idx="5">
                  <c:v>55 a 64</c:v>
                </c:pt>
                <c:pt idx="6">
                  <c:v>65 a 79</c:v>
                </c:pt>
                <c:pt idx="7">
                  <c:v>80 y +</c:v>
                </c:pt>
              </c:strCache>
            </c:strRef>
          </c:cat>
          <c:val>
            <c:numRef>
              <c:f>('36perfresol'!$E$23,'36perfresol'!$H$23,'36perfresol'!$K$23,'36perfresol'!$N$23,'36perfresol'!$Q$23,'36perfresol'!$T$23,'36perfresol'!$W$23,'36perfresol'!$Z$23)</c:f>
              <c:numCache>
                <c:formatCode>#,##0</c:formatCode>
                <c:ptCount val="8"/>
                <c:pt idx="0">
                  <c:v>5256</c:v>
                </c:pt>
                <c:pt idx="1">
                  <c:v>133860</c:v>
                </c:pt>
                <c:pt idx="2">
                  <c:v>69275</c:v>
                </c:pt>
                <c:pt idx="3">
                  <c:v>83309</c:v>
                </c:pt>
                <c:pt idx="4">
                  <c:v>92889</c:v>
                </c:pt>
                <c:pt idx="5">
                  <c:v>149492</c:v>
                </c:pt>
                <c:pt idx="6">
                  <c:v>430596</c:v>
                </c:pt>
                <c:pt idx="7">
                  <c:v>1073092</c:v>
                </c:pt>
              </c:numCache>
            </c:numRef>
          </c:val>
          <c:shape val="cylinder"/>
          <c:extLst>
            <c:ext xmlns:c16="http://schemas.microsoft.com/office/drawing/2014/chart" uri="{C3380CC4-5D6E-409C-BE32-E72D297353CC}">
              <c16:uniqueId val="{0000000F-7B28-40F3-B973-5CB34CEEED38}"/>
            </c:ext>
          </c:extLst>
        </c:ser>
        <c:dLbls>
          <c:showLegendKey val="0"/>
          <c:showVal val="0"/>
          <c:showCatName val="0"/>
          <c:showSerName val="0"/>
          <c:showPercent val="0"/>
          <c:showBubbleSize val="0"/>
        </c:dLbls>
        <c:gapWidth val="30"/>
        <c:shape val="box"/>
        <c:axId val="-1956965744"/>
        <c:axId val="-1956965200"/>
        <c:axId val="0"/>
      </c:bar3DChart>
      <c:catAx>
        <c:axId val="-195696574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956965200"/>
        <c:crosses val="autoZero"/>
        <c:auto val="1"/>
        <c:lblAlgn val="ctr"/>
        <c:lblOffset val="100"/>
        <c:tickLblSkip val="1"/>
        <c:tickMarkSkip val="1"/>
        <c:noMultiLvlLbl val="0"/>
      </c:catAx>
      <c:valAx>
        <c:axId val="-195696520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95696574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40000"/>
                <a:lumOff val="60000"/>
              </a:schemeClr>
            </a:solidFill>
            <a:ln>
              <a:solidFill>
                <a:schemeClr val="tx1"/>
              </a:solidFill>
            </a:ln>
            <a:effectLst/>
          </c:spPr>
          <c:invertIfNegative val="0"/>
          <c:dLbls>
            <c:dLbl>
              <c:idx val="0"/>
              <c:layout>
                <c:manualLayout>
                  <c:x val="1.935483870967742E-2"/>
                  <c:y val="0"/>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F1-4E84-A954-E966D9D4DEBC}"/>
                </c:ext>
              </c:extLst>
            </c:dLbl>
            <c:dLbl>
              <c:idx val="3"/>
              <c:layout>
                <c:manualLayout>
                  <c:x val="-3.8800257243489501E-17"/>
                  <c:y val="7.29927007299270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F1-4E84-A954-E966D9D4DEBC}"/>
                </c:ext>
              </c:extLst>
            </c:dLbl>
            <c:dLbl>
              <c:idx val="9"/>
              <c:layout>
                <c:manualLayout>
                  <c:x val="6.349206349206272E-3"/>
                  <c:y val="-8.921227030437367E-17"/>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F1-4E84-A954-E966D9D4DEBC}"/>
                </c:ext>
              </c:extLst>
            </c:dLbl>
            <c:spPr>
              <a:noFill/>
              <a:ln w="25400">
                <a:noFill/>
              </a:ln>
            </c:spPr>
            <c:txPr>
              <a:bodyPr wrap="square" lIns="38100" tIns="19050" rIns="38100" bIns="19050" anchor="ctr">
                <a:spAutoFit/>
              </a:bodyPr>
              <a:lstStyle/>
              <a:p>
                <a:pPr>
                  <a:defRPr sz="900" b="0" i="0" u="none" strike="noStrike" baseline="0">
                    <a:solidFill>
                      <a:schemeClr val="accent1">
                        <a:lumMod val="50000"/>
                      </a:schemeClr>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'21solsaad'!$B$10:$B$27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'21solsaad'!$D$10:$D$27</c:f>
              <c:numCache>
                <c:formatCode>#,##0</c:formatCode>
                <c:ptCount val="18"/>
                <c:pt idx="0">
                  <c:v>423377</c:v>
                </c:pt>
                <c:pt idx="1">
                  <c:v>57909</c:v>
                </c:pt>
                <c:pt idx="2">
                  <c:v>51282</c:v>
                </c:pt>
                <c:pt idx="3">
                  <c:v>46233</c:v>
                </c:pt>
                <c:pt idx="4">
                  <c:v>75761</c:v>
                </c:pt>
                <c:pt idx="5">
                  <c:v>23556</c:v>
                </c:pt>
                <c:pt idx="6">
                  <c:v>160725</c:v>
                </c:pt>
                <c:pt idx="7">
                  <c:v>98880</c:v>
                </c:pt>
                <c:pt idx="8">
                  <c:v>382242</c:v>
                </c:pt>
                <c:pt idx="9">
                  <c:v>218328</c:v>
                </c:pt>
                <c:pt idx="10">
                  <c:v>59450</c:v>
                </c:pt>
                <c:pt idx="11">
                  <c:v>85251</c:v>
                </c:pt>
                <c:pt idx="12">
                  <c:v>256424</c:v>
                </c:pt>
                <c:pt idx="13">
                  <c:v>66811</c:v>
                </c:pt>
                <c:pt idx="14">
                  <c:v>21514</c:v>
                </c:pt>
                <c:pt idx="15">
                  <c:v>117575</c:v>
                </c:pt>
                <c:pt idx="16">
                  <c:v>14722</c:v>
                </c:pt>
                <c:pt idx="17">
                  <c:v>5608</c:v>
                </c:pt>
              </c:numCache>
            </c:numRef>
          </c:val>
          <c:extLst>
            <c:ext xmlns:c16="http://schemas.microsoft.com/office/drawing/2014/chart" uri="{C3380CC4-5D6E-409C-BE32-E72D297353CC}">
              <c16:uniqueId val="{00000003-1BF1-4E84-A954-E966D9D4DEBC}"/>
            </c:ext>
          </c:extLst>
        </c:ser>
        <c:dLbls>
          <c:showLegendKey val="0"/>
          <c:showVal val="0"/>
          <c:showCatName val="0"/>
          <c:showSerName val="0"/>
          <c:showPercent val="0"/>
          <c:showBubbleSize val="0"/>
        </c:dLbls>
        <c:gapWidth val="27"/>
        <c:overlap val="-27"/>
        <c:axId val="711914816"/>
        <c:axId val="711915904"/>
      </c:barChart>
      <c:catAx>
        <c:axId val="7119148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2700000" vert="horz"/>
          <a:lstStyle/>
          <a:p>
            <a:pPr>
              <a:defRPr sz="1000" b="1" i="0" u="none" strike="noStrike" baseline="0">
                <a:solidFill>
                  <a:schemeClr val="accent1">
                    <a:lumMod val="50000"/>
                  </a:schemeClr>
                </a:solidFill>
                <a:latin typeface="Calibri"/>
                <a:ea typeface="Calibri"/>
                <a:cs typeface="Calibri"/>
              </a:defRPr>
            </a:pPr>
            <a:endParaRPr lang="es-ES"/>
          </a:p>
        </c:txPr>
        <c:crossAx val="711915904"/>
        <c:crosses val="autoZero"/>
        <c:auto val="1"/>
        <c:lblAlgn val="ctr"/>
        <c:lblOffset val="100"/>
        <c:noMultiLvlLbl val="0"/>
      </c:catAx>
      <c:valAx>
        <c:axId val="711915904"/>
        <c:scaling>
          <c:orientation val="minMax"/>
        </c:scaling>
        <c:delete val="0"/>
        <c:axPos val="l"/>
        <c:numFmt formatCode="#,##0" sourceLinked="1"/>
        <c:majorTickMark val="none"/>
        <c:minorTickMark val="none"/>
        <c:tickLblPos val="nextTo"/>
        <c:spPr>
          <a:noFill/>
          <a:ln>
            <a:solidFill>
              <a:schemeClr val="tx1"/>
            </a:solidFill>
          </a:ln>
          <a:effectLst/>
        </c:spPr>
        <c:txPr>
          <a:bodyPr rot="0" vert="horz"/>
          <a:lstStyle/>
          <a:p>
            <a:pPr>
              <a:defRPr sz="900" b="0" i="0" u="none" strike="noStrike" baseline="0">
                <a:solidFill>
                  <a:schemeClr val="accent1">
                    <a:lumMod val="50000"/>
                  </a:schemeClr>
                </a:solidFill>
                <a:latin typeface="Calibri"/>
                <a:ea typeface="Calibri"/>
                <a:cs typeface="Calibri"/>
              </a:defRPr>
            </a:pPr>
            <a:endParaRPr lang="es-ES"/>
          </a:p>
        </c:txPr>
        <c:crossAx val="711914816"/>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8000"/>
          </a:solidFill>
          <a:latin typeface="Calibri"/>
          <a:ea typeface="Calibri"/>
          <a:cs typeface="Calibri"/>
        </a:defRPr>
      </a:pPr>
      <a:endParaRPr lang="es-ES"/>
    </a:p>
  </c:tx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a:t>
            </a:r>
            <a:r>
              <a:rPr lang="es-ES" sz="1100" baseline="0">
                <a:solidFill>
                  <a:schemeClr val="accent1">
                    <a:lumMod val="75000"/>
                  </a:schemeClr>
                </a:solidFill>
                <a:latin typeface="+mn-lt"/>
              </a:rPr>
              <a:t> grado </a:t>
            </a:r>
            <a:r>
              <a:rPr lang="es-ES" sz="1100">
                <a:solidFill>
                  <a:schemeClr val="accent1">
                    <a:lumMod val="75000"/>
                  </a:schemeClr>
                </a:solidFill>
                <a:latin typeface="+mn-lt"/>
              </a:rPr>
              <a:t>por sexo</a:t>
            </a:r>
          </a:p>
        </c:rich>
      </c:tx>
      <c:layout>
        <c:manualLayout>
          <c:xMode val="edge"/>
          <c:yMode val="edge"/>
          <c:x val="0.11201565264474136"/>
          <c:y val="2.022836745126556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7D21-4537-9746-77BFBEC8BD58}"/>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7D21-4537-9746-77BFBEC8BD58}"/>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D21-4537-9746-77BFBEC8BD58}"/>
                </c:ext>
              </c:extLst>
            </c:dLbl>
            <c:dLbl>
              <c:idx val="1"/>
              <c:layout>
                <c:manualLayout>
                  <c:x val="1.0355457255287812E-4"/>
                  <c:y val="-0.10288840286921544"/>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7D21-4537-9746-77BFBEC8BD58}"/>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D21-4537-9746-77BFBEC8BD58}"/>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75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('36perfresol'!$B$12,'36perfresol'!$B$17)</c:f>
              <c:strCache>
                <c:ptCount val="2"/>
                <c:pt idx="0">
                  <c:v>Mujer</c:v>
                </c:pt>
                <c:pt idx="1">
                  <c:v>Hombre</c:v>
                </c:pt>
              </c:strCache>
            </c:strRef>
          </c:cat>
          <c:val>
            <c:numRef>
              <c:f>('36perfresol'!$AC$16,'36perfresol'!$AC$21)</c:f>
              <c:numCache>
                <c:formatCode>#,##0</c:formatCode>
                <c:ptCount val="2"/>
                <c:pt idx="0">
                  <c:v>1274004</c:v>
                </c:pt>
                <c:pt idx="1">
                  <c:v>763765</c:v>
                </c:pt>
              </c:numCache>
            </c:numRef>
          </c:val>
          <c:extLst>
            <c:ext xmlns:c16="http://schemas.microsoft.com/office/drawing/2014/chart" uri="{C3380CC4-5D6E-409C-BE32-E72D297353CC}">
              <c16:uniqueId val="{00000004-7D21-4537-9746-77BFBEC8BD58}"/>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r">
              <a:defRPr sz="11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20075390966754156"/>
          <c:y val="1.3772746110085525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C53-41DD-9E7E-C299E7BB238A}"/>
              </c:ext>
            </c:extLst>
          </c:dPt>
          <c:dPt>
            <c:idx val="1"/>
            <c:invertIfNegative val="0"/>
            <c:bubble3D val="0"/>
            <c:extLst>
              <c:ext xmlns:c16="http://schemas.microsoft.com/office/drawing/2014/chart" uri="{C3380CC4-5D6E-409C-BE32-E72D297353CC}">
                <c16:uniqueId val="{00000001-EC53-41DD-9E7E-C299E7BB238A}"/>
              </c:ext>
            </c:extLst>
          </c:dPt>
          <c:dPt>
            <c:idx val="2"/>
            <c:invertIfNegative val="0"/>
            <c:bubble3D val="0"/>
            <c:extLst>
              <c:ext xmlns:c16="http://schemas.microsoft.com/office/drawing/2014/chart" uri="{C3380CC4-5D6E-409C-BE32-E72D297353CC}">
                <c16:uniqueId val="{00000002-EC53-41DD-9E7E-C299E7BB238A}"/>
              </c:ext>
            </c:extLst>
          </c:dPt>
          <c:dPt>
            <c:idx val="3"/>
            <c:invertIfNegative val="0"/>
            <c:bubble3D val="0"/>
            <c:extLst>
              <c:ext xmlns:c16="http://schemas.microsoft.com/office/drawing/2014/chart" uri="{C3380CC4-5D6E-409C-BE32-E72D297353CC}">
                <c16:uniqueId val="{00000003-EC53-41DD-9E7E-C299E7BB238A}"/>
              </c:ext>
            </c:extLst>
          </c:dPt>
          <c:dPt>
            <c:idx val="4"/>
            <c:invertIfNegative val="0"/>
            <c:bubble3D val="0"/>
            <c:extLst>
              <c:ext xmlns:c16="http://schemas.microsoft.com/office/drawing/2014/chart" uri="{C3380CC4-5D6E-409C-BE32-E72D297353CC}">
                <c16:uniqueId val="{00000004-EC53-41DD-9E7E-C299E7BB238A}"/>
              </c:ext>
            </c:extLst>
          </c:dPt>
          <c:dPt>
            <c:idx val="5"/>
            <c:invertIfNegative val="0"/>
            <c:bubble3D val="0"/>
            <c:extLst>
              <c:ext xmlns:c16="http://schemas.microsoft.com/office/drawing/2014/chart" uri="{C3380CC4-5D6E-409C-BE32-E72D297353CC}">
                <c16:uniqueId val="{00000005-EC53-41DD-9E7E-C299E7BB238A}"/>
              </c:ext>
            </c:extLst>
          </c:dPt>
          <c:dPt>
            <c:idx val="6"/>
            <c:invertIfNegative val="0"/>
            <c:bubble3D val="0"/>
            <c:extLst>
              <c:ext xmlns:c16="http://schemas.microsoft.com/office/drawing/2014/chart" uri="{C3380CC4-5D6E-409C-BE32-E72D297353CC}">
                <c16:uniqueId val="{00000006-EC53-41DD-9E7E-C299E7BB238A}"/>
              </c:ext>
            </c:extLst>
          </c:dPt>
          <c:dPt>
            <c:idx val="7"/>
            <c:invertIfNegative val="0"/>
            <c:bubble3D val="0"/>
            <c:extLst>
              <c:ext xmlns:c16="http://schemas.microsoft.com/office/drawing/2014/chart" uri="{C3380CC4-5D6E-409C-BE32-E72D297353CC}">
                <c16:uniqueId val="{00000007-EC53-41DD-9E7E-C299E7BB238A}"/>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C53-41DD-9E7E-C299E7BB238A}"/>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C53-41DD-9E7E-C299E7BB238A}"/>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C53-41DD-9E7E-C299E7BB238A}"/>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C53-41DD-9E7E-C299E7BB238A}"/>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C53-41DD-9E7E-C299E7BB238A}"/>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C53-41DD-9E7E-C299E7BB238A}"/>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C53-41DD-9E7E-C299E7BB238A}"/>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('36aperfresol_graf'!$E$12,'36aperfresol_graf'!$G$12,'36aperfresol_graf'!$I$12,'36aperfresol_graf'!$K$12,'36aperfresol_graf'!$M$12,'36aperfresol_graf'!$O$12,'36aperfresol_graf'!$Q$12,'36aperfresol_graf'!$S$12)</c:f>
              <c:numCache>
                <c:formatCode>#,##0</c:formatCode>
                <c:ptCount val="8"/>
                <c:pt idx="0">
                  <c:v>566</c:v>
                </c:pt>
                <c:pt idx="1">
                  <c:v>10528</c:v>
                </c:pt>
                <c:pt idx="2">
                  <c:v>6226</c:v>
                </c:pt>
                <c:pt idx="3">
                  <c:v>8946</c:v>
                </c:pt>
                <c:pt idx="4">
                  <c:v>8583</c:v>
                </c:pt>
                <c:pt idx="5">
                  <c:v>11843</c:v>
                </c:pt>
                <c:pt idx="6">
                  <c:v>39859</c:v>
                </c:pt>
                <c:pt idx="7">
                  <c:v>188391</c:v>
                </c:pt>
              </c:numCache>
            </c:numRef>
          </c:val>
          <c:extLst>
            <c:ext xmlns:c15="http://schemas.microsoft.com/office/drawing/2012/chart" uri="{02D57815-91ED-43cb-92C2-25804820EDAC}">
              <c15:datalabelsRange>
                <c15:f>'36aperfresol_graf'!$V$12:$AC$12</c15:f>
                <c15:dlblRangeCache>
                  <c:ptCount val="8"/>
                  <c:pt idx="0">
                    <c:v>24%</c:v>
                  </c:pt>
                  <c:pt idx="1">
                    <c:v>24%</c:v>
                  </c:pt>
                  <c:pt idx="2">
                    <c:v>23%</c:v>
                  </c:pt>
                  <c:pt idx="3">
                    <c:v>25%</c:v>
                  </c:pt>
                  <c:pt idx="4">
                    <c:v>20%</c:v>
                  </c:pt>
                  <c:pt idx="5">
                    <c:v>16%</c:v>
                  </c:pt>
                  <c:pt idx="6">
                    <c:v>15%</c:v>
                  </c:pt>
                  <c:pt idx="7">
                    <c:v>24%</c:v>
                  </c:pt>
                </c15:dlblRangeCache>
              </c15:datalabelsRange>
            </c:ext>
            <c:ext xmlns:c16="http://schemas.microsoft.com/office/drawing/2014/chart" uri="{C3380CC4-5D6E-409C-BE32-E72D297353CC}">
              <c16:uniqueId val="{00000008-EC53-41DD-9E7E-C299E7BB238A}"/>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C53-41DD-9E7E-C299E7BB238A}"/>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C53-41DD-9E7E-C299E7BB238A}"/>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C53-41DD-9E7E-C299E7BB238A}"/>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C53-41DD-9E7E-C299E7BB238A}"/>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C53-41DD-9E7E-C299E7BB238A}"/>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C53-41DD-9E7E-C299E7BB238A}"/>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C53-41DD-9E7E-C299E7BB238A}"/>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('36aperfresol_graf'!$E$13,'36aperfresol_graf'!$G$13,'36aperfresol_graf'!$I$13,'36aperfresol_graf'!$K$13,'36aperfresol_graf'!$M$13,'36aperfresol_graf'!$O$13,'36aperfresol_graf'!$Q$13,'36aperfresol_graf'!$S$13)</c:f>
              <c:numCache>
                <c:formatCode>#,##0</c:formatCode>
                <c:ptCount val="8"/>
                <c:pt idx="0">
                  <c:v>779</c:v>
                </c:pt>
                <c:pt idx="1">
                  <c:v>12501</c:v>
                </c:pt>
                <c:pt idx="2">
                  <c:v>8009</c:v>
                </c:pt>
                <c:pt idx="3">
                  <c:v>11705</c:v>
                </c:pt>
                <c:pt idx="4">
                  <c:v>13154</c:v>
                </c:pt>
                <c:pt idx="5">
                  <c:v>21453</c:v>
                </c:pt>
                <c:pt idx="6">
                  <c:v>69089</c:v>
                </c:pt>
                <c:pt idx="7">
                  <c:v>244848</c:v>
                </c:pt>
              </c:numCache>
            </c:numRef>
          </c:val>
          <c:extLst>
            <c:ext xmlns:c15="http://schemas.microsoft.com/office/drawing/2012/chart" uri="{02D57815-91ED-43cb-92C2-25804820EDAC}">
              <c15:datalabelsRange>
                <c15:f>'36aperfresol_graf'!$V$13:$AC$13</c15:f>
                <c15:dlblRangeCache>
                  <c:ptCount val="8"/>
                  <c:pt idx="0">
                    <c:v>34%</c:v>
                  </c:pt>
                  <c:pt idx="1">
                    <c:v>29%</c:v>
                  </c:pt>
                  <c:pt idx="2">
                    <c:v>30%</c:v>
                  </c:pt>
                  <c:pt idx="3">
                    <c:v>32%</c:v>
                  </c:pt>
                  <c:pt idx="4">
                    <c:v>30%</c:v>
                  </c:pt>
                  <c:pt idx="5">
                    <c:v>29%</c:v>
                  </c:pt>
                  <c:pt idx="6">
                    <c:v>26%</c:v>
                  </c:pt>
                  <c:pt idx="7">
                    <c:v>31%</c:v>
                  </c:pt>
                </c15:dlblRangeCache>
              </c15:datalabelsRange>
            </c:ext>
            <c:ext xmlns:c16="http://schemas.microsoft.com/office/drawing/2014/chart" uri="{C3380CC4-5D6E-409C-BE32-E72D297353CC}">
              <c16:uniqueId val="{00000011-EC53-41DD-9E7E-C299E7BB238A}"/>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C53-41DD-9E7E-C299E7BB238A}"/>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C53-41DD-9E7E-C299E7BB238A}"/>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C53-41DD-9E7E-C299E7BB238A}"/>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C53-41DD-9E7E-C299E7BB238A}"/>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C53-41DD-9E7E-C299E7BB238A}"/>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C53-41DD-9E7E-C299E7BB238A}"/>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C53-41DD-9E7E-C299E7BB238A}"/>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('36aperfresol_graf'!$E$14,'36aperfresol_graf'!$G$14,'36aperfresol_graf'!$I$14,'36aperfresol_graf'!$K$14,'36aperfresol_graf'!$M$14,'36aperfresol_graf'!$O$14,'36aperfresol_graf'!$Q$14,'36aperfresol_graf'!$S$14)</c:f>
              <c:numCache>
                <c:formatCode>#,##0</c:formatCode>
                <c:ptCount val="8"/>
                <c:pt idx="0">
                  <c:v>384</c:v>
                </c:pt>
                <c:pt idx="1">
                  <c:v>9393</c:v>
                </c:pt>
                <c:pt idx="2">
                  <c:v>7385</c:v>
                </c:pt>
                <c:pt idx="3">
                  <c:v>9996</c:v>
                </c:pt>
                <c:pt idx="4">
                  <c:v>13595</c:v>
                </c:pt>
                <c:pt idx="5">
                  <c:v>24167</c:v>
                </c:pt>
                <c:pt idx="6">
                  <c:v>87695</c:v>
                </c:pt>
                <c:pt idx="7">
                  <c:v>218140</c:v>
                </c:pt>
              </c:numCache>
            </c:numRef>
          </c:val>
          <c:extLst>
            <c:ext xmlns:c15="http://schemas.microsoft.com/office/drawing/2012/chart" uri="{02D57815-91ED-43cb-92C2-25804820EDAC}">
              <c15:datalabelsRange>
                <c15:f>'36aperfresol_graf'!$V$14:$AC$14</c15:f>
                <c15:dlblRangeCache>
                  <c:ptCount val="8"/>
                  <c:pt idx="0">
                    <c:v>17%</c:v>
                  </c:pt>
                  <c:pt idx="1">
                    <c:v>22%</c:v>
                  </c:pt>
                  <c:pt idx="2">
                    <c:v>28%</c:v>
                  </c:pt>
                  <c:pt idx="3">
                    <c:v>28%</c:v>
                  </c:pt>
                  <c:pt idx="4">
                    <c:v>31%</c:v>
                  </c:pt>
                  <c:pt idx="5">
                    <c:v>32%</c:v>
                  </c:pt>
                  <c:pt idx="6">
                    <c:v>33%</c:v>
                  </c:pt>
                  <c:pt idx="7">
                    <c:v>28%</c:v>
                  </c:pt>
                </c15:dlblRangeCache>
              </c15:datalabelsRange>
            </c:ext>
            <c:ext xmlns:c16="http://schemas.microsoft.com/office/drawing/2014/chart" uri="{C3380CC4-5D6E-409C-BE32-E72D297353CC}">
              <c16:uniqueId val="{0000001A-EC53-41DD-9E7E-C299E7BB238A}"/>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C53-41DD-9E7E-C299E7BB238A}"/>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C53-41DD-9E7E-C299E7BB238A}"/>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C53-41DD-9E7E-C299E7BB238A}"/>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C53-41DD-9E7E-C299E7BB238A}"/>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C53-41DD-9E7E-C299E7BB238A}"/>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C53-41DD-9E7E-C299E7BB238A}"/>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C53-41DD-9E7E-C299E7BB238A}"/>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('36aperfresol_graf'!$E$15,'36aperfresol_graf'!$G$15,'36aperfresol_graf'!$I$15,'36aperfresol_graf'!$K$15,'36aperfresol_graf'!$M$15,'36aperfresol_graf'!$O$15,'36aperfresol_graf'!$Q$15,'36aperfresol_graf'!$S$15)</c:f>
              <c:numCache>
                <c:formatCode>#,##0</c:formatCode>
                <c:ptCount val="8"/>
                <c:pt idx="0">
                  <c:v>586</c:v>
                </c:pt>
                <c:pt idx="1">
                  <c:v>10947</c:v>
                </c:pt>
                <c:pt idx="2">
                  <c:v>4914</c:v>
                </c:pt>
                <c:pt idx="3">
                  <c:v>5476</c:v>
                </c:pt>
                <c:pt idx="4">
                  <c:v>8515</c:v>
                </c:pt>
                <c:pt idx="5">
                  <c:v>17147</c:v>
                </c:pt>
                <c:pt idx="6">
                  <c:v>72704</c:v>
                </c:pt>
                <c:pt idx="7">
                  <c:v>126480</c:v>
                </c:pt>
              </c:numCache>
            </c:numRef>
          </c:val>
          <c:extLst>
            <c:ext xmlns:c15="http://schemas.microsoft.com/office/drawing/2012/chart" uri="{02D57815-91ED-43cb-92C2-25804820EDAC}">
              <c15:datalabelsRange>
                <c15:f>'36aperfresol_graf'!$V$15:$AC$15</c15:f>
                <c15:dlblRangeCache>
                  <c:ptCount val="8"/>
                  <c:pt idx="0">
                    <c:v>25%</c:v>
                  </c:pt>
                  <c:pt idx="1">
                    <c:v>25%</c:v>
                  </c:pt>
                  <c:pt idx="2">
                    <c:v>19%</c:v>
                  </c:pt>
                  <c:pt idx="3">
                    <c:v>15%</c:v>
                  </c:pt>
                  <c:pt idx="4">
                    <c:v>19%</c:v>
                  </c:pt>
                  <c:pt idx="5">
                    <c:v>23%</c:v>
                  </c:pt>
                  <c:pt idx="6">
                    <c:v>27%</c:v>
                  </c:pt>
                  <c:pt idx="7">
                    <c:v>16%</c:v>
                  </c:pt>
                </c15:dlblRangeCache>
              </c15:datalabelsRange>
            </c:ext>
            <c:ext xmlns:c16="http://schemas.microsoft.com/office/drawing/2014/chart" uri="{C3380CC4-5D6E-409C-BE32-E72D297353CC}">
              <c16:uniqueId val="{00000023-EC53-41DD-9E7E-C299E7BB238A}"/>
            </c:ext>
          </c:extLst>
        </c:ser>
        <c:dLbls>
          <c:dLblPos val="ctr"/>
          <c:showLegendKey val="0"/>
          <c:showVal val="1"/>
          <c:showCatName val="0"/>
          <c:showSerName val="0"/>
          <c:showPercent val="0"/>
          <c:showBubbleSize val="0"/>
        </c:dLbls>
        <c:gapWidth val="30"/>
        <c:overlap val="100"/>
        <c:axId val="-1839928848"/>
        <c:axId val="-1839928304"/>
      </c:barChart>
      <c:catAx>
        <c:axId val="-183992884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28304"/>
        <c:crosses val="autoZero"/>
        <c:auto val="1"/>
        <c:lblAlgn val="ctr"/>
        <c:lblOffset val="100"/>
        <c:noMultiLvlLbl val="0"/>
      </c:catAx>
      <c:valAx>
        <c:axId val="-183992830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8848"/>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20047865278218635"/>
          <c:y val="4.3584880357108646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4453-422D-A19C-0E47FF826DFE}"/>
              </c:ext>
            </c:extLst>
          </c:dPt>
          <c:dPt>
            <c:idx val="1"/>
            <c:invertIfNegative val="0"/>
            <c:bubble3D val="0"/>
            <c:extLst>
              <c:ext xmlns:c16="http://schemas.microsoft.com/office/drawing/2014/chart" uri="{C3380CC4-5D6E-409C-BE32-E72D297353CC}">
                <c16:uniqueId val="{00000001-4453-422D-A19C-0E47FF826DFE}"/>
              </c:ext>
            </c:extLst>
          </c:dPt>
          <c:dPt>
            <c:idx val="2"/>
            <c:invertIfNegative val="0"/>
            <c:bubble3D val="0"/>
            <c:extLst>
              <c:ext xmlns:c16="http://schemas.microsoft.com/office/drawing/2014/chart" uri="{C3380CC4-5D6E-409C-BE32-E72D297353CC}">
                <c16:uniqueId val="{00000002-4453-422D-A19C-0E47FF826DFE}"/>
              </c:ext>
            </c:extLst>
          </c:dPt>
          <c:dPt>
            <c:idx val="3"/>
            <c:invertIfNegative val="0"/>
            <c:bubble3D val="0"/>
            <c:extLst>
              <c:ext xmlns:c16="http://schemas.microsoft.com/office/drawing/2014/chart" uri="{C3380CC4-5D6E-409C-BE32-E72D297353CC}">
                <c16:uniqueId val="{00000003-4453-422D-A19C-0E47FF826DFE}"/>
              </c:ext>
            </c:extLst>
          </c:dPt>
          <c:dPt>
            <c:idx val="4"/>
            <c:invertIfNegative val="0"/>
            <c:bubble3D val="0"/>
            <c:extLst>
              <c:ext xmlns:c16="http://schemas.microsoft.com/office/drawing/2014/chart" uri="{C3380CC4-5D6E-409C-BE32-E72D297353CC}">
                <c16:uniqueId val="{00000004-4453-422D-A19C-0E47FF826DFE}"/>
              </c:ext>
            </c:extLst>
          </c:dPt>
          <c:dPt>
            <c:idx val="5"/>
            <c:invertIfNegative val="0"/>
            <c:bubble3D val="0"/>
            <c:extLst>
              <c:ext xmlns:c16="http://schemas.microsoft.com/office/drawing/2014/chart" uri="{C3380CC4-5D6E-409C-BE32-E72D297353CC}">
                <c16:uniqueId val="{00000005-4453-422D-A19C-0E47FF826DFE}"/>
              </c:ext>
            </c:extLst>
          </c:dPt>
          <c:dPt>
            <c:idx val="6"/>
            <c:invertIfNegative val="0"/>
            <c:bubble3D val="0"/>
            <c:extLst>
              <c:ext xmlns:c16="http://schemas.microsoft.com/office/drawing/2014/chart" uri="{C3380CC4-5D6E-409C-BE32-E72D297353CC}">
                <c16:uniqueId val="{00000006-4453-422D-A19C-0E47FF826DFE}"/>
              </c:ext>
            </c:extLst>
          </c:dPt>
          <c:dPt>
            <c:idx val="7"/>
            <c:invertIfNegative val="0"/>
            <c:bubble3D val="0"/>
            <c:extLst>
              <c:ext xmlns:c16="http://schemas.microsoft.com/office/drawing/2014/chart" uri="{C3380CC4-5D6E-409C-BE32-E72D297353CC}">
                <c16:uniqueId val="{00000007-4453-422D-A19C-0E47FF826DFE}"/>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4453-422D-A19C-0E47FF826DFE}"/>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4453-422D-A19C-0E47FF826DFE}"/>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4453-422D-A19C-0E47FF826DFE}"/>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4453-422D-A19C-0E47FF826DFE}"/>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4453-422D-A19C-0E47FF826DFE}"/>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4453-422D-A19C-0E47FF826DFE}"/>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453-422D-A19C-0E47FF826DFE}"/>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('36aperfresol_graf'!$E$17,'36aperfresol_graf'!$G$17,'36aperfresol_graf'!$I$17,'36aperfresol_graf'!$K$17,'36aperfresol_graf'!$M$17,'36aperfresol_graf'!$O$17,'36aperfresol_graf'!$Q$17,'36aperfresol_graf'!$S$17)</c:f>
              <c:numCache>
                <c:formatCode>#,##0</c:formatCode>
                <c:ptCount val="8"/>
                <c:pt idx="0">
                  <c:v>743</c:v>
                </c:pt>
                <c:pt idx="1">
                  <c:v>22387</c:v>
                </c:pt>
                <c:pt idx="2">
                  <c:v>9711</c:v>
                </c:pt>
                <c:pt idx="3">
                  <c:v>11077</c:v>
                </c:pt>
                <c:pt idx="4">
                  <c:v>9773</c:v>
                </c:pt>
                <c:pt idx="5">
                  <c:v>12988</c:v>
                </c:pt>
                <c:pt idx="6">
                  <c:v>30015</c:v>
                </c:pt>
                <c:pt idx="7">
                  <c:v>60608</c:v>
                </c:pt>
              </c:numCache>
            </c:numRef>
          </c:val>
          <c:extLst>
            <c:ext xmlns:c15="http://schemas.microsoft.com/office/drawing/2012/chart" uri="{02D57815-91ED-43cb-92C2-25804820EDAC}">
              <c15:datalabelsRange>
                <c15:f>'36aperfresol_graf'!$V$17:$AC$17</c15:f>
                <c15:dlblRangeCache>
                  <c:ptCount val="8"/>
                  <c:pt idx="0">
                    <c:v>25%</c:v>
                  </c:pt>
                  <c:pt idx="1">
                    <c:v>25%</c:v>
                  </c:pt>
                  <c:pt idx="2">
                    <c:v>23%</c:v>
                  </c:pt>
                  <c:pt idx="3">
                    <c:v>23%</c:v>
                  </c:pt>
                  <c:pt idx="4">
                    <c:v>20%</c:v>
                  </c:pt>
                  <c:pt idx="5">
                    <c:v>17%</c:v>
                  </c:pt>
                  <c:pt idx="6">
                    <c:v>19%</c:v>
                  </c:pt>
                  <c:pt idx="7">
                    <c:v>21%</c:v>
                  </c:pt>
                </c15:dlblRangeCache>
              </c15:datalabelsRange>
            </c:ext>
            <c:ext xmlns:c16="http://schemas.microsoft.com/office/drawing/2014/chart" uri="{C3380CC4-5D6E-409C-BE32-E72D297353CC}">
              <c16:uniqueId val="{00000008-4453-422D-A19C-0E47FF826DFE}"/>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453-422D-A19C-0E47FF826DFE}"/>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453-422D-A19C-0E47FF826DFE}"/>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4453-422D-A19C-0E47FF826DFE}"/>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4453-422D-A19C-0E47FF826DFE}"/>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4453-422D-A19C-0E47FF826DFE}"/>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4453-422D-A19C-0E47FF826DFE}"/>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4453-422D-A19C-0E47FF826DFE}"/>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('36aperfresol_graf'!$E$18,'36aperfresol_graf'!$G$18,'36aperfresol_graf'!$I$18,'36aperfresol_graf'!$K$18,'36aperfresol_graf'!$M$18,'36aperfresol_graf'!$O$18,'36aperfresol_graf'!$Q$18,'36aperfresol_graf'!$S$18)</c:f>
              <c:numCache>
                <c:formatCode>#,##0</c:formatCode>
                <c:ptCount val="8"/>
                <c:pt idx="0">
                  <c:v>1042</c:v>
                </c:pt>
                <c:pt idx="1">
                  <c:v>31149</c:v>
                </c:pt>
                <c:pt idx="2">
                  <c:v>12684</c:v>
                </c:pt>
                <c:pt idx="3">
                  <c:v>15428</c:v>
                </c:pt>
                <c:pt idx="4">
                  <c:v>15767</c:v>
                </c:pt>
                <c:pt idx="5">
                  <c:v>23344</c:v>
                </c:pt>
                <c:pt idx="6">
                  <c:v>47198</c:v>
                </c:pt>
                <c:pt idx="7">
                  <c:v>84720</c:v>
                </c:pt>
              </c:numCache>
            </c:numRef>
          </c:val>
          <c:extLst>
            <c:ext xmlns:c15="http://schemas.microsoft.com/office/drawing/2012/chart" uri="{02D57815-91ED-43cb-92C2-25804820EDAC}">
              <c15:datalabelsRange>
                <c15:f>'36aperfresol_graf'!$V$18:$AC$18</c15:f>
                <c15:dlblRangeCache>
                  <c:ptCount val="8"/>
                  <c:pt idx="0">
                    <c:v>35%</c:v>
                  </c:pt>
                  <c:pt idx="1">
                    <c:v>34%</c:v>
                  </c:pt>
                  <c:pt idx="2">
                    <c:v>30%</c:v>
                  </c:pt>
                  <c:pt idx="3">
                    <c:v>33%</c:v>
                  </c:pt>
                  <c:pt idx="4">
                    <c:v>32%</c:v>
                  </c:pt>
                  <c:pt idx="5">
                    <c:v>31%</c:v>
                  </c:pt>
                  <c:pt idx="6">
                    <c:v>29%</c:v>
                  </c:pt>
                  <c:pt idx="7">
                    <c:v>29%</c:v>
                  </c:pt>
                </c15:dlblRangeCache>
              </c15:datalabelsRange>
            </c:ext>
            <c:ext xmlns:c16="http://schemas.microsoft.com/office/drawing/2014/chart" uri="{C3380CC4-5D6E-409C-BE32-E72D297353CC}">
              <c16:uniqueId val="{00000011-4453-422D-A19C-0E47FF826DFE}"/>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4453-422D-A19C-0E47FF826DFE}"/>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4453-422D-A19C-0E47FF826DFE}"/>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4453-422D-A19C-0E47FF826DFE}"/>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4453-422D-A19C-0E47FF826DFE}"/>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4453-422D-A19C-0E47FF826DFE}"/>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4453-422D-A19C-0E47FF826DFE}"/>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4453-422D-A19C-0E47FF826DFE}"/>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('36aperfresol_graf'!$E$19,'36aperfresol_graf'!$G$19,'36aperfresol_graf'!$I$19,'36aperfresol_graf'!$K$19,'36aperfresol_graf'!$M$19,'36aperfresol_graf'!$O$19,'36aperfresol_graf'!$Q$19,'36aperfresol_graf'!$S$19)</c:f>
              <c:numCache>
                <c:formatCode>#,##0</c:formatCode>
                <c:ptCount val="8"/>
                <c:pt idx="0">
                  <c:v>418</c:v>
                </c:pt>
                <c:pt idx="1">
                  <c:v>21499</c:v>
                </c:pt>
                <c:pt idx="2">
                  <c:v>12610</c:v>
                </c:pt>
                <c:pt idx="3">
                  <c:v>14031</c:v>
                </c:pt>
                <c:pt idx="4">
                  <c:v>15582</c:v>
                </c:pt>
                <c:pt idx="5">
                  <c:v>23786</c:v>
                </c:pt>
                <c:pt idx="6">
                  <c:v>46956</c:v>
                </c:pt>
                <c:pt idx="7">
                  <c:v>86006</c:v>
                </c:pt>
              </c:numCache>
            </c:numRef>
          </c:val>
          <c:extLst>
            <c:ext xmlns:c15="http://schemas.microsoft.com/office/drawing/2012/chart" uri="{02D57815-91ED-43cb-92C2-25804820EDAC}">
              <c15:datalabelsRange>
                <c15:f>'36aperfresol_graf'!$V$19:$AC$19</c15:f>
                <c15:dlblRangeCache>
                  <c:ptCount val="8"/>
                  <c:pt idx="0">
                    <c:v>14%</c:v>
                  </c:pt>
                  <c:pt idx="1">
                    <c:v>24%</c:v>
                  </c:pt>
                  <c:pt idx="2">
                    <c:v>30%</c:v>
                  </c:pt>
                  <c:pt idx="3">
                    <c:v>30%</c:v>
                  </c:pt>
                  <c:pt idx="4">
                    <c:v>32%</c:v>
                  </c:pt>
                  <c:pt idx="5">
                    <c:v>32%</c:v>
                  </c:pt>
                  <c:pt idx="6">
                    <c:v>29%</c:v>
                  </c:pt>
                  <c:pt idx="7">
                    <c:v>29%</c:v>
                  </c:pt>
                </c15:dlblRangeCache>
              </c15:datalabelsRange>
            </c:ext>
            <c:ext xmlns:c16="http://schemas.microsoft.com/office/drawing/2014/chart" uri="{C3380CC4-5D6E-409C-BE32-E72D297353CC}">
              <c16:uniqueId val="{0000001A-4453-422D-A19C-0E47FF826DFE}"/>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4453-422D-A19C-0E47FF826DFE}"/>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4453-422D-A19C-0E47FF826DFE}"/>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4453-422D-A19C-0E47FF826DFE}"/>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4453-422D-A19C-0E47FF826DFE}"/>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4453-422D-A19C-0E47FF826DFE}"/>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4453-422D-A19C-0E47FF826DFE}"/>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4453-422D-A19C-0E47FF826DFE}"/>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('36aperfresol_graf'!$E$20,'36aperfresol_graf'!$G$20,'36aperfresol_graf'!$I$20,'36aperfresol_graf'!$K$20,'36aperfresol_graf'!$M$20,'36aperfresol_graf'!$O$20,'36aperfresol_graf'!$Q$20,'36aperfresol_graf'!$S$20)</c:f>
              <c:numCache>
                <c:formatCode>#,##0</c:formatCode>
                <c:ptCount val="8"/>
                <c:pt idx="0">
                  <c:v>738</c:v>
                </c:pt>
                <c:pt idx="1">
                  <c:v>15456</c:v>
                </c:pt>
                <c:pt idx="2">
                  <c:v>7736</c:v>
                </c:pt>
                <c:pt idx="3">
                  <c:v>6650</c:v>
                </c:pt>
                <c:pt idx="4">
                  <c:v>7920</c:v>
                </c:pt>
                <c:pt idx="5">
                  <c:v>14764</c:v>
                </c:pt>
                <c:pt idx="6">
                  <c:v>37080</c:v>
                </c:pt>
                <c:pt idx="7">
                  <c:v>63899</c:v>
                </c:pt>
              </c:numCache>
            </c:numRef>
          </c:val>
          <c:extLst>
            <c:ext xmlns:c15="http://schemas.microsoft.com/office/drawing/2012/chart" uri="{02D57815-91ED-43cb-92C2-25804820EDAC}">
              <c15:datalabelsRange>
                <c15:f>'36aperfresol_graf'!$V$20:$AC$20</c15:f>
                <c15:dlblRangeCache>
                  <c:ptCount val="8"/>
                  <c:pt idx="0">
                    <c:v>25%</c:v>
                  </c:pt>
                  <c:pt idx="1">
                    <c:v>17%</c:v>
                  </c:pt>
                  <c:pt idx="2">
                    <c:v>18%</c:v>
                  </c:pt>
                  <c:pt idx="3">
                    <c:v>14%</c:v>
                  </c:pt>
                  <c:pt idx="4">
                    <c:v>16%</c:v>
                  </c:pt>
                  <c:pt idx="5">
                    <c:v>20%</c:v>
                  </c:pt>
                  <c:pt idx="6">
                    <c:v>23%</c:v>
                  </c:pt>
                  <c:pt idx="7">
                    <c:v>22%</c:v>
                  </c:pt>
                </c15:dlblRangeCache>
              </c15:datalabelsRange>
            </c:ext>
            <c:ext xmlns:c16="http://schemas.microsoft.com/office/drawing/2014/chart" uri="{C3380CC4-5D6E-409C-BE32-E72D297353CC}">
              <c16:uniqueId val="{00000023-4453-422D-A19C-0E47FF826DFE}"/>
            </c:ext>
          </c:extLst>
        </c:ser>
        <c:dLbls>
          <c:dLblPos val="ctr"/>
          <c:showLegendKey val="0"/>
          <c:showVal val="1"/>
          <c:showCatName val="0"/>
          <c:showSerName val="0"/>
          <c:showPercent val="0"/>
          <c:showBubbleSize val="0"/>
        </c:dLbls>
        <c:gapWidth val="30"/>
        <c:overlap val="100"/>
        <c:axId val="-1839929392"/>
        <c:axId val="-1839933744"/>
      </c:barChart>
      <c:catAx>
        <c:axId val="-183992939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33744"/>
        <c:crosses val="autoZero"/>
        <c:auto val="1"/>
        <c:lblAlgn val="ctr"/>
        <c:lblOffset val="100"/>
        <c:noMultiLvlLbl val="0"/>
      </c:catAx>
      <c:valAx>
        <c:axId val="-183993374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9392"/>
        <c:crosses val="autoZero"/>
        <c:crossBetween val="between"/>
      </c:valAx>
      <c:spPr>
        <a:noFill/>
        <a:ln w="25400">
          <a:noFill/>
        </a:ln>
      </c:spPr>
    </c:plotArea>
    <c:legend>
      <c:legendPos val="r"/>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17471224300087485"/>
          <c:y val="8.9881010531251831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77A-4563-9E07-0CB0C681B391}"/>
              </c:ext>
            </c:extLst>
          </c:dPt>
          <c:dPt>
            <c:idx val="1"/>
            <c:invertIfNegative val="0"/>
            <c:bubble3D val="0"/>
            <c:extLst>
              <c:ext xmlns:c16="http://schemas.microsoft.com/office/drawing/2014/chart" uri="{C3380CC4-5D6E-409C-BE32-E72D297353CC}">
                <c16:uniqueId val="{00000001-E77A-4563-9E07-0CB0C681B391}"/>
              </c:ext>
            </c:extLst>
          </c:dPt>
          <c:dPt>
            <c:idx val="2"/>
            <c:invertIfNegative val="0"/>
            <c:bubble3D val="0"/>
            <c:extLst>
              <c:ext xmlns:c16="http://schemas.microsoft.com/office/drawing/2014/chart" uri="{C3380CC4-5D6E-409C-BE32-E72D297353CC}">
                <c16:uniqueId val="{00000002-E77A-4563-9E07-0CB0C681B391}"/>
              </c:ext>
            </c:extLst>
          </c:dPt>
          <c:dPt>
            <c:idx val="3"/>
            <c:invertIfNegative val="0"/>
            <c:bubble3D val="0"/>
            <c:extLst>
              <c:ext xmlns:c16="http://schemas.microsoft.com/office/drawing/2014/chart" uri="{C3380CC4-5D6E-409C-BE32-E72D297353CC}">
                <c16:uniqueId val="{00000003-E77A-4563-9E07-0CB0C681B391}"/>
              </c:ext>
            </c:extLst>
          </c:dPt>
          <c:dPt>
            <c:idx val="4"/>
            <c:invertIfNegative val="0"/>
            <c:bubble3D val="0"/>
            <c:extLst>
              <c:ext xmlns:c16="http://schemas.microsoft.com/office/drawing/2014/chart" uri="{C3380CC4-5D6E-409C-BE32-E72D297353CC}">
                <c16:uniqueId val="{00000004-E77A-4563-9E07-0CB0C681B391}"/>
              </c:ext>
            </c:extLst>
          </c:dPt>
          <c:dPt>
            <c:idx val="5"/>
            <c:invertIfNegative val="0"/>
            <c:bubble3D val="0"/>
            <c:extLst>
              <c:ext xmlns:c16="http://schemas.microsoft.com/office/drawing/2014/chart" uri="{C3380CC4-5D6E-409C-BE32-E72D297353CC}">
                <c16:uniqueId val="{00000005-E77A-4563-9E07-0CB0C681B391}"/>
              </c:ext>
            </c:extLst>
          </c:dPt>
          <c:dPt>
            <c:idx val="6"/>
            <c:invertIfNegative val="0"/>
            <c:bubble3D val="0"/>
            <c:extLst>
              <c:ext xmlns:c16="http://schemas.microsoft.com/office/drawing/2014/chart" uri="{C3380CC4-5D6E-409C-BE32-E72D297353CC}">
                <c16:uniqueId val="{00000006-E77A-4563-9E07-0CB0C681B391}"/>
              </c:ext>
            </c:extLst>
          </c:dPt>
          <c:dPt>
            <c:idx val="7"/>
            <c:invertIfNegative val="0"/>
            <c:bubble3D val="0"/>
            <c:extLst>
              <c:ext xmlns:c16="http://schemas.microsoft.com/office/drawing/2014/chart" uri="{C3380CC4-5D6E-409C-BE32-E72D297353CC}">
                <c16:uniqueId val="{00000007-E77A-4563-9E07-0CB0C681B391}"/>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77A-4563-9E07-0CB0C681B391}"/>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77A-4563-9E07-0CB0C681B391}"/>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77A-4563-9E07-0CB0C681B391}"/>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77A-4563-9E07-0CB0C681B391}"/>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77A-4563-9E07-0CB0C681B391}"/>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77A-4563-9E07-0CB0C681B391}"/>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77A-4563-9E07-0CB0C681B391}"/>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('36bperfresol_graf'!$E$12,'36bperfresol_graf'!$G$12,'36bperfresol_graf'!$I$12,'36bperfresol_graf'!$K$12,'36bperfresol_graf'!$M$12,'36bperfresol_graf'!$O$12,'36bperfresol_graf'!$Q$12,'36bperfresol_graf'!$S$12)</c:f>
              <c:numCache>
                <c:formatCode>#,##0</c:formatCode>
                <c:ptCount val="8"/>
                <c:pt idx="0">
                  <c:v>566</c:v>
                </c:pt>
                <c:pt idx="1">
                  <c:v>10528</c:v>
                </c:pt>
                <c:pt idx="2">
                  <c:v>6226</c:v>
                </c:pt>
                <c:pt idx="3">
                  <c:v>8946</c:v>
                </c:pt>
                <c:pt idx="4">
                  <c:v>8583</c:v>
                </c:pt>
                <c:pt idx="5">
                  <c:v>11843</c:v>
                </c:pt>
                <c:pt idx="6">
                  <c:v>39859</c:v>
                </c:pt>
                <c:pt idx="7">
                  <c:v>188391</c:v>
                </c:pt>
              </c:numCache>
            </c:numRef>
          </c:val>
          <c:extLst>
            <c:ext xmlns:c15="http://schemas.microsoft.com/office/drawing/2012/chart" uri="{02D57815-91ED-43cb-92C2-25804820EDAC}">
              <c15:datalabelsRange>
                <c15:f>'36bperfresol_graf'!$V$12:$AC$12</c15:f>
                <c15:dlblRangeCache>
                  <c:ptCount val="8"/>
                  <c:pt idx="0">
                    <c:v>33%</c:v>
                  </c:pt>
                  <c:pt idx="1">
                    <c:v>32%</c:v>
                  </c:pt>
                  <c:pt idx="2">
                    <c:v>29%</c:v>
                  </c:pt>
                  <c:pt idx="3">
                    <c:v>29%</c:v>
                  </c:pt>
                  <c:pt idx="4">
                    <c:v>24%</c:v>
                  </c:pt>
                  <c:pt idx="5">
                    <c:v>21%</c:v>
                  </c:pt>
                  <c:pt idx="6">
                    <c:v>20%</c:v>
                  </c:pt>
                  <c:pt idx="7">
                    <c:v>29%</c:v>
                  </c:pt>
                </c15:dlblRangeCache>
              </c15:datalabelsRange>
            </c:ext>
            <c:ext xmlns:c16="http://schemas.microsoft.com/office/drawing/2014/chart" uri="{C3380CC4-5D6E-409C-BE32-E72D297353CC}">
              <c16:uniqueId val="{00000008-E77A-4563-9E07-0CB0C681B391}"/>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77A-4563-9E07-0CB0C681B391}"/>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77A-4563-9E07-0CB0C681B391}"/>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77A-4563-9E07-0CB0C681B391}"/>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77A-4563-9E07-0CB0C681B391}"/>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77A-4563-9E07-0CB0C681B391}"/>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77A-4563-9E07-0CB0C681B391}"/>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77A-4563-9E07-0CB0C681B391}"/>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('36bperfresol_graf'!$E$13,'36bperfresol_graf'!$G$13,'36bperfresol_graf'!$I$13,'36bperfresol_graf'!$K$13,'36bperfresol_graf'!$M$13,'36bperfresol_graf'!$O$13,'36bperfresol_graf'!$Q$13,'36bperfresol_graf'!$S$13)</c:f>
              <c:numCache>
                <c:formatCode>#,##0</c:formatCode>
                <c:ptCount val="8"/>
                <c:pt idx="0">
                  <c:v>779</c:v>
                </c:pt>
                <c:pt idx="1">
                  <c:v>12501</c:v>
                </c:pt>
                <c:pt idx="2">
                  <c:v>8009</c:v>
                </c:pt>
                <c:pt idx="3">
                  <c:v>11705</c:v>
                </c:pt>
                <c:pt idx="4">
                  <c:v>13154</c:v>
                </c:pt>
                <c:pt idx="5">
                  <c:v>21453</c:v>
                </c:pt>
                <c:pt idx="6">
                  <c:v>69089</c:v>
                </c:pt>
                <c:pt idx="7">
                  <c:v>244848</c:v>
                </c:pt>
              </c:numCache>
            </c:numRef>
          </c:val>
          <c:extLst>
            <c:ext xmlns:c15="http://schemas.microsoft.com/office/drawing/2012/chart" uri="{02D57815-91ED-43cb-92C2-25804820EDAC}">
              <c15:datalabelsRange>
                <c15:f>'36bperfresol_graf'!$V$13:$AC$13</c15:f>
                <c15:dlblRangeCache>
                  <c:ptCount val="8"/>
                  <c:pt idx="0">
                    <c:v>45%</c:v>
                  </c:pt>
                  <c:pt idx="1">
                    <c:v>39%</c:v>
                  </c:pt>
                  <c:pt idx="2">
                    <c:v>37%</c:v>
                  </c:pt>
                  <c:pt idx="3">
                    <c:v>38%</c:v>
                  </c:pt>
                  <c:pt idx="4">
                    <c:v>37%</c:v>
                  </c:pt>
                  <c:pt idx="5">
                    <c:v>37%</c:v>
                  </c:pt>
                  <c:pt idx="6">
                    <c:v>35%</c:v>
                  </c:pt>
                  <c:pt idx="7">
                    <c:v>38%</c:v>
                  </c:pt>
                </c15:dlblRangeCache>
              </c15:datalabelsRange>
            </c:ext>
            <c:ext xmlns:c16="http://schemas.microsoft.com/office/drawing/2014/chart" uri="{C3380CC4-5D6E-409C-BE32-E72D297353CC}">
              <c16:uniqueId val="{00000011-E77A-4563-9E07-0CB0C681B391}"/>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77A-4563-9E07-0CB0C681B391}"/>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77A-4563-9E07-0CB0C681B391}"/>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77A-4563-9E07-0CB0C681B391}"/>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77A-4563-9E07-0CB0C681B391}"/>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77A-4563-9E07-0CB0C681B391}"/>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77A-4563-9E07-0CB0C681B391}"/>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77A-4563-9E07-0CB0C681B391}"/>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('36bperfresol_graf'!$E$14,'36bperfresol_graf'!$G$14,'36bperfresol_graf'!$I$14,'36bperfresol_graf'!$K$14,'36bperfresol_graf'!$M$14,'36bperfresol_graf'!$O$14,'36bperfresol_graf'!$Q$14,'36bperfresol_graf'!$S$14)</c:f>
              <c:numCache>
                <c:formatCode>#,##0</c:formatCode>
                <c:ptCount val="8"/>
                <c:pt idx="0">
                  <c:v>384</c:v>
                </c:pt>
                <c:pt idx="1">
                  <c:v>9393</c:v>
                </c:pt>
                <c:pt idx="2">
                  <c:v>7385</c:v>
                </c:pt>
                <c:pt idx="3">
                  <c:v>9996</c:v>
                </c:pt>
                <c:pt idx="4">
                  <c:v>13595</c:v>
                </c:pt>
                <c:pt idx="5">
                  <c:v>24167</c:v>
                </c:pt>
                <c:pt idx="6">
                  <c:v>87695</c:v>
                </c:pt>
                <c:pt idx="7">
                  <c:v>218140</c:v>
                </c:pt>
              </c:numCache>
            </c:numRef>
          </c:val>
          <c:extLst>
            <c:ext xmlns:c15="http://schemas.microsoft.com/office/drawing/2012/chart" uri="{02D57815-91ED-43cb-92C2-25804820EDAC}">
              <c15:datalabelsRange>
                <c15:f>'36bperfresol_graf'!$V$14:$AC$14</c15:f>
                <c15:dlblRangeCache>
                  <c:ptCount val="8"/>
                  <c:pt idx="0">
                    <c:v>22%</c:v>
                  </c:pt>
                  <c:pt idx="1">
                    <c:v>29%</c:v>
                  </c:pt>
                  <c:pt idx="2">
                    <c:v>34%</c:v>
                  </c:pt>
                  <c:pt idx="3">
                    <c:v>33%</c:v>
                  </c:pt>
                  <c:pt idx="4">
                    <c:v>38%</c:v>
                  </c:pt>
                  <c:pt idx="5">
                    <c:v>42%</c:v>
                  </c:pt>
                  <c:pt idx="6">
                    <c:v>45%</c:v>
                  </c:pt>
                  <c:pt idx="7">
                    <c:v>33%</c:v>
                  </c:pt>
                </c15:dlblRangeCache>
              </c15:datalabelsRange>
            </c:ext>
            <c:ext xmlns:c16="http://schemas.microsoft.com/office/drawing/2014/chart" uri="{C3380CC4-5D6E-409C-BE32-E72D297353CC}">
              <c16:uniqueId val="{0000001A-E77A-4563-9E07-0CB0C681B391}"/>
            </c:ext>
          </c:extLst>
        </c:ser>
        <c:ser>
          <c:idx val="3"/>
          <c:order val="3"/>
          <c:tx>
            <c:strRef>
              <c:f>'36bperfresol_graf'!$D$15</c:f>
              <c:strCache>
                <c:ptCount val="1"/>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77A-4563-9E07-0CB0C681B391}"/>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77A-4563-9E07-0CB0C681B391}"/>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77A-4563-9E07-0CB0C681B391}"/>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77A-4563-9E07-0CB0C681B391}"/>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77A-4563-9E07-0CB0C681B391}"/>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77A-4563-9E07-0CB0C681B391}"/>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77A-4563-9E07-0CB0C681B391}"/>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('36bperfresol_graf'!$E$15,'36bperfresol_graf'!$G$15,'36bperfresol_graf'!$I$15,'36bperfresol_graf'!$K$15,'36bperfresol_graf'!$M$15,'36bperfresol_graf'!$O$15,'36bperfresol_graf'!$Q$15,'36bperfresol_graf'!$S$15)</c:f>
              <c:numCache>
                <c:formatCode>#,##0</c:formatCode>
                <c:ptCount val="8"/>
              </c:numCache>
            </c:numRef>
          </c:val>
          <c:extLst>
            <c:ext xmlns:c15="http://schemas.microsoft.com/office/drawing/2012/chart" uri="{02D57815-91ED-43cb-92C2-25804820EDAC}">
              <c15:datalabelsRange>
                <c15:f>'36bperfresol_graf'!$V$15:$AC$15</c15:f>
                <c15:dlblRangeCache>
                  <c:ptCount val="8"/>
                </c15:dlblRangeCache>
              </c15:datalabelsRange>
            </c:ext>
            <c:ext xmlns:c16="http://schemas.microsoft.com/office/drawing/2014/chart" uri="{C3380CC4-5D6E-409C-BE32-E72D297353CC}">
              <c16:uniqueId val="{00000023-E77A-4563-9E07-0CB0C681B391}"/>
            </c:ext>
          </c:extLst>
        </c:ser>
        <c:dLbls>
          <c:dLblPos val="ctr"/>
          <c:showLegendKey val="0"/>
          <c:showVal val="1"/>
          <c:showCatName val="0"/>
          <c:showSerName val="0"/>
          <c:showPercent val="0"/>
          <c:showBubbleSize val="0"/>
        </c:dLbls>
        <c:gapWidth val="30"/>
        <c:overlap val="100"/>
        <c:axId val="-1839934832"/>
        <c:axId val="-1839931568"/>
      </c:barChart>
      <c:catAx>
        <c:axId val="-183993483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568"/>
        <c:crosses val="autoZero"/>
        <c:auto val="1"/>
        <c:lblAlgn val="ctr"/>
        <c:lblOffset val="100"/>
        <c:noMultiLvlLbl val="0"/>
      </c:catAx>
      <c:valAx>
        <c:axId val="-18399315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832"/>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17793855742024445"/>
          <c:y val="4.3585460908295553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F13B-4F65-A59B-A96749FB406D}"/>
              </c:ext>
            </c:extLst>
          </c:dPt>
          <c:dPt>
            <c:idx val="1"/>
            <c:invertIfNegative val="0"/>
            <c:bubble3D val="0"/>
            <c:extLst>
              <c:ext xmlns:c16="http://schemas.microsoft.com/office/drawing/2014/chart" uri="{C3380CC4-5D6E-409C-BE32-E72D297353CC}">
                <c16:uniqueId val="{00000001-F13B-4F65-A59B-A96749FB406D}"/>
              </c:ext>
            </c:extLst>
          </c:dPt>
          <c:dPt>
            <c:idx val="2"/>
            <c:invertIfNegative val="0"/>
            <c:bubble3D val="0"/>
            <c:extLst>
              <c:ext xmlns:c16="http://schemas.microsoft.com/office/drawing/2014/chart" uri="{C3380CC4-5D6E-409C-BE32-E72D297353CC}">
                <c16:uniqueId val="{00000002-F13B-4F65-A59B-A96749FB406D}"/>
              </c:ext>
            </c:extLst>
          </c:dPt>
          <c:dPt>
            <c:idx val="3"/>
            <c:invertIfNegative val="0"/>
            <c:bubble3D val="0"/>
            <c:extLst>
              <c:ext xmlns:c16="http://schemas.microsoft.com/office/drawing/2014/chart" uri="{C3380CC4-5D6E-409C-BE32-E72D297353CC}">
                <c16:uniqueId val="{00000003-F13B-4F65-A59B-A96749FB406D}"/>
              </c:ext>
            </c:extLst>
          </c:dPt>
          <c:dPt>
            <c:idx val="4"/>
            <c:invertIfNegative val="0"/>
            <c:bubble3D val="0"/>
            <c:extLst>
              <c:ext xmlns:c16="http://schemas.microsoft.com/office/drawing/2014/chart" uri="{C3380CC4-5D6E-409C-BE32-E72D297353CC}">
                <c16:uniqueId val="{00000004-F13B-4F65-A59B-A96749FB406D}"/>
              </c:ext>
            </c:extLst>
          </c:dPt>
          <c:dPt>
            <c:idx val="5"/>
            <c:invertIfNegative val="0"/>
            <c:bubble3D val="0"/>
            <c:extLst>
              <c:ext xmlns:c16="http://schemas.microsoft.com/office/drawing/2014/chart" uri="{C3380CC4-5D6E-409C-BE32-E72D297353CC}">
                <c16:uniqueId val="{00000005-F13B-4F65-A59B-A96749FB406D}"/>
              </c:ext>
            </c:extLst>
          </c:dPt>
          <c:dPt>
            <c:idx val="6"/>
            <c:invertIfNegative val="0"/>
            <c:bubble3D val="0"/>
            <c:extLst>
              <c:ext xmlns:c16="http://schemas.microsoft.com/office/drawing/2014/chart" uri="{C3380CC4-5D6E-409C-BE32-E72D297353CC}">
                <c16:uniqueId val="{00000006-F13B-4F65-A59B-A96749FB406D}"/>
              </c:ext>
            </c:extLst>
          </c:dPt>
          <c:dPt>
            <c:idx val="7"/>
            <c:invertIfNegative val="0"/>
            <c:bubble3D val="0"/>
            <c:extLst>
              <c:ext xmlns:c16="http://schemas.microsoft.com/office/drawing/2014/chart" uri="{C3380CC4-5D6E-409C-BE32-E72D297353CC}">
                <c16:uniqueId val="{00000007-F13B-4F65-A59B-A96749FB406D}"/>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F13B-4F65-A59B-A96749FB406D}"/>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F13B-4F65-A59B-A96749FB406D}"/>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F13B-4F65-A59B-A96749FB406D}"/>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F13B-4F65-A59B-A96749FB406D}"/>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F13B-4F65-A59B-A96749FB406D}"/>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F13B-4F65-A59B-A96749FB406D}"/>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F13B-4F65-A59B-A96749FB406D}"/>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('36bperfresol_graf'!$E$17,'36bperfresol_graf'!$G$17,'36bperfresol_graf'!$I$17,'36bperfresol_graf'!$K$17,'36bperfresol_graf'!$M$17,'36bperfresol_graf'!$O$17,'36bperfresol_graf'!$Q$17,'36bperfresol_graf'!$S$17)</c:f>
              <c:numCache>
                <c:formatCode>#,##0</c:formatCode>
                <c:ptCount val="8"/>
                <c:pt idx="0">
                  <c:v>743</c:v>
                </c:pt>
                <c:pt idx="1">
                  <c:v>22387</c:v>
                </c:pt>
                <c:pt idx="2">
                  <c:v>9711</c:v>
                </c:pt>
                <c:pt idx="3">
                  <c:v>11077</c:v>
                </c:pt>
                <c:pt idx="4">
                  <c:v>9773</c:v>
                </c:pt>
                <c:pt idx="5">
                  <c:v>12988</c:v>
                </c:pt>
                <c:pt idx="6">
                  <c:v>30015</c:v>
                </c:pt>
                <c:pt idx="7">
                  <c:v>60608</c:v>
                </c:pt>
              </c:numCache>
            </c:numRef>
          </c:val>
          <c:extLst>
            <c:ext xmlns:c15="http://schemas.microsoft.com/office/drawing/2012/chart" uri="{02D57815-91ED-43cb-92C2-25804820EDAC}">
              <c15:datalabelsRange>
                <c15:f>'36bperfresol_graf'!$V$17:$AC$17</c15:f>
                <c15:dlblRangeCache>
                  <c:ptCount val="8"/>
                  <c:pt idx="0">
                    <c:v>34%</c:v>
                  </c:pt>
                  <c:pt idx="1">
                    <c:v>30%</c:v>
                  </c:pt>
                  <c:pt idx="2">
                    <c:v>28%</c:v>
                  </c:pt>
                  <c:pt idx="3">
                    <c:v>27%</c:v>
                  </c:pt>
                  <c:pt idx="4">
                    <c:v>24%</c:v>
                  </c:pt>
                  <c:pt idx="5">
                    <c:v>22%</c:v>
                  </c:pt>
                  <c:pt idx="6">
                    <c:v>24%</c:v>
                  </c:pt>
                  <c:pt idx="7">
                    <c:v>26%</c:v>
                  </c:pt>
                </c15:dlblRangeCache>
              </c15:datalabelsRange>
            </c:ext>
            <c:ext xmlns:c16="http://schemas.microsoft.com/office/drawing/2014/chart" uri="{C3380CC4-5D6E-409C-BE32-E72D297353CC}">
              <c16:uniqueId val="{00000008-F13B-4F65-A59B-A96749FB406D}"/>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F13B-4F65-A59B-A96749FB406D}"/>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F13B-4F65-A59B-A96749FB406D}"/>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F13B-4F65-A59B-A96749FB406D}"/>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F13B-4F65-A59B-A96749FB406D}"/>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F13B-4F65-A59B-A96749FB406D}"/>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F13B-4F65-A59B-A96749FB406D}"/>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F13B-4F65-A59B-A96749FB406D}"/>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('36bperfresol_graf'!$E$18,'36bperfresol_graf'!$G$18,'36bperfresol_graf'!$I$18,'36bperfresol_graf'!$K$18,'36bperfresol_graf'!$M$18,'36bperfresol_graf'!$O$18,'36bperfresol_graf'!$Q$18,'36bperfresol_graf'!$S$18)</c:f>
              <c:numCache>
                <c:formatCode>#,##0</c:formatCode>
                <c:ptCount val="8"/>
                <c:pt idx="0">
                  <c:v>1042</c:v>
                </c:pt>
                <c:pt idx="1">
                  <c:v>31149</c:v>
                </c:pt>
                <c:pt idx="2">
                  <c:v>12684</c:v>
                </c:pt>
                <c:pt idx="3">
                  <c:v>15428</c:v>
                </c:pt>
                <c:pt idx="4">
                  <c:v>15767</c:v>
                </c:pt>
                <c:pt idx="5">
                  <c:v>23344</c:v>
                </c:pt>
                <c:pt idx="6">
                  <c:v>47198</c:v>
                </c:pt>
                <c:pt idx="7">
                  <c:v>84720</c:v>
                </c:pt>
              </c:numCache>
            </c:numRef>
          </c:val>
          <c:extLst>
            <c:ext xmlns:c15="http://schemas.microsoft.com/office/drawing/2012/chart" uri="{02D57815-91ED-43cb-92C2-25804820EDAC}">
              <c15:datalabelsRange>
                <c15:f>'36bperfresol_graf'!$V$18:$AC$18</c15:f>
                <c15:dlblRangeCache>
                  <c:ptCount val="8"/>
                  <c:pt idx="0">
                    <c:v>47%</c:v>
                  </c:pt>
                  <c:pt idx="1">
                    <c:v>42%</c:v>
                  </c:pt>
                  <c:pt idx="2">
                    <c:v>36%</c:v>
                  </c:pt>
                  <c:pt idx="3">
                    <c:v>38%</c:v>
                  </c:pt>
                  <c:pt idx="4">
                    <c:v>38%</c:v>
                  </c:pt>
                  <c:pt idx="5">
                    <c:v>39%</c:v>
                  </c:pt>
                  <c:pt idx="6">
                    <c:v>38%</c:v>
                  </c:pt>
                  <c:pt idx="7">
                    <c:v>37%</c:v>
                  </c:pt>
                </c15:dlblRangeCache>
              </c15:datalabelsRange>
            </c:ext>
            <c:ext xmlns:c16="http://schemas.microsoft.com/office/drawing/2014/chart" uri="{C3380CC4-5D6E-409C-BE32-E72D297353CC}">
              <c16:uniqueId val="{00000011-F13B-4F65-A59B-A96749FB406D}"/>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F13B-4F65-A59B-A96749FB406D}"/>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F13B-4F65-A59B-A96749FB406D}"/>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F13B-4F65-A59B-A96749FB406D}"/>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F13B-4F65-A59B-A96749FB406D}"/>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F13B-4F65-A59B-A96749FB406D}"/>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F13B-4F65-A59B-A96749FB406D}"/>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F13B-4F65-A59B-A96749FB406D}"/>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('36bperfresol_graf'!$E$19,'36bperfresol_graf'!$G$19,'36bperfresol_graf'!$I$19,'36bperfresol_graf'!$K$19,'36bperfresol_graf'!$M$19,'36bperfresol_graf'!$O$19,'36bperfresol_graf'!$Q$19,'36bperfresol_graf'!$S$19)</c:f>
              <c:numCache>
                <c:formatCode>#,##0</c:formatCode>
                <c:ptCount val="8"/>
                <c:pt idx="0">
                  <c:v>418</c:v>
                </c:pt>
                <c:pt idx="1">
                  <c:v>21499</c:v>
                </c:pt>
                <c:pt idx="2">
                  <c:v>12610</c:v>
                </c:pt>
                <c:pt idx="3">
                  <c:v>14031</c:v>
                </c:pt>
                <c:pt idx="4">
                  <c:v>15582</c:v>
                </c:pt>
                <c:pt idx="5">
                  <c:v>23786</c:v>
                </c:pt>
                <c:pt idx="6">
                  <c:v>46956</c:v>
                </c:pt>
                <c:pt idx="7">
                  <c:v>86006</c:v>
                </c:pt>
              </c:numCache>
            </c:numRef>
          </c:val>
          <c:extLst>
            <c:ext xmlns:c15="http://schemas.microsoft.com/office/drawing/2012/chart" uri="{02D57815-91ED-43cb-92C2-25804820EDAC}">
              <c15:datalabelsRange>
                <c15:f>'36bperfresol_graf'!$V$19:$AC$19</c15:f>
                <c15:dlblRangeCache>
                  <c:ptCount val="8"/>
                  <c:pt idx="0">
                    <c:v>19%</c:v>
                  </c:pt>
                  <c:pt idx="1">
                    <c:v>29%</c:v>
                  </c:pt>
                  <c:pt idx="2">
                    <c:v>36%</c:v>
                  </c:pt>
                  <c:pt idx="3">
                    <c:v>35%</c:v>
                  </c:pt>
                  <c:pt idx="4">
                    <c:v>38%</c:v>
                  </c:pt>
                  <c:pt idx="5">
                    <c:v>40%</c:v>
                  </c:pt>
                  <c:pt idx="6">
                    <c:v>38%</c:v>
                  </c:pt>
                  <c:pt idx="7">
                    <c:v>37%</c:v>
                  </c:pt>
                </c15:dlblRangeCache>
              </c15:datalabelsRange>
            </c:ext>
            <c:ext xmlns:c16="http://schemas.microsoft.com/office/drawing/2014/chart" uri="{C3380CC4-5D6E-409C-BE32-E72D297353CC}">
              <c16:uniqueId val="{0000001A-F13B-4F65-A59B-A96749FB406D}"/>
            </c:ext>
          </c:extLst>
        </c:ser>
        <c:ser>
          <c:idx val="3"/>
          <c:order val="3"/>
          <c:tx>
            <c:strRef>
              <c:f>'36bperfresol_graf'!$D$15</c:f>
              <c:strCache>
                <c:ptCount val="1"/>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F13B-4F65-A59B-A96749FB406D}"/>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F13B-4F65-A59B-A96749FB406D}"/>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F13B-4F65-A59B-A96749FB406D}"/>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F13B-4F65-A59B-A96749FB406D}"/>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F13B-4F65-A59B-A96749FB406D}"/>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F13B-4F65-A59B-A96749FB406D}"/>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F13B-4F65-A59B-A96749FB406D}"/>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('36bperfresol_graf'!$E$20,'36bperfresol_graf'!$G$20,'36bperfresol_graf'!$I$20,'36bperfresol_graf'!$K$20,'36bperfresol_graf'!$M$20,'36bperfresol_graf'!$O$20,'36bperfresol_graf'!$Q$20,'36bperfresol_graf'!$S$20)</c:f>
              <c:numCache>
                <c:formatCode>#,##0</c:formatCode>
                <c:ptCount val="8"/>
              </c:numCache>
            </c:numRef>
          </c:val>
          <c:extLst>
            <c:ext xmlns:c15="http://schemas.microsoft.com/office/drawing/2012/chart" uri="{02D57815-91ED-43cb-92C2-25804820EDAC}">
              <c15:datalabelsRange>
                <c15:f>'36bperfresol_graf'!$V$20:$AC$20</c15:f>
                <c15:dlblRangeCache>
                  <c:ptCount val="8"/>
                </c15:dlblRangeCache>
              </c15:datalabelsRange>
            </c:ext>
            <c:ext xmlns:c16="http://schemas.microsoft.com/office/drawing/2014/chart" uri="{C3380CC4-5D6E-409C-BE32-E72D297353CC}">
              <c16:uniqueId val="{00000023-F13B-4F65-A59B-A96749FB406D}"/>
            </c:ext>
          </c:extLst>
        </c:ser>
        <c:dLbls>
          <c:dLblPos val="ctr"/>
          <c:showLegendKey val="0"/>
          <c:showVal val="1"/>
          <c:showCatName val="0"/>
          <c:showSerName val="0"/>
          <c:showPercent val="0"/>
          <c:showBubbleSize val="0"/>
        </c:dLbls>
        <c:gapWidth val="30"/>
        <c:overlap val="100"/>
        <c:axId val="-1839934288"/>
        <c:axId val="-1839931024"/>
      </c:barChart>
      <c:catAx>
        <c:axId val="-183993428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024"/>
        <c:crosses val="autoZero"/>
        <c:auto val="1"/>
        <c:lblAlgn val="ctr"/>
        <c:lblOffset val="100"/>
        <c:noMultiLvlLbl val="0"/>
      </c:catAx>
      <c:valAx>
        <c:axId val="-183993102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288"/>
        <c:crosses val="autoZero"/>
        <c:crossBetween val="between"/>
      </c:valAx>
      <c:spPr>
        <a:noFill/>
        <a:ln w="25400">
          <a:noFill/>
        </a:ln>
      </c:spPr>
    </c:plotArea>
    <c:legend>
      <c:legendPos val="r"/>
      <c:legendEntry>
        <c:idx val="0"/>
        <c:delete val="1"/>
      </c:legendEntry>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'41benpresaad_graf'!$F$7:$G$7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B8EC-4782-B6E3-6BFFDAA5226C}"/>
              </c:ext>
            </c:extLst>
          </c:dPt>
          <c:dPt>
            <c:idx val="11"/>
            <c:invertIfNegative val="0"/>
            <c:bubble3D val="0"/>
            <c:extLst>
              <c:ext xmlns:c16="http://schemas.microsoft.com/office/drawing/2014/chart" uri="{C3380CC4-5D6E-409C-BE32-E72D297353CC}">
                <c16:uniqueId val="{00000001-B8EC-4782-B6E3-6BFFDAA5226C}"/>
              </c:ext>
            </c:extLst>
          </c:dPt>
          <c:dPt>
            <c:idx val="12"/>
            <c:invertIfNegative val="0"/>
            <c:bubble3D val="0"/>
            <c:extLst>
              <c:ext xmlns:c16="http://schemas.microsoft.com/office/drawing/2014/chart" uri="{C3380CC4-5D6E-409C-BE32-E72D297353CC}">
                <c16:uniqueId val="{00000002-B8EC-4782-B6E3-6BFFDAA5226C}"/>
              </c:ext>
            </c:extLst>
          </c:dPt>
          <c:dPt>
            <c:idx val="14"/>
            <c:invertIfNegative val="0"/>
            <c:bubble3D val="0"/>
            <c:extLst>
              <c:ext xmlns:c16="http://schemas.microsoft.com/office/drawing/2014/chart" uri="{C3380CC4-5D6E-409C-BE32-E72D297353CC}">
                <c16:uniqueId val="{00000003-B8EC-4782-B6E3-6BFFDAA5226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B8EC-4782-B6E3-6BFFDAA5226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8EC-4782-B6E3-6BFFDAA5226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B8EC-4782-B6E3-6BFFDAA5226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8EC-4782-B6E3-6BFFDAA5226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B8EC-4782-B6E3-6BFFDAA5226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B8EC-4782-B6E3-6BFFDAA5226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B8EC-4782-B6E3-6BFFDAA5226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B8EC-4782-B6E3-6BFFDAA5226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B8EC-4782-B6E3-6BFFDAA5226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B8EC-4782-B6E3-6BFFDAA5226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B8EC-4782-B6E3-6BFFDAA5226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8EC-4782-B6E3-6BFFDAA5226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B8EC-4782-B6E3-6BFFDAA5226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B8EC-4782-B6E3-6BFFDAA5226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B8EC-4782-B6E3-6BFFDAA5226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B8EC-4782-B6E3-6BFFDAA5226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B8EC-4782-B6E3-6BFFDAA5226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B8EC-4782-B6E3-6BFFDAA5226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B8EC-4782-B6E3-6BFFDAA5226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'41benpresaad_graf'!$G$10:$G$27</c:f>
              <c:numCache>
                <c:formatCode>#,##0.00</c:formatCode>
                <c:ptCount val="18"/>
                <c:pt idx="0">
                  <c:v>79.233494859137892</c:v>
                </c:pt>
                <c:pt idx="1">
                  <c:v>44.420708301345172</c:v>
                </c:pt>
                <c:pt idx="2">
                  <c:v>61.493015900904858</c:v>
                </c:pt>
                <c:pt idx="3">
                  <c:v>52.827690561755247</c:v>
                </c:pt>
                <c:pt idx="4">
                  <c:v>42.387195367168019</c:v>
                </c:pt>
                <c:pt idx="5">
                  <c:v>66.095484051092342</c:v>
                </c:pt>
                <c:pt idx="6">
                  <c:v>48.389346682791015</c:v>
                </c:pt>
                <c:pt idx="7">
                  <c:v>70.254489472152599</c:v>
                </c:pt>
                <c:pt idx="8">
                  <c:v>43.435568504872492</c:v>
                </c:pt>
                <c:pt idx="9">
                  <c:v>45.457422094047907</c:v>
                </c:pt>
                <c:pt idx="10">
                  <c:v>38.872676663374335</c:v>
                </c:pt>
                <c:pt idx="11">
                  <c:v>64.402161012523621</c:v>
                </c:pt>
                <c:pt idx="12">
                  <c:v>69.524515187531023</c:v>
                </c:pt>
                <c:pt idx="13">
                  <c:v>51.533498930518178</c:v>
                </c:pt>
                <c:pt idx="14">
                  <c:v>44.732408967215243</c:v>
                </c:pt>
                <c:pt idx="15">
                  <c:v>54.085907555784452</c:v>
                </c:pt>
                <c:pt idx="16">
                  <c:v>84.178726991709993</c:v>
                </c:pt>
                <c:pt idx="17">
                  <c:v>61.914460285132385</c:v>
                </c:pt>
              </c:numCache>
            </c:numRef>
          </c:val>
          <c:extLst>
            <c:ext xmlns:c16="http://schemas.microsoft.com/office/drawing/2014/chart" uri="{C3380CC4-5D6E-409C-BE32-E72D297353CC}">
              <c16:uniqueId val="{00000014-B8EC-4782-B6E3-6BFFDAA5226C}"/>
            </c:ext>
          </c:extLst>
        </c:ser>
        <c:ser>
          <c:idx val="1"/>
          <c:order val="1"/>
          <c:tx>
            <c:strRef>
              <c:f>'41benpresaad_graf'!$H$7:$I$7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B8EC-4782-B6E3-6BFFDAA5226C}"/>
              </c:ext>
            </c:extLst>
          </c:dPt>
          <c:dPt>
            <c:idx val="11"/>
            <c:invertIfNegative val="0"/>
            <c:bubble3D val="0"/>
            <c:extLst>
              <c:ext xmlns:c16="http://schemas.microsoft.com/office/drawing/2014/chart" uri="{C3380CC4-5D6E-409C-BE32-E72D297353CC}">
                <c16:uniqueId val="{00000016-B8EC-4782-B6E3-6BFFDAA5226C}"/>
              </c:ext>
            </c:extLst>
          </c:dPt>
          <c:dPt>
            <c:idx val="14"/>
            <c:invertIfNegative val="0"/>
            <c:bubble3D val="0"/>
            <c:extLst>
              <c:ext xmlns:c16="http://schemas.microsoft.com/office/drawing/2014/chart" uri="{C3380CC4-5D6E-409C-BE32-E72D297353CC}">
                <c16:uniqueId val="{00000017-B8EC-4782-B6E3-6BFFDAA5226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B8EC-4782-B6E3-6BFFDAA5226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B8EC-4782-B6E3-6BFFDAA5226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B8EC-4782-B6E3-6BFFDAA5226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B8EC-4782-B6E3-6BFFDAA5226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B8EC-4782-B6E3-6BFFDAA5226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B8EC-4782-B6E3-6BFFDAA5226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B8EC-4782-B6E3-6BFFDAA5226C}"/>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B8EC-4782-B6E3-6BFFDAA5226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B8EC-4782-B6E3-6BFFDAA5226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'41benpresaad_graf'!$I$10:$I$27</c:f>
              <c:numCache>
                <c:formatCode>#,##0.00</c:formatCode>
                <c:ptCount val="18"/>
                <c:pt idx="0">
                  <c:v>1.1285701687541407</c:v>
                </c:pt>
                <c:pt idx="1">
                  <c:v>16.417437164124305</c:v>
                </c:pt>
                <c:pt idx="2">
                  <c:v>11.093297021874726</c:v>
                </c:pt>
                <c:pt idx="3">
                  <c:v>1.5169283147342538</c:v>
                </c:pt>
                <c:pt idx="4">
                  <c:v>24.693959623582401</c:v>
                </c:pt>
                <c:pt idx="5">
                  <c:v>1.113282613247714</c:v>
                </c:pt>
                <c:pt idx="6">
                  <c:v>29.353994993953371</c:v>
                </c:pt>
                <c:pt idx="7">
                  <c:v>11.278830718972655</c:v>
                </c:pt>
                <c:pt idx="8">
                  <c:v>8.5728328359475547</c:v>
                </c:pt>
                <c:pt idx="9">
                  <c:v>10.13578466714732</c:v>
                </c:pt>
                <c:pt idx="10">
                  <c:v>45.577803717338604</c:v>
                </c:pt>
                <c:pt idx="11">
                  <c:v>15.513525317837848</c:v>
                </c:pt>
                <c:pt idx="12">
                  <c:v>10.994975101174983</c:v>
                </c:pt>
                <c:pt idx="13">
                  <c:v>2.3632098254329676</c:v>
                </c:pt>
                <c:pt idx="14">
                  <c:v>12.932486717636387</c:v>
                </c:pt>
                <c:pt idx="15">
                  <c:v>1.376660163020333</c:v>
                </c:pt>
                <c:pt idx="16">
                  <c:v>7.3696782352114658</c:v>
                </c:pt>
                <c:pt idx="17">
                  <c:v>0.10183299389002037</c:v>
                </c:pt>
              </c:numCache>
            </c:numRef>
          </c:val>
          <c:extLst>
            <c:ext xmlns:c16="http://schemas.microsoft.com/office/drawing/2014/chart" uri="{C3380CC4-5D6E-409C-BE32-E72D297353CC}">
              <c16:uniqueId val="{00000021-B8EC-4782-B6E3-6BFFDAA5226C}"/>
            </c:ext>
          </c:extLst>
        </c:ser>
        <c:ser>
          <c:idx val="2"/>
          <c:order val="2"/>
          <c:tx>
            <c:strRef>
              <c:f>'41benpresaad_graf'!$J$7:$K$7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'41benpresaad_graf'!$K$10:$K$27</c:f>
              <c:numCache>
                <c:formatCode>#,##0.00</c:formatCode>
                <c:ptCount val="18"/>
                <c:pt idx="0">
                  <c:v>19.635221519488244</c:v>
                </c:pt>
                <c:pt idx="1">
                  <c:v>39.161854534530526</c:v>
                </c:pt>
                <c:pt idx="2">
                  <c:v>27.360976895370289</c:v>
                </c:pt>
                <c:pt idx="3">
                  <c:v>45.655381123510494</c:v>
                </c:pt>
                <c:pt idx="4">
                  <c:v>32.91884500924958</c:v>
                </c:pt>
                <c:pt idx="5">
                  <c:v>32.791233335659946</c:v>
                </c:pt>
                <c:pt idx="6">
                  <c:v>20.728407908428721</c:v>
                </c:pt>
                <c:pt idx="7">
                  <c:v>18.446966496756691</c:v>
                </c:pt>
                <c:pt idx="8">
                  <c:v>47.961543357424723</c:v>
                </c:pt>
                <c:pt idx="9">
                  <c:v>44.105583593687413</c:v>
                </c:pt>
                <c:pt idx="10">
                  <c:v>15.549519619287061</c:v>
                </c:pt>
                <c:pt idx="11">
                  <c:v>19.956134104309683</c:v>
                </c:pt>
                <c:pt idx="12">
                  <c:v>19.449668266409905</c:v>
                </c:pt>
                <c:pt idx="13">
                  <c:v>46.098116332022357</c:v>
                </c:pt>
                <c:pt idx="14">
                  <c:v>42.153686665802773</c:v>
                </c:pt>
                <c:pt idx="15">
                  <c:v>37.445156434153056</c:v>
                </c:pt>
                <c:pt idx="16">
                  <c:v>8.4515947730785435</c:v>
                </c:pt>
                <c:pt idx="17">
                  <c:v>37.983706720977594</c:v>
                </c:pt>
              </c:numCache>
            </c:numRef>
          </c:val>
          <c:extLst>
            <c:ext xmlns:c16="http://schemas.microsoft.com/office/drawing/2014/chart" uri="{C3380CC4-5D6E-409C-BE32-E72D297353CC}">
              <c16:uniqueId val="{00000022-B8EC-4782-B6E3-6BFFDAA5226C}"/>
            </c:ext>
          </c:extLst>
        </c:ser>
        <c:ser>
          <c:idx val="3"/>
          <c:order val="3"/>
          <c:tx>
            <c:strRef>
              <c:f>'41benpresaad_graf'!$L$7:$M$7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B8EC-4782-B6E3-6BFFDAA5226C}"/>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B8EC-4782-B6E3-6BFFDAA5226C}"/>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8EC-4782-B6E3-6BFFDAA5226C}"/>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B8EC-4782-B6E3-6BFFDAA5226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8EC-4782-B6E3-6BFFDAA5226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B8EC-4782-B6E3-6BFFDAA5226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8EC-4782-B6E3-6BFFDAA5226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B8EC-4782-B6E3-6BFFDAA5226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B8EC-4782-B6E3-6BFFDAA5226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8EC-4782-B6E3-6BFFDAA5226C}"/>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B8EC-4782-B6E3-6BFFDAA5226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B8EC-4782-B6E3-6BFFDAA5226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B8EC-4782-B6E3-6BFFDAA5226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8EC-4782-B6E3-6BFFDAA5226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B8EC-4782-B6E3-6BFFDAA5226C}"/>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8EC-4782-B6E3-6BFFDAA5226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B8EC-4782-B6E3-6BFFDAA5226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'41benpresaad_graf'!$M$10:$M$27</c:f>
              <c:numCache>
                <c:formatCode>#,##0.00</c:formatCode>
                <c:ptCount val="18"/>
                <c:pt idx="0">
                  <c:v>2.713452619725444E-3</c:v>
                </c:pt>
                <c:pt idx="1">
                  <c:v>0</c:v>
                </c:pt>
                <c:pt idx="2">
                  <c:v>5.271018185012738E-2</c:v>
                </c:pt>
                <c:pt idx="3">
                  <c:v>0</c:v>
                </c:pt>
                <c:pt idx="4">
                  <c:v>0</c:v>
                </c:pt>
                <c:pt idx="5">
                  <c:v>0</c:v>
                </c:pt>
                <c:pt idx="6">
                  <c:v>1.5282504148268976</c:v>
                </c:pt>
                <c:pt idx="7">
                  <c:v>1.9713312118054577E-2</c:v>
                </c:pt>
                <c:pt idx="8">
                  <c:v>3.0055301755229621E-2</c:v>
                </c:pt>
                <c:pt idx="9">
                  <c:v>0.30120964511735959</c:v>
                </c:pt>
                <c:pt idx="10">
                  <c:v>0</c:v>
                </c:pt>
                <c:pt idx="11">
                  <c:v>0.1281795653288518</c:v>
                </c:pt>
                <c:pt idx="12">
                  <c:v>3.08414448840813E-2</c:v>
                </c:pt>
                <c:pt idx="13">
                  <c:v>5.1749120264955499E-3</c:v>
                </c:pt>
                <c:pt idx="14">
                  <c:v>0.18141764934560062</c:v>
                </c:pt>
                <c:pt idx="15">
                  <c:v>7.0922758470421616</c:v>
                </c:pt>
                <c:pt idx="16">
                  <c:v>0</c:v>
                </c:pt>
                <c:pt idx="17">
                  <c:v>0</c:v>
                </c:pt>
              </c:numCache>
            </c:numRef>
          </c:val>
          <c:extLst>
            <c:ext xmlns:c16="http://schemas.microsoft.com/office/drawing/2014/chart" uri="{C3380CC4-5D6E-409C-BE32-E72D297353CC}">
              <c16:uniqueId val="{00000034-B8EC-4782-B6E3-6BFFDAA5226C}"/>
            </c:ext>
          </c:extLst>
        </c:ser>
        <c:dLbls>
          <c:showLegendKey val="0"/>
          <c:showVal val="0"/>
          <c:showCatName val="0"/>
          <c:showSerName val="0"/>
          <c:showPercent val="0"/>
          <c:showBubbleSize val="0"/>
        </c:dLbls>
        <c:gapWidth val="39"/>
        <c:overlap val="100"/>
        <c:axId val="-1839930480"/>
        <c:axId val="-1839933200"/>
      </c:barChart>
      <c:catAx>
        <c:axId val="-1839930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1839933200"/>
        <c:crosses val="autoZero"/>
        <c:auto val="1"/>
        <c:lblAlgn val="ctr"/>
        <c:lblOffset val="100"/>
        <c:noMultiLvlLbl val="0"/>
      </c:catAx>
      <c:valAx>
        <c:axId val="-183993320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0480"/>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'41abenpreGIII_graf'!$F$7:$G$7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08E3-449B-A163-577B2D53F24C}"/>
              </c:ext>
            </c:extLst>
          </c:dPt>
          <c:dPt>
            <c:idx val="11"/>
            <c:invertIfNegative val="0"/>
            <c:bubble3D val="0"/>
            <c:extLst>
              <c:ext xmlns:c16="http://schemas.microsoft.com/office/drawing/2014/chart" uri="{C3380CC4-5D6E-409C-BE32-E72D297353CC}">
                <c16:uniqueId val="{00000001-08E3-449B-A163-577B2D53F24C}"/>
              </c:ext>
            </c:extLst>
          </c:dPt>
          <c:dPt>
            <c:idx val="12"/>
            <c:invertIfNegative val="0"/>
            <c:bubble3D val="0"/>
            <c:extLst>
              <c:ext xmlns:c16="http://schemas.microsoft.com/office/drawing/2014/chart" uri="{C3380CC4-5D6E-409C-BE32-E72D297353CC}">
                <c16:uniqueId val="{00000002-08E3-449B-A163-577B2D53F24C}"/>
              </c:ext>
            </c:extLst>
          </c:dPt>
          <c:dPt>
            <c:idx val="14"/>
            <c:invertIfNegative val="0"/>
            <c:bubble3D val="0"/>
            <c:extLst>
              <c:ext xmlns:c16="http://schemas.microsoft.com/office/drawing/2014/chart" uri="{C3380CC4-5D6E-409C-BE32-E72D297353CC}">
                <c16:uniqueId val="{00000003-08E3-449B-A163-577B2D53F24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08E3-449B-A163-577B2D53F24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8E3-449B-A163-577B2D53F24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08E3-449B-A163-577B2D53F24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8E3-449B-A163-577B2D53F24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08E3-449B-A163-577B2D53F24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8E3-449B-A163-577B2D53F24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08E3-449B-A163-577B2D53F24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8E3-449B-A163-577B2D53F24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08E3-449B-A163-577B2D53F24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08E3-449B-A163-577B2D53F24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8E3-449B-A163-577B2D53F24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8E3-449B-A163-577B2D53F24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08E3-449B-A163-577B2D53F24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08E3-449B-A163-577B2D53F24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8E3-449B-A163-577B2D53F24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8E3-449B-A163-577B2D53F24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08E3-449B-A163-577B2D53F24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08E3-449B-A163-577B2D53F24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8E3-449B-A163-577B2D53F24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'41abenpreGIII_graf'!$G$10:$G$27</c:f>
              <c:numCache>
                <c:formatCode>#,##0.00</c:formatCode>
                <c:ptCount val="18"/>
                <c:pt idx="0">
                  <c:v>71.991421157952189</c:v>
                </c:pt>
                <c:pt idx="1">
                  <c:v>46.277456647398843</c:v>
                </c:pt>
                <c:pt idx="2">
                  <c:v>58.703822531854435</c:v>
                </c:pt>
                <c:pt idx="3">
                  <c:v>55.815179198875612</c:v>
                </c:pt>
                <c:pt idx="4">
                  <c:v>44.701696237083254</c:v>
                </c:pt>
                <c:pt idx="5">
                  <c:v>71.964121435142587</c:v>
                </c:pt>
                <c:pt idx="6">
                  <c:v>44.897620480053106</c:v>
                </c:pt>
                <c:pt idx="7">
                  <c:v>61.854112714268098</c:v>
                </c:pt>
                <c:pt idx="8">
                  <c:v>50.319178951823375</c:v>
                </c:pt>
                <c:pt idx="9">
                  <c:v>44.0780218983395</c:v>
                </c:pt>
                <c:pt idx="10">
                  <c:v>41.464981794816879</c:v>
                </c:pt>
                <c:pt idx="11">
                  <c:v>65.615067686874639</c:v>
                </c:pt>
                <c:pt idx="12">
                  <c:v>65.685568248087549</c:v>
                </c:pt>
                <c:pt idx="13">
                  <c:v>49.583134826107667</c:v>
                </c:pt>
                <c:pt idx="14">
                  <c:v>48.46904059877523</c:v>
                </c:pt>
                <c:pt idx="15">
                  <c:v>58.509981477670301</c:v>
                </c:pt>
                <c:pt idx="16">
                  <c:v>73.746231844340912</c:v>
                </c:pt>
                <c:pt idx="17">
                  <c:v>56.123117223313685</c:v>
                </c:pt>
              </c:numCache>
            </c:numRef>
          </c:val>
          <c:extLst>
            <c:ext xmlns:c16="http://schemas.microsoft.com/office/drawing/2014/chart" uri="{C3380CC4-5D6E-409C-BE32-E72D297353CC}">
              <c16:uniqueId val="{00000014-08E3-449B-A163-577B2D53F24C}"/>
            </c:ext>
          </c:extLst>
        </c:ser>
        <c:ser>
          <c:idx val="1"/>
          <c:order val="1"/>
          <c:tx>
            <c:strRef>
              <c:f>'41abenpreGIII_graf'!$H$7:$I$7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08E3-449B-A163-577B2D53F24C}"/>
              </c:ext>
            </c:extLst>
          </c:dPt>
          <c:dPt>
            <c:idx val="11"/>
            <c:invertIfNegative val="0"/>
            <c:bubble3D val="0"/>
            <c:extLst>
              <c:ext xmlns:c16="http://schemas.microsoft.com/office/drawing/2014/chart" uri="{C3380CC4-5D6E-409C-BE32-E72D297353CC}">
                <c16:uniqueId val="{00000016-08E3-449B-A163-577B2D53F24C}"/>
              </c:ext>
            </c:extLst>
          </c:dPt>
          <c:dPt>
            <c:idx val="14"/>
            <c:invertIfNegative val="0"/>
            <c:bubble3D val="0"/>
            <c:extLst>
              <c:ext xmlns:c16="http://schemas.microsoft.com/office/drawing/2014/chart" uri="{C3380CC4-5D6E-409C-BE32-E72D297353CC}">
                <c16:uniqueId val="{00000017-08E3-449B-A163-577B2D53F24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08E3-449B-A163-577B2D53F24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08E3-449B-A163-577B2D53F24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08E3-449B-A163-577B2D53F24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08E3-449B-A163-577B2D53F24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08E3-449B-A163-577B2D53F24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08E3-449B-A163-577B2D53F24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08E3-449B-A163-577B2D53F24C}"/>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08E3-449B-A163-577B2D53F24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08E3-449B-A163-577B2D53F24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'41abenpreGIII_graf'!$I$10:$I$27</c:f>
              <c:numCache>
                <c:formatCode>#,##0.00</c:formatCode>
                <c:ptCount val="18"/>
                <c:pt idx="0">
                  <c:v>2.4003523452983924</c:v>
                </c:pt>
                <c:pt idx="1">
                  <c:v>23.745664739884393</c:v>
                </c:pt>
                <c:pt idx="2">
                  <c:v>15.665963883032358</c:v>
                </c:pt>
                <c:pt idx="3">
                  <c:v>3.3292340126493323</c:v>
                </c:pt>
                <c:pt idx="4">
                  <c:v>21.159095340222265</c:v>
                </c:pt>
                <c:pt idx="5">
                  <c:v>1.8514259429622815</c:v>
                </c:pt>
                <c:pt idx="6">
                  <c:v>33.759309586540255</c:v>
                </c:pt>
                <c:pt idx="7">
                  <c:v>13.044148477000864</c:v>
                </c:pt>
                <c:pt idx="8">
                  <c:v>11.742611271778232</c:v>
                </c:pt>
                <c:pt idx="9">
                  <c:v>11.342179682401566</c:v>
                </c:pt>
                <c:pt idx="10">
                  <c:v>44.049403869493823</c:v>
                </c:pt>
                <c:pt idx="11">
                  <c:v>17.454384932313125</c:v>
                </c:pt>
                <c:pt idx="12">
                  <c:v>15.662127085405874</c:v>
                </c:pt>
                <c:pt idx="13">
                  <c:v>4.4664125774178176</c:v>
                </c:pt>
                <c:pt idx="14">
                  <c:v>18.598321614878657</c:v>
                </c:pt>
                <c:pt idx="15">
                  <c:v>2.8524387734101668</c:v>
                </c:pt>
                <c:pt idx="16">
                  <c:v>13.072074540970128</c:v>
                </c:pt>
                <c:pt idx="17">
                  <c:v>0</c:v>
                </c:pt>
              </c:numCache>
            </c:numRef>
          </c:val>
          <c:extLst>
            <c:ext xmlns:c16="http://schemas.microsoft.com/office/drawing/2014/chart" uri="{C3380CC4-5D6E-409C-BE32-E72D297353CC}">
              <c16:uniqueId val="{00000021-08E3-449B-A163-577B2D53F24C}"/>
            </c:ext>
          </c:extLst>
        </c:ser>
        <c:ser>
          <c:idx val="2"/>
          <c:order val="2"/>
          <c:tx>
            <c:strRef>
              <c:f>'41abenpreGIII_graf'!$J$7:$K$7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'41abenpreGIII_graf'!$K$10:$K$27</c:f>
              <c:numCache>
                <c:formatCode>#,##0.00</c:formatCode>
                <c:ptCount val="18"/>
                <c:pt idx="0">
                  <c:v>25.600566816349588</c:v>
                </c:pt>
                <c:pt idx="1">
                  <c:v>29.976878612716764</c:v>
                </c:pt>
                <c:pt idx="2">
                  <c:v>25.529379411495096</c:v>
                </c:pt>
                <c:pt idx="3">
                  <c:v>40.855586788475051</c:v>
                </c:pt>
                <c:pt idx="4">
                  <c:v>34.13920842269448</c:v>
                </c:pt>
                <c:pt idx="5">
                  <c:v>26.184452621895126</c:v>
                </c:pt>
                <c:pt idx="6">
                  <c:v>20.127377964027136</c:v>
                </c:pt>
                <c:pt idx="7">
                  <c:v>25.052410901467507</c:v>
                </c:pt>
                <c:pt idx="8">
                  <c:v>37.828877759751713</c:v>
                </c:pt>
                <c:pt idx="9">
                  <c:v>44.16793561018055</c:v>
                </c:pt>
                <c:pt idx="10">
                  <c:v>14.485614335689299</c:v>
                </c:pt>
                <c:pt idx="11">
                  <c:v>16.680400235432607</c:v>
                </c:pt>
                <c:pt idx="12">
                  <c:v>18.577979028735434</c:v>
                </c:pt>
                <c:pt idx="13">
                  <c:v>45.938542162934731</c:v>
                </c:pt>
                <c:pt idx="14">
                  <c:v>32.660467226128375</c:v>
                </c:pt>
                <c:pt idx="15">
                  <c:v>30.442477876106196</c:v>
                </c:pt>
                <c:pt idx="16">
                  <c:v>13.181693614688957</c:v>
                </c:pt>
                <c:pt idx="17">
                  <c:v>43.876882776686315</c:v>
                </c:pt>
              </c:numCache>
            </c:numRef>
          </c:val>
          <c:extLst>
            <c:ext xmlns:c16="http://schemas.microsoft.com/office/drawing/2014/chart" uri="{C3380CC4-5D6E-409C-BE32-E72D297353CC}">
              <c16:uniqueId val="{00000022-08E3-449B-A163-577B2D53F24C}"/>
            </c:ext>
          </c:extLst>
        </c:ser>
        <c:ser>
          <c:idx val="3"/>
          <c:order val="3"/>
          <c:tx>
            <c:strRef>
              <c:f>'41abenpreGIII_graf'!$L$7:$M$7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08E3-449B-A163-577B2D53F24C}"/>
                </c:ext>
              </c:extLst>
            </c:dLbl>
            <c:dLbl>
              <c:idx val="1"/>
              <c:layout>
                <c:manualLayout>
                  <c:x val="-2.4146356993808087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08E3-449B-A163-577B2D53F24C}"/>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08E3-449B-A163-577B2D53F24C}"/>
                </c:ext>
              </c:extLst>
            </c:dLbl>
            <c:dLbl>
              <c:idx val="3"/>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08E3-449B-A163-577B2D53F24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08E3-449B-A163-577B2D53F24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08E3-449B-A163-577B2D53F24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08E3-449B-A163-577B2D53F24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8E3-449B-A163-577B2D53F24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08E3-449B-A163-577B2D53F24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08E3-449B-A163-577B2D53F24C}"/>
                </c:ext>
              </c:extLst>
            </c:dLbl>
            <c:dLbl>
              <c:idx val="10"/>
              <c:layout>
                <c:manualLayout>
                  <c:x val="-9.6585427975232346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08E3-449B-A163-577B2D53F24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08E3-449B-A163-577B2D53F24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08E3-449B-A163-577B2D53F24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08E3-449B-A163-577B2D53F24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08E3-449B-A163-577B2D53F24C}"/>
                </c:ext>
              </c:extLst>
            </c:dLbl>
            <c:dLbl>
              <c:idx val="16"/>
              <c:layout>
                <c:manualLayout>
                  <c:x val="1.3170892327953288E-3"/>
                  <c:y val="-1.82724244671209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08E3-449B-A163-577B2D53F24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08E3-449B-A163-577B2D53F24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'41abenpreGIII_graf'!$M$10:$M$27</c:f>
              <c:numCache>
                <c:formatCode>#,##0.00</c:formatCode>
                <c:ptCount val="18"/>
                <c:pt idx="0">
                  <c:v>7.6596803998353171E-3</c:v>
                </c:pt>
                <c:pt idx="1">
                  <c:v>0</c:v>
                </c:pt>
                <c:pt idx="2">
                  <c:v>0.10083417361811349</c:v>
                </c:pt>
                <c:pt idx="3">
                  <c:v>0</c:v>
                </c:pt>
                <c:pt idx="4">
                  <c:v>0</c:v>
                </c:pt>
                <c:pt idx="5">
                  <c:v>0</c:v>
                </c:pt>
                <c:pt idx="6">
                  <c:v>1.2156919693794992</c:v>
                </c:pt>
                <c:pt idx="7">
                  <c:v>4.9327907263534344E-2</c:v>
                </c:pt>
                <c:pt idx="8">
                  <c:v>0.10933201664668124</c:v>
                </c:pt>
                <c:pt idx="9">
                  <c:v>0.41186280907838446</c:v>
                </c:pt>
                <c:pt idx="10">
                  <c:v>0</c:v>
                </c:pt>
                <c:pt idx="11">
                  <c:v>0.25014714537963506</c:v>
                </c:pt>
                <c:pt idx="12">
                  <c:v>7.4325637771145647E-2</c:v>
                </c:pt>
                <c:pt idx="13">
                  <c:v>1.1910433539780848E-2</c:v>
                </c:pt>
                <c:pt idx="14">
                  <c:v>0.27217056021773645</c:v>
                </c:pt>
                <c:pt idx="15">
                  <c:v>8.1951018728133356</c:v>
                </c:pt>
                <c:pt idx="16">
                  <c:v>0</c:v>
                </c:pt>
                <c:pt idx="17">
                  <c:v>0</c:v>
                </c:pt>
              </c:numCache>
            </c:numRef>
          </c:val>
          <c:extLst>
            <c:ext xmlns:c16="http://schemas.microsoft.com/office/drawing/2014/chart" uri="{C3380CC4-5D6E-409C-BE32-E72D297353CC}">
              <c16:uniqueId val="{00000034-08E3-449B-A163-577B2D53F24C}"/>
            </c:ext>
          </c:extLst>
        </c:ser>
        <c:dLbls>
          <c:showLegendKey val="0"/>
          <c:showVal val="0"/>
          <c:showCatName val="0"/>
          <c:showSerName val="0"/>
          <c:showPercent val="0"/>
          <c:showBubbleSize val="0"/>
        </c:dLbls>
        <c:gapWidth val="39"/>
        <c:overlap val="100"/>
        <c:axId val="-1839935376"/>
        <c:axId val="-1839932656"/>
      </c:barChart>
      <c:catAx>
        <c:axId val="-1839935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656"/>
        <c:crosses val="autoZero"/>
        <c:auto val="1"/>
        <c:lblAlgn val="ctr"/>
        <c:lblOffset val="100"/>
        <c:noMultiLvlLbl val="0"/>
      </c:catAx>
      <c:valAx>
        <c:axId val="-183993265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5376"/>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'41bbenpreGII_graf'!$F$7:$G$7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DF94-4DCE-B587-187BE355C43F}"/>
              </c:ext>
            </c:extLst>
          </c:dPt>
          <c:dPt>
            <c:idx val="11"/>
            <c:invertIfNegative val="0"/>
            <c:bubble3D val="0"/>
            <c:extLst>
              <c:ext xmlns:c16="http://schemas.microsoft.com/office/drawing/2014/chart" uri="{C3380CC4-5D6E-409C-BE32-E72D297353CC}">
                <c16:uniqueId val="{00000001-DF94-4DCE-B587-187BE355C43F}"/>
              </c:ext>
            </c:extLst>
          </c:dPt>
          <c:dPt>
            <c:idx val="12"/>
            <c:invertIfNegative val="0"/>
            <c:bubble3D val="0"/>
            <c:extLst>
              <c:ext xmlns:c16="http://schemas.microsoft.com/office/drawing/2014/chart" uri="{C3380CC4-5D6E-409C-BE32-E72D297353CC}">
                <c16:uniqueId val="{00000002-DF94-4DCE-B587-187BE355C43F}"/>
              </c:ext>
            </c:extLst>
          </c:dPt>
          <c:dPt>
            <c:idx val="14"/>
            <c:invertIfNegative val="0"/>
            <c:bubble3D val="0"/>
            <c:extLst>
              <c:ext xmlns:c16="http://schemas.microsoft.com/office/drawing/2014/chart" uri="{C3380CC4-5D6E-409C-BE32-E72D297353CC}">
                <c16:uniqueId val="{00000003-DF94-4DCE-B587-187BE355C43F}"/>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DF94-4DCE-B587-187BE355C43F}"/>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F94-4DCE-B587-187BE355C43F}"/>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F94-4DCE-B587-187BE355C43F}"/>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F94-4DCE-B587-187BE355C43F}"/>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F94-4DCE-B587-187BE355C43F}"/>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F94-4DCE-B587-187BE355C43F}"/>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F94-4DCE-B587-187BE355C43F}"/>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F94-4DCE-B587-187BE355C43F}"/>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F94-4DCE-B587-187BE355C43F}"/>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F94-4DCE-B587-187BE355C43F}"/>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F94-4DCE-B587-187BE355C43F}"/>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F94-4DCE-B587-187BE355C43F}"/>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F94-4DCE-B587-187BE355C43F}"/>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F94-4DCE-B587-187BE355C43F}"/>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F94-4DCE-B587-187BE355C43F}"/>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F94-4DCE-B587-187BE355C43F}"/>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F94-4DCE-B587-187BE355C43F}"/>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F94-4DCE-B587-187BE355C43F}"/>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F94-4DCE-B587-187BE355C43F}"/>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'41bbenpreGII_graf'!$G$10:$G$27</c:f>
              <c:numCache>
                <c:formatCode>#,##0.00</c:formatCode>
                <c:ptCount val="18"/>
                <c:pt idx="0">
                  <c:v>78.480864768213266</c:v>
                </c:pt>
                <c:pt idx="1">
                  <c:v>40.121667221139681</c:v>
                </c:pt>
                <c:pt idx="2">
                  <c:v>60.181024521761458</c:v>
                </c:pt>
                <c:pt idx="3">
                  <c:v>51.595622119815665</c:v>
                </c:pt>
                <c:pt idx="4">
                  <c:v>42.624279538904901</c:v>
                </c:pt>
                <c:pt idx="5">
                  <c:v>70.368623752259694</c:v>
                </c:pt>
                <c:pt idx="6">
                  <c:v>48.222123165546563</c:v>
                </c:pt>
                <c:pt idx="7">
                  <c:v>64.638643067846601</c:v>
                </c:pt>
                <c:pt idx="8">
                  <c:v>47.153483737314581</c:v>
                </c:pt>
                <c:pt idx="9">
                  <c:v>46.197237268036282</c:v>
                </c:pt>
                <c:pt idx="10">
                  <c:v>37.770959781231241</c:v>
                </c:pt>
                <c:pt idx="11">
                  <c:v>65.236722931247428</c:v>
                </c:pt>
                <c:pt idx="12">
                  <c:v>69.405301657869742</c:v>
                </c:pt>
                <c:pt idx="13">
                  <c:v>53.487754107799283</c:v>
                </c:pt>
                <c:pt idx="14">
                  <c:v>46.519695613249773</c:v>
                </c:pt>
                <c:pt idx="15">
                  <c:v>54.624776824281518</c:v>
                </c:pt>
                <c:pt idx="16">
                  <c:v>80.364372469635626</c:v>
                </c:pt>
                <c:pt idx="17">
                  <c:v>60.859977949283355</c:v>
                </c:pt>
              </c:numCache>
            </c:numRef>
          </c:val>
          <c:extLst>
            <c:ext xmlns:c16="http://schemas.microsoft.com/office/drawing/2014/chart" uri="{C3380CC4-5D6E-409C-BE32-E72D297353CC}">
              <c16:uniqueId val="{00000014-DF94-4DCE-B587-187BE355C43F}"/>
            </c:ext>
          </c:extLst>
        </c:ser>
        <c:ser>
          <c:idx val="1"/>
          <c:order val="1"/>
          <c:tx>
            <c:strRef>
              <c:f>'41bbenpreGII_graf'!$H$7:$I$7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DF94-4DCE-B587-187BE355C43F}"/>
              </c:ext>
            </c:extLst>
          </c:dPt>
          <c:dPt>
            <c:idx val="11"/>
            <c:invertIfNegative val="0"/>
            <c:bubble3D val="0"/>
            <c:extLst>
              <c:ext xmlns:c16="http://schemas.microsoft.com/office/drawing/2014/chart" uri="{C3380CC4-5D6E-409C-BE32-E72D297353CC}">
                <c16:uniqueId val="{00000016-DF94-4DCE-B587-187BE355C43F}"/>
              </c:ext>
            </c:extLst>
          </c:dPt>
          <c:dPt>
            <c:idx val="14"/>
            <c:invertIfNegative val="0"/>
            <c:bubble3D val="0"/>
            <c:extLst>
              <c:ext xmlns:c16="http://schemas.microsoft.com/office/drawing/2014/chart" uri="{C3380CC4-5D6E-409C-BE32-E72D297353CC}">
                <c16:uniqueId val="{00000017-DF94-4DCE-B587-187BE355C43F}"/>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DF94-4DCE-B587-187BE355C43F}"/>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DF94-4DCE-B587-187BE355C43F}"/>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DF94-4DCE-B587-187BE355C43F}"/>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F94-4DCE-B587-187BE355C43F}"/>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F94-4DCE-B587-187BE355C43F}"/>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F94-4DCE-B587-187BE355C43F}"/>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DF94-4DCE-B587-187BE355C43F}"/>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F94-4DCE-B587-187BE355C43F}"/>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F94-4DCE-B587-187BE355C43F}"/>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'41bbenpreGII_graf'!$I$10:$I$27</c:f>
              <c:numCache>
                <c:formatCode>#,##0.00</c:formatCode>
                <c:ptCount val="18"/>
                <c:pt idx="0">
                  <c:v>1.2008411984029421</c:v>
                </c:pt>
                <c:pt idx="1">
                  <c:v>19.034266432203793</c:v>
                </c:pt>
                <c:pt idx="2">
                  <c:v>11.586853254589807</c:v>
                </c:pt>
                <c:pt idx="3">
                  <c:v>2.1601382488479262</c:v>
                </c:pt>
                <c:pt idx="4">
                  <c:v>23.036743515850144</c:v>
                </c:pt>
                <c:pt idx="5">
                  <c:v>1.2339856951976735</c:v>
                </c:pt>
                <c:pt idx="6">
                  <c:v>27.280208476203537</c:v>
                </c:pt>
                <c:pt idx="7">
                  <c:v>12.681529385069208</c:v>
                </c:pt>
                <c:pt idx="8">
                  <c:v>10.442033862748355</c:v>
                </c:pt>
                <c:pt idx="9">
                  <c:v>10.215484546435478</c:v>
                </c:pt>
                <c:pt idx="10">
                  <c:v>44.66751150536917</c:v>
                </c:pt>
                <c:pt idx="11">
                  <c:v>14.573898723754631</c:v>
                </c:pt>
                <c:pt idx="12">
                  <c:v>10.278204839452012</c:v>
                </c:pt>
                <c:pt idx="13">
                  <c:v>1.9398556180521724</c:v>
                </c:pt>
                <c:pt idx="14">
                  <c:v>16.461504028648164</c:v>
                </c:pt>
                <c:pt idx="15">
                  <c:v>1.9092322755284226</c:v>
                </c:pt>
                <c:pt idx="16">
                  <c:v>8.4708813453752718</c:v>
                </c:pt>
                <c:pt idx="17">
                  <c:v>0.22050716648291069</c:v>
                </c:pt>
              </c:numCache>
            </c:numRef>
          </c:val>
          <c:extLst>
            <c:ext xmlns:c16="http://schemas.microsoft.com/office/drawing/2014/chart" uri="{C3380CC4-5D6E-409C-BE32-E72D297353CC}">
              <c16:uniqueId val="{00000021-DF94-4DCE-B587-187BE355C43F}"/>
            </c:ext>
          </c:extLst>
        </c:ser>
        <c:ser>
          <c:idx val="2"/>
          <c:order val="2"/>
          <c:tx>
            <c:strRef>
              <c:f>'41bbenpreGII_graf'!$J$7:$K$7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'41bbenpreGII_graf'!$K$10:$K$27</c:f>
              <c:numCache>
                <c:formatCode>#,##0.00</c:formatCode>
                <c:ptCount val="18"/>
                <c:pt idx="0">
                  <c:v>20.316262153183448</c:v>
                </c:pt>
                <c:pt idx="1">
                  <c:v>40.844066346656525</c:v>
                </c:pt>
                <c:pt idx="2">
                  <c:v>28.200025677237129</c:v>
                </c:pt>
                <c:pt idx="3">
                  <c:v>46.244239631336406</c:v>
                </c:pt>
                <c:pt idx="4">
                  <c:v>34.338976945244958</c:v>
                </c:pt>
                <c:pt idx="5">
                  <c:v>28.397390552542639</c:v>
                </c:pt>
                <c:pt idx="6">
                  <c:v>22.961527911123301</c:v>
                </c:pt>
                <c:pt idx="7">
                  <c:v>22.671318357159066</c:v>
                </c:pt>
                <c:pt idx="8">
                  <c:v>42.390496752707534</c:v>
                </c:pt>
                <c:pt idx="9">
                  <c:v>43.231520357253508</c:v>
                </c:pt>
                <c:pt idx="10">
                  <c:v>17.561528713399586</c:v>
                </c:pt>
                <c:pt idx="11">
                  <c:v>20.060381501303691</c:v>
                </c:pt>
                <c:pt idx="12">
                  <c:v>20.300825507496157</c:v>
                </c:pt>
                <c:pt idx="13">
                  <c:v>44.572390274148546</c:v>
                </c:pt>
                <c:pt idx="14">
                  <c:v>36.828558639212176</c:v>
                </c:pt>
                <c:pt idx="15">
                  <c:v>36.02776017969245</c:v>
                </c:pt>
                <c:pt idx="16">
                  <c:v>11.164746184989101</c:v>
                </c:pt>
                <c:pt idx="17">
                  <c:v>38.919514884233735</c:v>
                </c:pt>
              </c:numCache>
            </c:numRef>
          </c:val>
          <c:extLst>
            <c:ext xmlns:c16="http://schemas.microsoft.com/office/drawing/2014/chart" uri="{C3380CC4-5D6E-409C-BE32-E72D297353CC}">
              <c16:uniqueId val="{00000022-DF94-4DCE-B587-187BE355C43F}"/>
            </c:ext>
          </c:extLst>
        </c:ser>
        <c:ser>
          <c:idx val="3"/>
          <c:order val="3"/>
          <c:tx>
            <c:strRef>
              <c:f>'41bbenpreGII_graf'!$L$7:$M$7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DF94-4DCE-B587-187BE355C43F}"/>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DF94-4DCE-B587-187BE355C43F}"/>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DF94-4DCE-B587-187BE355C43F}"/>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DF94-4DCE-B587-187BE355C43F}"/>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DF94-4DCE-B587-187BE355C43F}"/>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DF94-4DCE-B587-187BE355C43F}"/>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DF94-4DCE-B587-187BE355C43F}"/>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DF94-4DCE-B587-187BE355C43F}"/>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DF94-4DCE-B587-187BE355C43F}"/>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DF94-4DCE-B587-187BE355C43F}"/>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DF94-4DCE-B587-187BE355C43F}"/>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DF94-4DCE-B587-187BE355C43F}"/>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DF94-4DCE-B587-187BE355C43F}"/>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DF94-4DCE-B587-187BE355C43F}"/>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DF94-4DCE-B587-187BE355C43F}"/>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DF94-4DCE-B587-187BE355C43F}"/>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DF94-4DCE-B587-187BE355C43F}"/>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'41bbenpreGII_graf'!$M$10:$M$27</c:f>
              <c:numCache>
                <c:formatCode>#,##0.00</c:formatCode>
                <c:ptCount val="18"/>
                <c:pt idx="0">
                  <c:v>2.0318802003433879E-3</c:v>
                </c:pt>
                <c:pt idx="1">
                  <c:v>0</c:v>
                </c:pt>
                <c:pt idx="2">
                  <c:v>3.2096546411606114E-2</c:v>
                </c:pt>
                <c:pt idx="3">
                  <c:v>0</c:v>
                </c:pt>
                <c:pt idx="4">
                  <c:v>0</c:v>
                </c:pt>
                <c:pt idx="5">
                  <c:v>0</c:v>
                </c:pt>
                <c:pt idx="6">
                  <c:v>1.5361404471265945</c:v>
                </c:pt>
                <c:pt idx="7">
                  <c:v>8.5091899251191292E-3</c:v>
                </c:pt>
                <c:pt idx="8">
                  <c:v>1.3985647229530693E-2</c:v>
                </c:pt>
                <c:pt idx="9">
                  <c:v>0.35575782827473479</c:v>
                </c:pt>
                <c:pt idx="10">
                  <c:v>0</c:v>
                </c:pt>
                <c:pt idx="11">
                  <c:v>0.12899684369425005</c:v>
                </c:pt>
                <c:pt idx="12">
                  <c:v>1.5667995182091481E-2</c:v>
                </c:pt>
                <c:pt idx="13">
                  <c:v>0</c:v>
                </c:pt>
                <c:pt idx="14">
                  <c:v>0.19024171888988362</c:v>
                </c:pt>
                <c:pt idx="15">
                  <c:v>7.4382307204976099</c:v>
                </c:pt>
                <c:pt idx="16">
                  <c:v>0</c:v>
                </c:pt>
                <c:pt idx="17">
                  <c:v>0</c:v>
                </c:pt>
              </c:numCache>
            </c:numRef>
          </c:val>
          <c:extLst>
            <c:ext xmlns:c16="http://schemas.microsoft.com/office/drawing/2014/chart" uri="{C3380CC4-5D6E-409C-BE32-E72D297353CC}">
              <c16:uniqueId val="{00000034-DF94-4DCE-B587-187BE355C43F}"/>
            </c:ext>
          </c:extLst>
        </c:ser>
        <c:dLbls>
          <c:showLegendKey val="0"/>
          <c:showVal val="0"/>
          <c:showCatName val="0"/>
          <c:showSerName val="0"/>
          <c:showPercent val="0"/>
          <c:showBubbleSize val="0"/>
        </c:dLbls>
        <c:gapWidth val="39"/>
        <c:overlap val="100"/>
        <c:axId val="-1839932112"/>
        <c:axId val="-1839929936"/>
      </c:barChart>
      <c:catAx>
        <c:axId val="-1839932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29936"/>
        <c:crosses val="autoZero"/>
        <c:auto val="1"/>
        <c:lblAlgn val="ctr"/>
        <c:lblOffset val="100"/>
        <c:noMultiLvlLbl val="0"/>
      </c:catAx>
      <c:valAx>
        <c:axId val="-183992993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112"/>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'41cbenpreGI_graf'!$F$7:$G$7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1E5F-4C87-A16C-52F8B886E811}"/>
              </c:ext>
            </c:extLst>
          </c:dPt>
          <c:dPt>
            <c:idx val="11"/>
            <c:invertIfNegative val="0"/>
            <c:bubble3D val="0"/>
            <c:extLst>
              <c:ext xmlns:c16="http://schemas.microsoft.com/office/drawing/2014/chart" uri="{C3380CC4-5D6E-409C-BE32-E72D297353CC}">
                <c16:uniqueId val="{00000001-1E5F-4C87-A16C-52F8B886E811}"/>
              </c:ext>
            </c:extLst>
          </c:dPt>
          <c:dPt>
            <c:idx val="12"/>
            <c:invertIfNegative val="0"/>
            <c:bubble3D val="0"/>
            <c:extLst>
              <c:ext xmlns:c16="http://schemas.microsoft.com/office/drawing/2014/chart" uri="{C3380CC4-5D6E-409C-BE32-E72D297353CC}">
                <c16:uniqueId val="{00000002-1E5F-4C87-A16C-52F8B886E811}"/>
              </c:ext>
            </c:extLst>
          </c:dPt>
          <c:dPt>
            <c:idx val="14"/>
            <c:invertIfNegative val="0"/>
            <c:bubble3D val="0"/>
            <c:extLst>
              <c:ext xmlns:c16="http://schemas.microsoft.com/office/drawing/2014/chart" uri="{C3380CC4-5D6E-409C-BE32-E72D297353CC}">
                <c16:uniqueId val="{00000003-1E5F-4C87-A16C-52F8B886E811}"/>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1E5F-4C87-A16C-52F8B886E811}"/>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E5F-4C87-A16C-52F8B886E811}"/>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1E5F-4C87-A16C-52F8B886E811}"/>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E5F-4C87-A16C-52F8B886E811}"/>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1E5F-4C87-A16C-52F8B886E811}"/>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1E5F-4C87-A16C-52F8B886E811}"/>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1E5F-4C87-A16C-52F8B886E811}"/>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1E5F-4C87-A16C-52F8B886E811}"/>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1E5F-4C87-A16C-52F8B886E811}"/>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1E5F-4C87-A16C-52F8B886E811}"/>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1E5F-4C87-A16C-52F8B886E811}"/>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E5F-4C87-A16C-52F8B886E811}"/>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1E5F-4C87-A16C-52F8B886E811}"/>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1E5F-4C87-A16C-52F8B886E811}"/>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E5F-4C87-A16C-52F8B886E811}"/>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1E5F-4C87-A16C-52F8B886E811}"/>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1E5F-4C87-A16C-52F8B886E811}"/>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1E5F-4C87-A16C-52F8B886E811}"/>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1E5F-4C87-A16C-52F8B886E811}"/>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'41cbenpreGI_graf'!$G$10:$G$27</c:f>
              <c:numCache>
                <c:formatCode>#,##0.00</c:formatCode>
                <c:ptCount val="18"/>
                <c:pt idx="0">
                  <c:v>85.651643299086103</c:v>
                </c:pt>
                <c:pt idx="1">
                  <c:v>47.124252676461047</c:v>
                </c:pt>
                <c:pt idx="2">
                  <c:v>64.163822525597269</c:v>
                </c:pt>
                <c:pt idx="3">
                  <c:v>52.304567686313518</c:v>
                </c:pt>
                <c:pt idx="4">
                  <c:v>39.673885088215627</c:v>
                </c:pt>
                <c:pt idx="5">
                  <c:v>51.527297857636491</c:v>
                </c:pt>
                <c:pt idx="6">
                  <c:v>50.888371179161872</c:v>
                </c:pt>
                <c:pt idx="7">
                  <c:v>82.368997038753704</c:v>
                </c:pt>
                <c:pt idx="8">
                  <c:v>36.133069533844818</c:v>
                </c:pt>
                <c:pt idx="9">
                  <c:v>45.754402883975111</c:v>
                </c:pt>
                <c:pt idx="10">
                  <c:v>37.599691278621044</c:v>
                </c:pt>
                <c:pt idx="11">
                  <c:v>62.350312267231992</c:v>
                </c:pt>
                <c:pt idx="12">
                  <c:v>74.08392744810233</c:v>
                </c:pt>
                <c:pt idx="13">
                  <c:v>50.921993441212841</c:v>
                </c:pt>
                <c:pt idx="14">
                  <c:v>41.423618192943096</c:v>
                </c:pt>
                <c:pt idx="15">
                  <c:v>51.077524554209973</c:v>
                </c:pt>
                <c:pt idx="16">
                  <c:v>99.207302426135001</c:v>
                </c:pt>
                <c:pt idx="17">
                  <c:v>68.769917144678132</c:v>
                </c:pt>
              </c:numCache>
            </c:numRef>
          </c:val>
          <c:extLst>
            <c:ext xmlns:c16="http://schemas.microsoft.com/office/drawing/2014/chart" uri="{C3380CC4-5D6E-409C-BE32-E72D297353CC}">
              <c16:uniqueId val="{00000014-1E5F-4C87-A16C-52F8B886E811}"/>
            </c:ext>
          </c:extLst>
        </c:ser>
        <c:ser>
          <c:idx val="1"/>
          <c:order val="1"/>
          <c:tx>
            <c:strRef>
              <c:f>'41cbenpreGI_graf'!$H$7:$I$7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1E5F-4C87-A16C-52F8B886E811}"/>
              </c:ext>
            </c:extLst>
          </c:dPt>
          <c:dPt>
            <c:idx val="11"/>
            <c:invertIfNegative val="0"/>
            <c:bubble3D val="0"/>
            <c:extLst>
              <c:ext xmlns:c16="http://schemas.microsoft.com/office/drawing/2014/chart" uri="{C3380CC4-5D6E-409C-BE32-E72D297353CC}">
                <c16:uniqueId val="{00000016-1E5F-4C87-A16C-52F8B886E811}"/>
              </c:ext>
            </c:extLst>
          </c:dPt>
          <c:dPt>
            <c:idx val="14"/>
            <c:invertIfNegative val="0"/>
            <c:bubble3D val="0"/>
            <c:extLst>
              <c:ext xmlns:c16="http://schemas.microsoft.com/office/drawing/2014/chart" uri="{C3380CC4-5D6E-409C-BE32-E72D297353CC}">
                <c16:uniqueId val="{00000017-1E5F-4C87-A16C-52F8B886E811}"/>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1E5F-4C87-A16C-52F8B886E811}"/>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1E5F-4C87-A16C-52F8B886E811}"/>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1E5F-4C87-A16C-52F8B886E811}"/>
                </c:ext>
              </c:extLst>
            </c:dLbl>
            <c:dLbl>
              <c:idx val="7"/>
              <c:layout>
                <c:manualLayout>
                  <c:x val="-4.8292713987616173E-17"/>
                  <c:y val="3.902247645053318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1E5F-4C87-A16C-52F8B886E811}"/>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1E5F-4C87-A16C-52F8B886E811}"/>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1E5F-4C87-A16C-52F8B886E811}"/>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1E5F-4C87-A16C-52F8B886E811}"/>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1E5F-4C87-A16C-52F8B886E811}"/>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1E5F-4C87-A16C-52F8B886E811}"/>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'41cbenpreGI_graf'!$I$10:$I$27</c:f>
              <c:numCache>
                <c:formatCode>#,##0.00</c:formatCode>
                <c:ptCount val="18"/>
                <c:pt idx="0">
                  <c:v>8.5145030368394159E-2</c:v>
                </c:pt>
                <c:pt idx="1">
                  <c:v>7.9899893405014595</c:v>
                </c:pt>
                <c:pt idx="2">
                  <c:v>8.0703596744552382</c:v>
                </c:pt>
                <c:pt idx="3">
                  <c:v>0.19895548371051977</c:v>
                </c:pt>
                <c:pt idx="4">
                  <c:v>30.317370505632425</c:v>
                </c:pt>
                <c:pt idx="5">
                  <c:v>1.3821700069108501E-2</c:v>
                </c:pt>
                <c:pt idx="6">
                  <c:v>28.071406517528839</c:v>
                </c:pt>
                <c:pt idx="7">
                  <c:v>8.5309643362945788</c:v>
                </c:pt>
                <c:pt idx="8">
                  <c:v>5.0491938299567591</c:v>
                </c:pt>
                <c:pt idx="9">
                  <c:v>9.0950839245941548</c:v>
                </c:pt>
                <c:pt idx="10">
                  <c:v>47.832518651916644</c:v>
                </c:pt>
                <c:pt idx="11">
                  <c:v>14.604938978972097</c:v>
                </c:pt>
                <c:pt idx="12">
                  <c:v>6.6051583141119732</c:v>
                </c:pt>
                <c:pt idx="13">
                  <c:v>0.97844201924627705</c:v>
                </c:pt>
                <c:pt idx="14">
                  <c:v>7.1690801550071388</c:v>
                </c:pt>
                <c:pt idx="15">
                  <c:v>8.1052731953847615E-2</c:v>
                </c:pt>
                <c:pt idx="16">
                  <c:v>0.67259188085515254</c:v>
                </c:pt>
                <c:pt idx="17">
                  <c:v>6.3734862970044617E-2</c:v>
                </c:pt>
              </c:numCache>
            </c:numRef>
          </c:val>
          <c:extLst>
            <c:ext xmlns:c16="http://schemas.microsoft.com/office/drawing/2014/chart" uri="{C3380CC4-5D6E-409C-BE32-E72D297353CC}">
              <c16:uniqueId val="{00000021-1E5F-4C87-A16C-52F8B886E811}"/>
            </c:ext>
          </c:extLst>
        </c:ser>
        <c:ser>
          <c:idx val="2"/>
          <c:order val="2"/>
          <c:tx>
            <c:strRef>
              <c:f>'41cbenpreGI_graf'!$J$7:$K$7</c:f>
              <c:strCache>
                <c:ptCount val="1"/>
                <c:pt idx="0">
                  <c:v>P.E Cuidados  Familiares </c:v>
                </c:pt>
              </c:strCache>
            </c:strRef>
          </c:tx>
          <c:spPr>
            <a:solidFill>
              <a:srgbClr val="993366"/>
            </a:solidFill>
            <a:ln w="25400">
              <a:noFill/>
            </a:ln>
          </c:spPr>
          <c:invertIfNegative val="0"/>
          <c:dLbls>
            <c:dLbl>
              <c:idx val="0"/>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1E5F-4C87-A16C-52F8B886E811}"/>
                </c:ext>
              </c:extLst>
            </c:dLbl>
            <c:dLbl>
              <c:idx val="16"/>
              <c:layout>
                <c:manualLayout>
                  <c:x val="-7.9025353967731322E-3"/>
                  <c:y val="-1.9930244145490793E-2"/>
                </c:manualLayout>
              </c:layout>
              <c:numFmt formatCode="#,##0.0" sourceLinked="0"/>
              <c:spPr>
                <a:noFill/>
                <a:ln>
                  <a:noFill/>
                </a:ln>
                <a:effectLst/>
              </c:spPr>
              <c:txPr>
                <a:bodyPr rot="-5400000" vert="horz" wrap="square" lIns="38100" tIns="19050" rIns="38100" bIns="19050" anchor="ctr">
                  <a:spAutoFit/>
                </a:bodyPr>
                <a:lstStyle/>
                <a:p>
                  <a:pPr>
                    <a:defRPr sz="1100">
                      <a:solidFill>
                        <a:sysClr val="windowText" lastClr="000000"/>
                      </a:solidFill>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1E5F-4C87-A16C-52F8B886E811}"/>
                </c:ext>
              </c:extLst>
            </c:dLbl>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'41cbenpreGI_graf'!$K$10:$K$27</c:f>
              <c:numCache>
                <c:formatCode>#,##0.00</c:formatCode>
                <c:ptCount val="18"/>
                <c:pt idx="0">
                  <c:v>14.263211670545497</c:v>
                </c:pt>
                <c:pt idx="1">
                  <c:v>44.885757983037493</c:v>
                </c:pt>
                <c:pt idx="2">
                  <c:v>27.723812024153322</c:v>
                </c:pt>
                <c:pt idx="3">
                  <c:v>47.496476829975961</c:v>
                </c:pt>
                <c:pt idx="4">
                  <c:v>30.008744406151948</c:v>
                </c:pt>
                <c:pt idx="5">
                  <c:v>48.458880442294401</c:v>
                </c:pt>
                <c:pt idx="6">
                  <c:v>19.306986274454768</c:v>
                </c:pt>
                <c:pt idx="7">
                  <c:v>9.0948886313892103</c:v>
                </c:pt>
                <c:pt idx="8">
                  <c:v>58.811469906267625</c:v>
                </c:pt>
                <c:pt idx="9">
                  <c:v>44.995522490872773</c:v>
                </c:pt>
                <c:pt idx="10">
                  <c:v>14.56779006946231</c:v>
                </c:pt>
                <c:pt idx="11">
                  <c:v>23.036154242823585</c:v>
                </c:pt>
                <c:pt idx="12">
                  <c:v>19.309603690501152</c:v>
                </c:pt>
                <c:pt idx="13">
                  <c:v>48.094188484490083</c:v>
                </c:pt>
                <c:pt idx="14">
                  <c:v>51.274729757291453</c:v>
                </c:pt>
                <c:pt idx="15">
                  <c:v>42.674263373700775</c:v>
                </c:pt>
                <c:pt idx="16">
                  <c:v>0.12010569300984866</c:v>
                </c:pt>
                <c:pt idx="17">
                  <c:v>31.166347992351817</c:v>
                </c:pt>
              </c:numCache>
            </c:numRef>
          </c:val>
          <c:extLst>
            <c:ext xmlns:c16="http://schemas.microsoft.com/office/drawing/2014/chart" uri="{C3380CC4-5D6E-409C-BE32-E72D297353CC}">
              <c16:uniqueId val="{00000024-1E5F-4C87-A16C-52F8B886E811}"/>
            </c:ext>
          </c:extLst>
        </c:ser>
        <c:ser>
          <c:idx val="3"/>
          <c:order val="3"/>
          <c:tx>
            <c:strRef>
              <c:f>'41cbenpreGI_graf'!$L$7:$M$7</c:f>
              <c:strCache>
                <c:ptCount val="1"/>
                <c:pt idx="0">
                  <c:v>P.E Asist. Personal</c:v>
                </c:pt>
              </c:strCache>
            </c:strRef>
          </c:tx>
          <c:spPr>
            <a:solidFill>
              <a:srgbClr val="FFC000"/>
            </a:solidFill>
          </c:spPr>
          <c:invertIfNegative val="0"/>
          <c:dLbls>
            <c:dLbl>
              <c:idx val="0"/>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E5F-4C87-A16C-52F8B886E811}"/>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1E5F-4C87-A16C-52F8B886E811}"/>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1E5F-4C87-A16C-52F8B886E811}"/>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1E5F-4C87-A16C-52F8B886E811}"/>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E5F-4C87-A16C-52F8B886E811}"/>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1E5F-4C87-A16C-52F8B886E811}"/>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1E5F-4C87-A16C-52F8B886E811}"/>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1E5F-4C87-A16C-52F8B886E811}"/>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1E5F-4C87-A16C-52F8B886E811}"/>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1E5F-4C87-A16C-52F8B886E811}"/>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1E5F-4C87-A16C-52F8B886E811}"/>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1E5F-4C87-A16C-52F8B886E811}"/>
                </c:ext>
              </c:extLst>
            </c:dLbl>
            <c:dLbl>
              <c:idx val="12"/>
              <c:layout>
                <c:manualLayout>
                  <c:x val="0"/>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1E5F-4C87-A16C-52F8B886E811}"/>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1E5F-4C87-A16C-52F8B886E811}"/>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1E5F-4C87-A16C-52F8B886E811}"/>
                </c:ext>
              </c:extLst>
            </c:dLbl>
            <c:dLbl>
              <c:idx val="16"/>
              <c:layout>
                <c:manualLayout>
                  <c:x val="1.5805070793546264E-2"/>
                  <c:y val="-2.6244522125317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1E5F-4C87-A16C-52F8B886E811}"/>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1E5F-4C87-A16C-52F8B886E811}"/>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'41cbenpreGI_graf'!$M$10:$M$27</c:f>
              <c:numCache>
                <c:formatCode>#,##0.00</c:formatCode>
                <c:ptCount val="18"/>
                <c:pt idx="0">
                  <c:v>0</c:v>
                </c:pt>
                <c:pt idx="1">
                  <c:v>0</c:v>
                </c:pt>
                <c:pt idx="2">
                  <c:v>4.2005775794171696E-2</c:v>
                </c:pt>
                <c:pt idx="3">
                  <c:v>0</c:v>
                </c:pt>
                <c:pt idx="4">
                  <c:v>0</c:v>
                </c:pt>
                <c:pt idx="5">
                  <c:v>0</c:v>
                </c:pt>
                <c:pt idx="6">
                  <c:v>1.7332360288545205</c:v>
                </c:pt>
                <c:pt idx="7">
                  <c:v>5.1499935625080465E-3</c:v>
                </c:pt>
                <c:pt idx="8">
                  <c:v>6.266729930797397E-3</c:v>
                </c:pt>
                <c:pt idx="9">
                  <c:v>0.15499070055796652</c:v>
                </c:pt>
                <c:pt idx="10">
                  <c:v>0</c:v>
                </c:pt>
                <c:pt idx="11">
                  <c:v>8.5945109723256745E-3</c:v>
                </c:pt>
                <c:pt idx="12">
                  <c:v>1.3105472845460265E-3</c:v>
                </c:pt>
                <c:pt idx="13">
                  <c:v>5.37605505080372E-3</c:v>
                </c:pt>
                <c:pt idx="14">
                  <c:v>0.13257189475831124</c:v>
                </c:pt>
                <c:pt idx="15">
                  <c:v>6.1671593401354059</c:v>
                </c:pt>
                <c:pt idx="16">
                  <c:v>0</c:v>
                </c:pt>
                <c:pt idx="17">
                  <c:v>0</c:v>
                </c:pt>
              </c:numCache>
            </c:numRef>
          </c:val>
          <c:extLst>
            <c:ext xmlns:c16="http://schemas.microsoft.com/office/drawing/2014/chart" uri="{C3380CC4-5D6E-409C-BE32-E72D297353CC}">
              <c16:uniqueId val="{00000036-1E5F-4C87-A16C-52F8B886E811}"/>
            </c:ext>
          </c:extLst>
        </c:ser>
        <c:dLbls>
          <c:showLegendKey val="0"/>
          <c:showVal val="0"/>
          <c:showCatName val="0"/>
          <c:showSerName val="0"/>
          <c:showPercent val="0"/>
          <c:showBubbleSize val="0"/>
        </c:dLbls>
        <c:gapWidth val="39"/>
        <c:overlap val="100"/>
        <c:axId val="-2066982128"/>
        <c:axId val="-2066980496"/>
      </c:barChart>
      <c:catAx>
        <c:axId val="-2066982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0496"/>
        <c:crosses val="autoZero"/>
        <c:auto val="1"/>
        <c:lblAlgn val="ctr"/>
        <c:lblOffset val="100"/>
        <c:noMultiLvlLbl val="0"/>
      </c:catAx>
      <c:valAx>
        <c:axId val="-206698049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2128"/>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ysClr val="windowText" lastClr="000000"/>
                </a:solidFill>
                <a:latin typeface="+mn-lt"/>
              </a:defRPr>
            </a:pPr>
            <a:r>
              <a:rPr lang="en-US" sz="1100" b="1">
                <a:solidFill>
                  <a:sysClr val="windowText" lastClr="000000"/>
                </a:solidFill>
                <a:latin typeface="+mn-lt"/>
              </a:rPr>
              <a:t>Porcentaje de personas con resolución de PIA sobre la población potencialmente dependiente</a:t>
            </a:r>
          </a:p>
        </c:rich>
      </c:tx>
      <c:layout>
        <c:manualLayout>
          <c:xMode val="edge"/>
          <c:yMode val="edge"/>
          <c:x val="0.16994001498315706"/>
          <c:y val="0"/>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CFB-46D3-A574-771DF452054E}"/>
              </c:ext>
            </c:extLst>
          </c:dPt>
          <c:dPt>
            <c:idx val="6"/>
            <c:invertIfNegative val="0"/>
            <c:bubble3D val="0"/>
            <c:extLst>
              <c:ext xmlns:c16="http://schemas.microsoft.com/office/drawing/2014/chart" uri="{C3380CC4-5D6E-409C-BE32-E72D297353CC}">
                <c16:uniqueId val="{00000003-2CFB-46D3-A574-771DF452054E}"/>
              </c:ext>
            </c:extLst>
          </c:dPt>
          <c:dPt>
            <c:idx val="7"/>
            <c:invertIfNegative val="0"/>
            <c:bubble3D val="0"/>
            <c:spPr>
              <a:solidFill>
                <a:schemeClr val="accent1">
                  <a:lumMod val="50000"/>
                </a:schemeClr>
              </a:solidFill>
              <a:ln w="12700">
                <a:solidFill>
                  <a:srgbClr val="000000"/>
                </a:solidFill>
                <a:prstDash val="solid"/>
              </a:ln>
            </c:spPr>
            <c:extLst>
              <c:ext xmlns:c16="http://schemas.microsoft.com/office/drawing/2014/chart" uri="{C3380CC4-5D6E-409C-BE32-E72D297353CC}">
                <c16:uniqueId val="{00000004-2CFB-46D3-A574-771DF452054E}"/>
              </c:ext>
            </c:extLst>
          </c:dPt>
          <c:dPt>
            <c:idx val="8"/>
            <c:invertIfNegative val="0"/>
            <c:bubble3D val="0"/>
            <c:extLst>
              <c:ext xmlns:c16="http://schemas.microsoft.com/office/drawing/2014/chart" uri="{C3380CC4-5D6E-409C-BE32-E72D297353CC}">
                <c16:uniqueId val="{00000005-2CFB-46D3-A574-771DF452054E}"/>
              </c:ext>
            </c:extLst>
          </c:dPt>
          <c:dPt>
            <c:idx val="9"/>
            <c:invertIfNegative val="0"/>
            <c:bubble3D val="0"/>
            <c:extLst>
              <c:ext xmlns:c16="http://schemas.microsoft.com/office/drawing/2014/chart" uri="{C3380CC4-5D6E-409C-BE32-E72D297353CC}">
                <c16:uniqueId val="{00000006-2CFB-46D3-A574-771DF452054E}"/>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FB-46D3-A574-771DF452054E}"/>
                </c:ext>
              </c:extLst>
            </c:dLbl>
            <c:dLbl>
              <c:idx val="1"/>
              <c:layout>
                <c:manualLayout>
                  <c:x val="1.5968063872255488E-2"/>
                  <c:y val="4.55840455840455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CFB-46D3-A574-771DF452054E}"/>
                </c:ext>
              </c:extLst>
            </c:dLbl>
            <c:dLbl>
              <c:idx val="2"/>
              <c:layout>
                <c:manualLayout>
                  <c:x val="1.330671989354624E-2"/>
                  <c:y val="-1.36752136752136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FB-46D3-A574-771DF452054E}"/>
                </c:ext>
              </c:extLst>
            </c:dLbl>
            <c:dLbl>
              <c:idx val="3"/>
              <c:layout>
                <c:manualLayout>
                  <c:x val="2.6613439787092482E-3"/>
                  <c:y val="-2.7350427350427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CFB-46D3-A574-771DF452054E}"/>
                </c:ext>
              </c:extLst>
            </c:dLbl>
            <c:dLbl>
              <c:idx val="4"/>
              <c:layout>
                <c:manualLayout>
                  <c:x val="7.9840319361276953E-3"/>
                  <c:y val="-3.1908831908831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FB-46D3-A574-771DF452054E}"/>
                </c:ext>
              </c:extLst>
            </c:dLbl>
            <c:dLbl>
              <c:idx val="5"/>
              <c:layout>
                <c:manualLayout>
                  <c:x val="7.9840319361277438E-3"/>
                  <c:y val="-1.59544159544159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FB-46D3-A574-771DF452054E}"/>
                </c:ext>
              </c:extLst>
            </c:dLbl>
            <c:dLbl>
              <c:idx val="6"/>
              <c:layout>
                <c:manualLayout>
                  <c:x val="2.6613439787092968E-3"/>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FB-46D3-A574-771DF452054E}"/>
                </c:ext>
              </c:extLst>
            </c:dLbl>
            <c:dLbl>
              <c:idx val="7"/>
              <c:layout>
                <c:manualLayout>
                  <c:x val="2.6613439787091992E-3"/>
                  <c:y val="-1.3675213675213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FB-46D3-A574-771DF452054E}"/>
                </c:ext>
              </c:extLst>
            </c:dLbl>
            <c:dLbl>
              <c:idx val="8"/>
              <c:layout>
                <c:manualLayout>
                  <c:x val="7.9840319361277438E-3"/>
                  <c:y val="-4.178489241606561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FB-46D3-A574-771DF452054E}"/>
                </c:ext>
              </c:extLst>
            </c:dLbl>
            <c:dLbl>
              <c:idx val="9"/>
              <c:layout>
                <c:manualLayout>
                  <c:x val="5.3226879574184965E-3"/>
                  <c:y val="1.13960113960113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FB-46D3-A574-771DF452054E}"/>
                </c:ext>
              </c:extLst>
            </c:dLbl>
            <c:dLbl>
              <c:idx val="10"/>
              <c:layout>
                <c:manualLayout>
                  <c:x val="5.3226879574183985E-3"/>
                  <c:y val="-1.1396011396011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CFB-46D3-A574-771DF452054E}"/>
                </c:ext>
              </c:extLst>
            </c:dLbl>
            <c:dLbl>
              <c:idx val="11"/>
              <c:layout>
                <c:manualLayout>
                  <c:x val="2.6613439787092482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FB-46D3-A574-771DF452054E}"/>
                </c:ext>
              </c:extLst>
            </c:dLbl>
            <c:dLbl>
              <c:idx val="12"/>
              <c:layout>
                <c:manualLayout>
                  <c:x val="5.3226879574184965E-3"/>
                  <c:y val="-2.2792022792023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CFB-46D3-A574-771DF452054E}"/>
                </c:ext>
              </c:extLst>
            </c:dLbl>
            <c:dLbl>
              <c:idx val="13"/>
              <c:layout>
                <c:manualLayout>
                  <c:x val="1.0645375914836993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FB-46D3-A574-771DF452054E}"/>
                </c:ext>
              </c:extLst>
            </c:dLbl>
            <c:dLbl>
              <c:idx val="14"/>
              <c:layout>
                <c:manualLayout>
                  <c:x val="1.5968063872255488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CFB-46D3-A574-771DF452054E}"/>
                </c:ext>
              </c:extLst>
            </c:dLbl>
            <c:dLbl>
              <c:idx val="15"/>
              <c:layout>
                <c:manualLayout>
                  <c:x val="7.9840319361276467E-3"/>
                  <c:y val="-1.13960113960114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FB-46D3-A574-771DF452054E}"/>
                </c:ext>
              </c:extLst>
            </c:dLbl>
            <c:dLbl>
              <c:idx val="16"/>
              <c:layout>
                <c:manualLayout>
                  <c:x val="2.6613439787091507E-3"/>
                  <c:y val="6.8376068376067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CFB-46D3-A574-771DF452054E}"/>
                </c:ext>
              </c:extLst>
            </c:dLbl>
            <c:dLbl>
              <c:idx val="17"/>
              <c:layout>
                <c:manualLayout>
                  <c:x val="1.8629407850964737E-2"/>
                  <c:y val="-9.116809116809201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FB-46D3-A574-771DF452054E}"/>
                </c:ext>
              </c:extLst>
            </c:dLbl>
            <c:dLbl>
              <c:idx val="18"/>
              <c:layout>
                <c:manualLayout>
                  <c:x val="7.9840319361277438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CFB-46D3-A574-771DF452054E}"/>
                </c:ext>
              </c:extLst>
            </c:dLbl>
            <c:spPr>
              <a:noFill/>
              <a:ln w="25400">
                <a:noFill/>
              </a:ln>
            </c:spPr>
            <c:txPr>
              <a:bodyPr wrap="square" lIns="38100" tIns="19050" rIns="38100" bIns="19050" anchor="ctr">
                <a:spAutoFit/>
              </a:bodyPr>
              <a:lstStyle/>
              <a:p>
                <a:pPr>
                  <a:defRPr sz="1000">
                    <a:solidFill>
                      <a:sysClr val="windowText" lastClr="000000"/>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'42pbpcasaadpot'!$P$11:$P$29</c:f>
              <c:strCache>
                <c:ptCount val="19"/>
                <c:pt idx="0">
                  <c:v>Castilla y León</c:v>
                </c:pt>
                <c:pt idx="1">
                  <c:v>Andalucía</c:v>
                </c:pt>
                <c:pt idx="2">
                  <c:v>Castilla - La Mancha</c:v>
                </c:pt>
                <c:pt idx="3">
                  <c:v>Balears, Illes</c:v>
                </c:pt>
                <c:pt idx="4">
                  <c:v>Comunitat Valenciana</c:v>
                </c:pt>
                <c:pt idx="5">
                  <c:v>Extremadura</c:v>
                </c:pt>
                <c:pt idx="6">
                  <c:v>Aragón</c:v>
                </c:pt>
                <c:pt idx="7">
                  <c:v>TOTAL</c:v>
                </c:pt>
                <c:pt idx="8">
                  <c:v>Madrid, Comunidad de</c:v>
                </c:pt>
                <c:pt idx="9">
                  <c:v>Murcia, Región de</c:v>
                </c:pt>
                <c:pt idx="10">
                  <c:v>Rioja, La</c:v>
                </c:pt>
                <c:pt idx="11">
                  <c:v>Cataluña</c:v>
                </c:pt>
                <c:pt idx="12">
                  <c:v>País Vasco</c:v>
                </c:pt>
                <c:pt idx="13">
                  <c:v>Navarra, Comunidad Foral de</c:v>
                </c:pt>
                <c:pt idx="14">
                  <c:v>Ceuta y Melilla</c:v>
                </c:pt>
                <c:pt idx="15">
                  <c:v>Cantabria</c:v>
                </c:pt>
                <c:pt idx="16">
                  <c:v>Asturias, Principado de</c:v>
                </c:pt>
                <c:pt idx="17">
                  <c:v>Canarias</c:v>
                </c:pt>
                <c:pt idx="18">
                  <c:v>Galicia</c:v>
                </c:pt>
              </c:strCache>
            </c:strRef>
          </c:cat>
          <c:val>
            <c:numRef>
              <c:f>'42pbpcasaadpot'!$Q$11:$Q$29</c:f>
              <c:numCache>
                <c:formatCode>#,##0.00</c:formatCode>
                <c:ptCount val="19"/>
                <c:pt idx="0">
                  <c:v>30.804344058408986</c:v>
                </c:pt>
                <c:pt idx="1">
                  <c:v>29.247447307114808</c:v>
                </c:pt>
                <c:pt idx="2">
                  <c:v>27.665314746798643</c:v>
                </c:pt>
                <c:pt idx="3">
                  <c:v>26.005127702658566</c:v>
                </c:pt>
                <c:pt idx="4">
                  <c:v>25.519017727549034</c:v>
                </c:pt>
                <c:pt idx="5">
                  <c:v>24.690275480446669</c:v>
                </c:pt>
                <c:pt idx="6">
                  <c:v>24.265947580320908</c:v>
                </c:pt>
                <c:pt idx="7">
                  <c:v>23.999304562229828</c:v>
                </c:pt>
                <c:pt idx="8">
                  <c:v>23.784529113630786</c:v>
                </c:pt>
                <c:pt idx="9">
                  <c:v>22.987499291781056</c:v>
                </c:pt>
                <c:pt idx="10">
                  <c:v>22.145246625068211</c:v>
                </c:pt>
                <c:pt idx="11">
                  <c:v>22.040505253688828</c:v>
                </c:pt>
                <c:pt idx="12">
                  <c:v>21.548182773269183</c:v>
                </c:pt>
                <c:pt idx="13">
                  <c:v>20.251748595591941</c:v>
                </c:pt>
                <c:pt idx="14">
                  <c:v>18.228211861467571</c:v>
                </c:pt>
                <c:pt idx="15">
                  <c:v>18.189551641313049</c:v>
                </c:pt>
                <c:pt idx="16">
                  <c:v>18.017023359530089</c:v>
                </c:pt>
                <c:pt idx="17">
                  <c:v>17.756788200264232</c:v>
                </c:pt>
                <c:pt idx="18">
                  <c:v>16.439616417468635</c:v>
                </c:pt>
              </c:numCache>
            </c:numRef>
          </c:val>
          <c:extLst>
            <c:ext xmlns:c16="http://schemas.microsoft.com/office/drawing/2014/chart" uri="{C3380CC4-5D6E-409C-BE32-E72D297353CC}">
              <c16:uniqueId val="{00000015-2CFB-46D3-A574-771DF452054E}"/>
            </c:ext>
          </c:extLst>
        </c:ser>
        <c:dLbls>
          <c:showLegendKey val="0"/>
          <c:showVal val="0"/>
          <c:showCatName val="0"/>
          <c:showSerName val="0"/>
          <c:showPercent val="0"/>
          <c:showBubbleSize val="0"/>
        </c:dLbls>
        <c:gapWidth val="20"/>
        <c:axId val="-2066981584"/>
        <c:axId val="-2066981040"/>
      </c:barChart>
      <c:catAx>
        <c:axId val="-2066981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ysClr val="windowText" lastClr="000000"/>
                </a:solidFill>
                <a:latin typeface="+mn-lt"/>
                <a:ea typeface="Arial"/>
                <a:cs typeface="Arial"/>
              </a:defRPr>
            </a:pPr>
            <a:endParaRPr lang="es-ES"/>
          </a:p>
        </c:txPr>
        <c:crossAx val="-2066981040"/>
        <c:crosses val="autoZero"/>
        <c:auto val="1"/>
        <c:lblAlgn val="ctr"/>
        <c:lblOffset val="100"/>
        <c:tickLblSkip val="1"/>
        <c:tickMarkSkip val="1"/>
        <c:noMultiLvlLbl val="0"/>
      </c:catAx>
      <c:valAx>
        <c:axId val="-206698104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206698158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a:solidFill>
                  <a:schemeClr val="accent1">
                    <a:lumMod val="50000"/>
                  </a:schemeClr>
                </a:solidFill>
                <a:latin typeface="+mn-lt"/>
              </a:defRPr>
            </a:pPr>
            <a:r>
              <a:rPr lang="es-ES" sz="1100" b="1">
                <a:solidFill>
                  <a:schemeClr val="accent1">
                    <a:lumMod val="50000"/>
                  </a:schemeClr>
                </a:solidFill>
                <a:latin typeface="+mn-lt"/>
              </a:rPr>
              <a:t>Porcentaje de solicitudes registradas sobre</a:t>
            </a:r>
            <a:r>
              <a:rPr lang="es-ES" sz="1100" b="1" baseline="0">
                <a:solidFill>
                  <a:schemeClr val="accent1">
                    <a:lumMod val="50000"/>
                  </a:schemeClr>
                </a:solidFill>
                <a:latin typeface="+mn-lt"/>
              </a:rPr>
              <a:t> la población potencialmente dependiente</a:t>
            </a:r>
            <a:endParaRPr lang="es-ES" sz="1100" b="1">
              <a:solidFill>
                <a:schemeClr val="accent1">
                  <a:lumMod val="50000"/>
                </a:schemeClr>
              </a:solidFill>
              <a:latin typeface="+mn-lt"/>
            </a:endParaRP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11C3-423E-BDE0-260756DA6119}"/>
              </c:ext>
            </c:extLst>
          </c:dPt>
          <c:dPt>
            <c:idx val="7"/>
            <c:invertIfNegative val="0"/>
            <c:bubble3D val="0"/>
            <c:extLst>
              <c:ext xmlns:c16="http://schemas.microsoft.com/office/drawing/2014/chart" uri="{C3380CC4-5D6E-409C-BE32-E72D297353CC}">
                <c16:uniqueId val="{00000001-11C3-423E-BDE0-260756DA6119}"/>
              </c:ext>
            </c:extLst>
          </c:dPt>
          <c:dPt>
            <c:idx val="8"/>
            <c:invertIfNegative val="0"/>
            <c:bubble3D val="0"/>
            <c:extLst>
              <c:ext xmlns:c16="http://schemas.microsoft.com/office/drawing/2014/chart" uri="{C3380CC4-5D6E-409C-BE32-E72D297353CC}">
                <c16:uniqueId val="{00000003-11C3-423E-BDE0-260756DA6119}"/>
              </c:ext>
            </c:extLst>
          </c:dPt>
          <c:dPt>
            <c:idx val="9"/>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4-11C3-423E-BDE0-260756DA6119}"/>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C3-423E-BDE0-260756DA6119}"/>
                </c:ext>
              </c:extLst>
            </c:dLbl>
            <c:dLbl>
              <c:idx val="1"/>
              <c:layout>
                <c:manualLayout>
                  <c:x val="2.7952480782669461E-3"/>
                  <c:y val="-2.1660649819494584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C3-423E-BDE0-260756DA6119}"/>
                </c:ext>
              </c:extLst>
            </c:dLbl>
            <c:dLbl>
              <c:idx val="2"/>
              <c:layout>
                <c:manualLayout>
                  <c:x val="2.7983294541012306E-3"/>
                  <c:y val="-7.183831262969384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C3-423E-BDE0-260756DA6119}"/>
                </c:ext>
              </c:extLst>
            </c:dLbl>
            <c:dLbl>
              <c:idx val="3"/>
              <c:layout>
                <c:manualLayout>
                  <c:x val="1.1180992313067784E-2"/>
                  <c:y val="-9.69991566938607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C3-423E-BDE0-260756DA6119}"/>
                </c:ext>
              </c:extLst>
            </c:dLbl>
            <c:dLbl>
              <c:idx val="4"/>
              <c:layout>
                <c:manualLayout>
                  <c:x val="2.7952480782669461E-3"/>
                  <c:y val="4.8134777376654852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1C3-423E-BDE0-260756DA6119}"/>
                </c:ext>
              </c:extLst>
            </c:dLbl>
            <c:dLbl>
              <c:idx val="5"/>
              <c:layout>
                <c:manualLayout>
                  <c:x val="1.1175013197967754E-2"/>
                  <c:y val="-1.408989019196505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1C3-423E-BDE0-260756DA6119}"/>
                </c:ext>
              </c:extLst>
            </c:dLbl>
            <c:dLbl>
              <c:idx val="6"/>
              <c:layout>
                <c:manualLayout>
                  <c:x val="1.9569316959487583E-2"/>
                  <c:y val="-3.7853261026621322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C3-423E-BDE0-260756DA6119}"/>
                </c:ext>
              </c:extLst>
            </c:dLbl>
            <c:dLbl>
              <c:idx val="7"/>
              <c:layout>
                <c:manualLayout>
                  <c:x val="1.6774077650281761E-2"/>
                  <c:y val="-1.402911049283202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C3-423E-BDE0-260756DA6119}"/>
                </c:ext>
              </c:extLst>
            </c:dLbl>
            <c:dLbl>
              <c:idx val="8"/>
              <c:layout>
                <c:manualLayout>
                  <c:x val="1.6771488469601574E-2"/>
                  <c:y val="-7.2960194055165484E-5"/>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C3-423E-BDE0-260756DA6119}"/>
                </c:ext>
              </c:extLst>
            </c:dLbl>
            <c:dLbl>
              <c:idx val="9"/>
              <c:layout>
                <c:manualLayout>
                  <c:x val="1.1178095292189136E-2"/>
                  <c:y val="-2.862537388370904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C3-423E-BDE0-260756DA6119}"/>
                </c:ext>
              </c:extLst>
            </c:dLbl>
            <c:dLbl>
              <c:idx val="10"/>
              <c:layout>
                <c:manualLayout>
                  <c:x val="8.3857442348007367E-3"/>
                  <c:y val="2.4431242123615416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1C3-423E-BDE0-260756DA6119}"/>
                </c:ext>
              </c:extLst>
            </c:dLbl>
            <c:dLbl>
              <c:idx val="11"/>
              <c:layout>
                <c:manualLayout>
                  <c:x val="8.385744234800839E-3"/>
                  <c:y val="1.2011711532448335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1C3-423E-BDE0-260756DA6119}"/>
                </c:ext>
              </c:extLst>
            </c:dLbl>
            <c:dLbl>
              <c:idx val="12"/>
              <c:layout>
                <c:manualLayout>
                  <c:x val="8.3857442348007367E-3"/>
                  <c:y val="1.2033694344163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1C3-423E-BDE0-260756DA6119}"/>
                </c:ext>
              </c:extLst>
            </c:dLbl>
            <c:dLbl>
              <c:idx val="13"/>
              <c:layout>
                <c:manualLayout>
                  <c:x val="8.385744234800839E-3"/>
                  <c:y val="-2.1660649819494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1C3-423E-BDE0-260756DA6119}"/>
                </c:ext>
              </c:extLst>
            </c:dLbl>
            <c:dLbl>
              <c:idx val="14"/>
              <c:layout>
                <c:manualLayout>
                  <c:x val="8.385744234800839E-3"/>
                  <c:y val="-1.6868965386546898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1C3-423E-BDE0-260756DA6119}"/>
                </c:ext>
              </c:extLst>
            </c:dLbl>
            <c:dLbl>
              <c:idx val="15"/>
              <c:layout>
                <c:manualLayout>
                  <c:x val="1.1180992313067784E-2"/>
                  <c:y val="9.648938287046248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1C3-423E-BDE0-260756DA6119}"/>
                </c:ext>
              </c:extLst>
            </c:dLbl>
            <c:dLbl>
              <c:idx val="16"/>
              <c:layout>
                <c:manualLayout>
                  <c:x val="1.3976196546029097E-2"/>
                  <c:y val="-1.882548638208463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1C3-423E-BDE0-260756DA6119}"/>
                </c:ext>
              </c:extLst>
            </c:dLbl>
            <c:dLbl>
              <c:idx val="17"/>
              <c:layout>
                <c:manualLayout>
                  <c:x val="1.9566736547868623E-2"/>
                  <c:y val="9.626955475330838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1C3-423E-BDE0-260756DA6119}"/>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1C3-423E-BDE0-260756DA6119}"/>
                </c:ext>
              </c:extLst>
            </c:dLbl>
            <c:spPr>
              <a:noFill/>
              <a:ln w="25400">
                <a:noFill/>
              </a:ln>
            </c:spPr>
            <c:txPr>
              <a:bodyPr wrap="square" lIns="38100" tIns="19050" rIns="38100" bIns="19050" anchor="ctr">
                <a:spAutoFit/>
              </a:bodyPr>
              <a:lstStyle/>
              <a:p>
                <a:pPr>
                  <a:defRPr sz="800" b="0" i="0" u="none" strike="noStrike" baseline="0">
                    <a:solidFill>
                      <a:schemeClr val="accent1">
                        <a:lumMod val="50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'22solcasaadpot'!$Q$10:$Q$28</c:f>
              <c:strCache>
                <c:ptCount val="19"/>
                <c:pt idx="0">
                  <c:v>Andalucía</c:v>
                </c:pt>
                <c:pt idx="1">
                  <c:v>Extremadura</c:v>
                </c:pt>
                <c:pt idx="2">
                  <c:v>Castilla y León</c:v>
                </c:pt>
                <c:pt idx="3">
                  <c:v>Balears, Illes</c:v>
                </c:pt>
                <c:pt idx="4">
                  <c:v>Cataluña</c:v>
                </c:pt>
                <c:pt idx="5">
                  <c:v>País Vasco</c:v>
                </c:pt>
                <c:pt idx="6">
                  <c:v>Castilla - La Mancha</c:v>
                </c:pt>
                <c:pt idx="7">
                  <c:v>Rioja, La</c:v>
                </c:pt>
                <c:pt idx="8">
                  <c:v>Murcia, Región de</c:v>
                </c:pt>
                <c:pt idx="9">
                  <c:v>TOTAL</c:v>
                </c:pt>
                <c:pt idx="10">
                  <c:v>Comunitat Valenciana</c:v>
                </c:pt>
                <c:pt idx="11">
                  <c:v>Madrid, Comunidad de</c:v>
                </c:pt>
                <c:pt idx="12">
                  <c:v>Aragón</c:v>
                </c:pt>
                <c:pt idx="13">
                  <c:v>Canarias</c:v>
                </c:pt>
                <c:pt idx="14">
                  <c:v>Asturias, Principado de</c:v>
                </c:pt>
                <c:pt idx="15">
                  <c:v>Ceuta y Melilla</c:v>
                </c:pt>
                <c:pt idx="16">
                  <c:v>Navarra, Comunidad Foral de</c:v>
                </c:pt>
                <c:pt idx="17">
                  <c:v>Cantabria</c:v>
                </c:pt>
                <c:pt idx="18">
                  <c:v>Galicia</c:v>
                </c:pt>
              </c:strCache>
            </c:strRef>
          </c:cat>
          <c:val>
            <c:numRef>
              <c:f>'22solcasaadpot'!$R$10:$R$28</c:f>
              <c:numCache>
                <c:formatCode>0.00</c:formatCode>
                <c:ptCount val="19"/>
                <c:pt idx="0">
                  <c:v>41.739942286514818</c:v>
                </c:pt>
                <c:pt idx="1">
                  <c:v>39.491952144655464</c:v>
                </c:pt>
                <c:pt idx="2">
                  <c:v>39.233467508659558</c:v>
                </c:pt>
                <c:pt idx="3">
                  <c:v>37.749853027630806</c:v>
                </c:pt>
                <c:pt idx="4">
                  <c:v>36.736129598359263</c:v>
                </c:pt>
                <c:pt idx="5">
                  <c:v>35.804010536413053</c:v>
                </c:pt>
                <c:pt idx="6">
                  <c:v>35.055376717670917</c:v>
                </c:pt>
                <c:pt idx="7">
                  <c:v>34.928468053809105</c:v>
                </c:pt>
                <c:pt idx="8">
                  <c:v>34.412229782280619</c:v>
                </c:pt>
                <c:pt idx="9">
                  <c:v>34.228941275021931</c:v>
                </c:pt>
                <c:pt idx="10">
                  <c:v>33.85602103983426</c:v>
                </c:pt>
                <c:pt idx="11">
                  <c:v>31.939733719297941</c:v>
                </c:pt>
                <c:pt idx="12">
                  <c:v>31.044908943725776</c:v>
                </c:pt>
                <c:pt idx="13">
                  <c:v>29.878334943702797</c:v>
                </c:pt>
                <c:pt idx="14">
                  <c:v>27.891115764283576</c:v>
                </c:pt>
                <c:pt idx="15">
                  <c:v>27.785760293316159</c:v>
                </c:pt>
                <c:pt idx="16">
                  <c:v>26.445894949047954</c:v>
                </c:pt>
                <c:pt idx="17">
                  <c:v>23.574859887910328</c:v>
                </c:pt>
                <c:pt idx="18">
                  <c:v>18.155004653163619</c:v>
                </c:pt>
              </c:numCache>
            </c:numRef>
          </c:val>
          <c:extLst>
            <c:ext xmlns:c16="http://schemas.microsoft.com/office/drawing/2014/chart" uri="{C3380CC4-5D6E-409C-BE32-E72D297353CC}">
              <c16:uniqueId val="{00000014-11C3-423E-BDE0-260756DA6119}"/>
            </c:ext>
          </c:extLst>
        </c:ser>
        <c:dLbls>
          <c:showLegendKey val="0"/>
          <c:showVal val="0"/>
          <c:showCatName val="0"/>
          <c:showSerName val="0"/>
          <c:showPercent val="0"/>
          <c:showBubbleSize val="0"/>
        </c:dLbls>
        <c:gapWidth val="20"/>
        <c:axId val="711920256"/>
        <c:axId val="711919712"/>
      </c:barChart>
      <c:catAx>
        <c:axId val="711920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lumMod val="50000"/>
                  </a:schemeClr>
                </a:solidFill>
                <a:latin typeface="+mn-lt"/>
                <a:ea typeface="Arial"/>
                <a:cs typeface="Arial"/>
              </a:defRPr>
            </a:pPr>
            <a:endParaRPr lang="es-ES"/>
          </a:p>
        </c:txPr>
        <c:crossAx val="711919712"/>
        <c:crosses val="autoZero"/>
        <c:auto val="1"/>
        <c:lblAlgn val="ctr"/>
        <c:lblOffset val="100"/>
        <c:tickLblSkip val="1"/>
        <c:tickMarkSkip val="1"/>
        <c:noMultiLvlLbl val="0"/>
      </c:catAx>
      <c:valAx>
        <c:axId val="711919712"/>
        <c:scaling>
          <c:orientation val="minMax"/>
          <c:max val="43"/>
          <c:min val="0"/>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50000"/>
                  </a:schemeClr>
                </a:solidFill>
                <a:latin typeface="Arial"/>
                <a:ea typeface="Arial"/>
                <a:cs typeface="Arial"/>
              </a:defRPr>
            </a:pPr>
            <a:endParaRPr lang="es-ES"/>
          </a:p>
        </c:txPr>
        <c:crossAx val="711920256"/>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registradas sobre</a:t>
            </a:r>
            <a:r>
              <a:rPr lang="es-ES" sz="1100" b="1" baseline="0">
                <a:solidFill>
                  <a:schemeClr val="accent1"/>
                </a:solidFill>
                <a:latin typeface="+mn-lt"/>
              </a:rPr>
              <a:t> la población </a:t>
            </a:r>
            <a:endParaRPr lang="es-ES" sz="1100" b="1">
              <a:solidFill>
                <a:schemeClr val="accent1"/>
              </a:solidFill>
              <a:latin typeface="+mn-lt"/>
            </a:endParaRPr>
          </a:p>
        </c:rich>
      </c:tx>
      <c:layout>
        <c:manualLayout>
          <c:xMode val="edge"/>
          <c:yMode val="edge"/>
          <c:x val="0.18633179816671766"/>
          <c:y val="2.5909829404217738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A-5A18-4C66-836E-237B6531E29D}"/>
              </c:ext>
            </c:extLst>
          </c:dPt>
          <c:dPt>
            <c:idx val="8"/>
            <c:invertIfNegative val="0"/>
            <c:bubble3D val="0"/>
            <c:extLst>
              <c:ext xmlns:c16="http://schemas.microsoft.com/office/drawing/2014/chart" uri="{C3380CC4-5D6E-409C-BE32-E72D297353CC}">
                <c16:uniqueId val="{00000001-5A18-4C66-836E-237B6531E29D}"/>
              </c:ext>
            </c:extLst>
          </c:dPt>
          <c:dPt>
            <c:idx val="9"/>
            <c:invertIfNegative val="0"/>
            <c:bubble3D val="0"/>
            <c:extLst>
              <c:ext xmlns:c16="http://schemas.microsoft.com/office/drawing/2014/chart" uri="{C3380CC4-5D6E-409C-BE32-E72D297353CC}">
                <c16:uniqueId val="{00000002-5A18-4C66-836E-237B6531E29D}"/>
              </c:ext>
            </c:extLst>
          </c:dPt>
          <c:dPt>
            <c:idx val="10"/>
            <c:invertIfNegative val="0"/>
            <c:bubble3D val="0"/>
            <c:extLst>
              <c:ext xmlns:c16="http://schemas.microsoft.com/office/drawing/2014/chart" uri="{C3380CC4-5D6E-409C-BE32-E72D297353CC}">
                <c16:uniqueId val="{00000003-5A18-4C66-836E-237B6531E29D}"/>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18-4C66-836E-237B6531E29D}"/>
                </c:ext>
              </c:extLst>
            </c:dLbl>
            <c:dLbl>
              <c:idx val="1"/>
              <c:layout>
                <c:manualLayout>
                  <c:x val="8.385744234800839E-3"/>
                  <c:y val="-4.813477737665463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18-4C66-836E-237B6531E29D}"/>
                </c:ext>
              </c:extLst>
            </c:dLbl>
            <c:dLbl>
              <c:idx val="2"/>
              <c:layout>
                <c:manualLayout>
                  <c:x val="-5.4651063353922862E-4"/>
                  <c:y val="-2.2061518107760276E-17"/>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A18-4C66-836E-237B6531E29D}"/>
                </c:ext>
              </c:extLst>
            </c:dLbl>
            <c:dLbl>
              <c:idx val="4"/>
              <c:layout>
                <c:manualLayout>
                  <c:x val="9.6809849988263661E-4"/>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A18-4C66-836E-237B6531E29D}"/>
                </c:ext>
              </c:extLst>
            </c:dLbl>
            <c:dLbl>
              <c:idx val="5"/>
              <c:layout>
                <c:manualLayout>
                  <c:x val="5.5904231483260109E-3"/>
                  <c:y val="1.0444726667231112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A18-4C66-836E-237B6531E29D}"/>
                </c:ext>
              </c:extLst>
            </c:dLbl>
            <c:dLbl>
              <c:idx val="6"/>
              <c:layout>
                <c:manualLayout>
                  <c:x val="0"/>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18-4C66-836E-237B6531E29D}"/>
                </c:ext>
              </c:extLst>
            </c:dLbl>
            <c:dLbl>
              <c:idx val="7"/>
              <c:layout>
                <c:manualLayout>
                  <c:x val="8.385744234800787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A18-4C66-836E-237B6531E29D}"/>
                </c:ext>
              </c:extLst>
            </c:dLbl>
            <c:dLbl>
              <c:idx val="8"/>
              <c:layout>
                <c:manualLayout>
                  <c:x val="4.3360433604336043E-3"/>
                  <c:y val="1.1930121638021001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18-4C66-836E-237B6531E29D}"/>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18-4C66-836E-237B6531E29D}"/>
                </c:ext>
              </c:extLst>
            </c:dLbl>
            <c:dLbl>
              <c:idx val="10"/>
              <c:layout>
                <c:manualLayout>
                  <c:x val="5.402641742952863E-3"/>
                  <c:y val="9.62695792058250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18-4C66-836E-237B6531E29D}"/>
                </c:ext>
              </c:extLst>
            </c:dLbl>
            <c:dLbl>
              <c:idx val="11"/>
              <c:layout>
                <c:manualLayout>
                  <c:x val="8.385744234800839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A18-4C66-836E-237B6531E29D}"/>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A18-4C66-836E-237B6531E29D}"/>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A18-4C66-836E-237B6531E29D}"/>
                </c:ext>
              </c:extLst>
            </c:dLbl>
            <c:dLbl>
              <c:idx val="16"/>
              <c:layout>
                <c:manualLayout>
                  <c:x val="0"/>
                  <c:y val="7.1167555668444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A18-4C66-836E-237B6531E29D}"/>
                </c:ext>
              </c:extLst>
            </c:dLbl>
            <c:dLbl>
              <c:idx val="17"/>
              <c:layout>
                <c:manualLayout>
                  <c:x val="4.6769519663700573E-3"/>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A18-4C66-836E-237B6531E29D}"/>
                </c:ext>
              </c:extLst>
            </c:dLbl>
            <c:dLbl>
              <c:idx val="18"/>
              <c:layout>
                <c:manualLayout>
                  <c:x val="1.8817403922070717E-3"/>
                  <c:y val="4.81336607117648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A18-4C66-836E-237B6531E29D}"/>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'44bpbpcasaad'!$AE$11:$AE$29</c:f>
              <c:strCache>
                <c:ptCount val="19"/>
                <c:pt idx="0">
                  <c:v>Castilla y León</c:v>
                </c:pt>
                <c:pt idx="1">
                  <c:v>Castilla - La Mancha</c:v>
                </c:pt>
                <c:pt idx="2">
                  <c:v>Extremadura</c:v>
                </c:pt>
                <c:pt idx="3">
                  <c:v>Andalucía</c:v>
                </c:pt>
                <c:pt idx="4">
                  <c:v>Aragón</c:v>
                </c:pt>
                <c:pt idx="5">
                  <c:v>Asturias, Principado de</c:v>
                </c:pt>
                <c:pt idx="6">
                  <c:v>País Vasco</c:v>
                </c:pt>
                <c:pt idx="7">
                  <c:v>TOTAL</c:v>
                </c:pt>
                <c:pt idx="8">
                  <c:v>Comunitat Valenciana</c:v>
                </c:pt>
                <c:pt idx="9">
                  <c:v>Cantabria</c:v>
                </c:pt>
                <c:pt idx="10">
                  <c:v>Cataluña</c:v>
                </c:pt>
                <c:pt idx="11">
                  <c:v>Rioja, La</c:v>
                </c:pt>
                <c:pt idx="12">
                  <c:v>Murcia, Región de</c:v>
                </c:pt>
                <c:pt idx="13">
                  <c:v>Galicia</c:v>
                </c:pt>
                <c:pt idx="14">
                  <c:v>Madrid, Comunidad de</c:v>
                </c:pt>
                <c:pt idx="15">
                  <c:v>Balears, Illes</c:v>
                </c:pt>
                <c:pt idx="16">
                  <c:v>Navarra, Comunidad Foral de</c:v>
                </c:pt>
                <c:pt idx="17">
                  <c:v>Ceuta y Melilla</c:v>
                </c:pt>
                <c:pt idx="18">
                  <c:v>Canarias</c:v>
                </c:pt>
              </c:strCache>
            </c:strRef>
          </c:cat>
          <c:val>
            <c:numRef>
              <c:f>'44bpbpcasaad'!$AF$11:$AF$29</c:f>
              <c:numCache>
                <c:formatCode>0.00</c:formatCode>
                <c:ptCount val="19"/>
                <c:pt idx="0">
                  <c:v>5.2940320165725341</c:v>
                </c:pt>
                <c:pt idx="1">
                  <c:v>3.744327249451318</c:v>
                </c:pt>
                <c:pt idx="2">
                  <c:v>3.5253522222201146</c:v>
                </c:pt>
                <c:pt idx="3">
                  <c:v>3.4559403514408595</c:v>
                </c:pt>
                <c:pt idx="4">
                  <c:v>3.3746642222518788</c:v>
                </c:pt>
                <c:pt idx="5">
                  <c:v>3.2927459594855177</c:v>
                </c:pt>
                <c:pt idx="6">
                  <c:v>3.192750807426064</c:v>
                </c:pt>
                <c:pt idx="7">
                  <c:v>3.1577677039795957</c:v>
                </c:pt>
                <c:pt idx="8">
                  <c:v>3.154885889043642</c:v>
                </c:pt>
                <c:pt idx="9">
                  <c:v>3.0889533589287321</c:v>
                </c:pt>
                <c:pt idx="10">
                  <c:v>2.9022282184819139</c:v>
                </c:pt>
                <c:pt idx="11">
                  <c:v>2.8962213216996293</c:v>
                </c:pt>
                <c:pt idx="12">
                  <c:v>2.8762151251665924</c:v>
                </c:pt>
                <c:pt idx="13">
                  <c:v>2.8597211849639033</c:v>
                </c:pt>
                <c:pt idx="14">
                  <c:v>2.7787208288591967</c:v>
                </c:pt>
                <c:pt idx="15">
                  <c:v>2.6323532571951871</c:v>
                </c:pt>
                <c:pt idx="16">
                  <c:v>2.4510715534363352</c:v>
                </c:pt>
                <c:pt idx="17">
                  <c:v>2.1827998457385269</c:v>
                </c:pt>
                <c:pt idx="18">
                  <c:v>2.0345537492724861</c:v>
                </c:pt>
              </c:numCache>
            </c:numRef>
          </c:val>
          <c:extLst>
            <c:ext xmlns:c16="http://schemas.microsoft.com/office/drawing/2014/chart" uri="{C3380CC4-5D6E-409C-BE32-E72D297353CC}">
              <c16:uniqueId val="{00000011-5A18-4C66-836E-237B6531E29D}"/>
            </c:ext>
          </c:extLst>
        </c:ser>
        <c:dLbls>
          <c:showLegendKey val="0"/>
          <c:showVal val="0"/>
          <c:showCatName val="0"/>
          <c:showSerName val="0"/>
          <c:showPercent val="0"/>
          <c:showBubbleSize val="0"/>
        </c:dLbls>
        <c:gapWidth val="20"/>
        <c:axId val="-2066979952"/>
        <c:axId val="-2066984848"/>
      </c:barChart>
      <c:catAx>
        <c:axId val="-2066979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4848"/>
        <c:crosses val="autoZero"/>
        <c:auto val="1"/>
        <c:lblAlgn val="ctr"/>
        <c:lblOffset val="100"/>
        <c:tickLblSkip val="1"/>
        <c:tickMarkSkip val="1"/>
        <c:noMultiLvlLbl val="0"/>
      </c:catAx>
      <c:valAx>
        <c:axId val="-20669848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95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a:t>
            </a:r>
            <a:r>
              <a:rPr lang="es-ES" sz="1100" b="1" i="0" u="none" strike="noStrike" baseline="0">
                <a:solidFill>
                  <a:schemeClr val="accent1"/>
                </a:solidFill>
                <a:effectLst/>
                <a:latin typeface="+mn-lt"/>
              </a:rPr>
              <a:t>personas con resolución de PIA </a:t>
            </a:r>
            <a:r>
              <a:rPr lang="es-ES" sz="1100" b="1">
                <a:solidFill>
                  <a:schemeClr val="accent1"/>
                </a:solidFill>
                <a:latin typeface="+mn-lt"/>
              </a:rPr>
              <a:t>en el tramo de edad</a:t>
            </a:r>
            <a:r>
              <a:rPr lang="es-ES" sz="1100" b="1" baseline="0">
                <a:solidFill>
                  <a:schemeClr val="accent1"/>
                </a:solidFill>
                <a:latin typeface="+mn-lt"/>
              </a:rPr>
              <a:t> de 0 a 64 años sobre la población de dicha edad</a:t>
            </a:r>
          </a:p>
        </c:rich>
      </c:tx>
      <c:layout>
        <c:manualLayout>
          <c:xMode val="edge"/>
          <c:yMode val="edge"/>
          <c:x val="0.1904402843684275"/>
          <c:y val="3.031350247885681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B-35CB-4C35-AA3A-4F0EC5CBF55F}"/>
              </c:ext>
            </c:extLst>
          </c:dPt>
          <c:dPt>
            <c:idx val="8"/>
            <c:invertIfNegative val="0"/>
            <c:bubble3D val="0"/>
            <c:extLst>
              <c:ext xmlns:c16="http://schemas.microsoft.com/office/drawing/2014/chart" uri="{C3380CC4-5D6E-409C-BE32-E72D297353CC}">
                <c16:uniqueId val="{00000000-35CB-4C35-AA3A-4F0EC5CBF55F}"/>
              </c:ext>
            </c:extLst>
          </c:dPt>
          <c:dPt>
            <c:idx val="9"/>
            <c:invertIfNegative val="0"/>
            <c:bubble3D val="0"/>
            <c:extLst>
              <c:ext xmlns:c16="http://schemas.microsoft.com/office/drawing/2014/chart" uri="{C3380CC4-5D6E-409C-BE32-E72D297353CC}">
                <c16:uniqueId val="{00000002-35CB-4C35-AA3A-4F0EC5CBF55F}"/>
              </c:ext>
            </c:extLst>
          </c:dPt>
          <c:dPt>
            <c:idx val="10"/>
            <c:invertIfNegative val="0"/>
            <c:bubble3D val="0"/>
            <c:extLst>
              <c:ext xmlns:c16="http://schemas.microsoft.com/office/drawing/2014/chart" uri="{C3380CC4-5D6E-409C-BE32-E72D297353CC}">
                <c16:uniqueId val="{00000003-35CB-4C35-AA3A-4F0EC5CBF55F}"/>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CB-4C35-AA3A-4F0EC5CBF55F}"/>
                </c:ext>
              </c:extLst>
            </c:dLbl>
            <c:dLbl>
              <c:idx val="1"/>
              <c:layout>
                <c:manualLayout>
                  <c:x val="2.8973944482105097E-3"/>
                  <c:y val="5.2004104276011528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CB-4C35-AA3A-4F0EC5CBF55F}"/>
                </c:ext>
              </c:extLst>
            </c:dLbl>
            <c:dLbl>
              <c:idx val="2"/>
              <c:layout>
                <c:manualLayout>
                  <c:x val="2.7951769186746393E-3"/>
                  <c:y val="4.813477737665440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CB-4C35-AA3A-4F0EC5CBF55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CB-4C35-AA3A-4F0EC5CBF55F}"/>
                </c:ext>
              </c:extLst>
            </c:dLbl>
            <c:dLbl>
              <c:idx val="4"/>
              <c:layout>
                <c:manualLayout>
                  <c:x val="7.3108411117484484E-4"/>
                  <c:y val="1.2451846712897974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5CB-4C35-AA3A-4F0EC5CBF55F}"/>
                </c:ext>
              </c:extLst>
            </c:dLbl>
            <c:dLbl>
              <c:idx val="5"/>
              <c:layout>
                <c:manualLayout>
                  <c:x val="2.4923954042168164E-3"/>
                  <c:y val="5.231550609802565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5CB-4C35-AA3A-4F0EC5CBF55F}"/>
                </c:ext>
              </c:extLst>
            </c:dLbl>
            <c:dLbl>
              <c:idx val="6"/>
              <c:layout>
                <c:manualLayout>
                  <c:x val="2.3291790512940851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5CB-4C35-AA3A-4F0EC5CBF55F}"/>
                </c:ext>
              </c:extLst>
            </c:dLbl>
            <c:dLbl>
              <c:idx val="7"/>
              <c:layout>
                <c:manualLayout>
                  <c:x val="1.7632233056960596E-3"/>
                  <c:y val="-4.813382448814993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5CB-4C35-AA3A-4F0EC5CBF55F}"/>
                </c:ext>
              </c:extLst>
            </c:dLbl>
            <c:dLbl>
              <c:idx val="8"/>
              <c:layout>
                <c:manualLayout>
                  <c:x val="-5.6708557125723525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CB-4C35-AA3A-4F0EC5CBF55F}"/>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CB-4C35-AA3A-4F0EC5CBF55F}"/>
                </c:ext>
              </c:extLst>
            </c:dLbl>
            <c:dLbl>
              <c:idx val="10"/>
              <c:layout>
                <c:manualLayout>
                  <c:x val="2.9582312144756742E-3"/>
                  <c:y val="9.62698732750285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CB-4C35-AA3A-4F0EC5CBF55F}"/>
                </c:ext>
              </c:extLst>
            </c:dLbl>
            <c:dLbl>
              <c:idx val="11"/>
              <c:layout>
                <c:manualLayout>
                  <c:x val="7.5081260537797009E-4"/>
                  <c:y val="3.661084492433884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35CB-4C35-AA3A-4F0EC5CBF55F}"/>
                </c:ext>
              </c:extLst>
            </c:dLbl>
            <c:dLbl>
              <c:idx val="13"/>
              <c:layout>
                <c:manualLayout>
                  <c:x val="1.1950079087795335E-3"/>
                  <c:y val="7.22029610309535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5CB-4C35-AA3A-4F0EC5CBF55F}"/>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5CB-4C35-AA3A-4F0EC5CBF55F}"/>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CB-4C35-AA3A-4F0EC5CBF55F}"/>
                </c:ext>
              </c:extLst>
            </c:dLbl>
            <c:dLbl>
              <c:idx val="16"/>
              <c:layout>
                <c:manualLayout>
                  <c:x val="1.0025062656641603E-2"/>
                  <c:y val="7.22021660649810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CB-4C35-AA3A-4F0EC5CBF55F}"/>
                </c:ext>
              </c:extLst>
            </c:dLbl>
            <c:dLbl>
              <c:idx val="17"/>
              <c:layout>
                <c:manualLayout>
                  <c:x val="1.1180992313067784E-2"/>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5CB-4C35-AA3A-4F0EC5CBF55F}"/>
                </c:ext>
              </c:extLst>
            </c:dLbl>
            <c:dLbl>
              <c:idx val="18"/>
              <c:layout>
                <c:manualLayout>
                  <c:x val="8.385744234800839E-3"/>
                  <c:y val="4.81347773766537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5CB-4C35-AA3A-4F0EC5CBF55F}"/>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'44bpbpcasaad'!$AK$11:$AK$29</c:f>
              <c:strCache>
                <c:ptCount val="19"/>
                <c:pt idx="0">
                  <c:v>Castilla y León</c:v>
                </c:pt>
                <c:pt idx="1">
                  <c:v>Ceuta y Melilla</c:v>
                </c:pt>
                <c:pt idx="2">
                  <c:v>Andalucía</c:v>
                </c:pt>
                <c:pt idx="3">
                  <c:v>Murcia, Región de</c:v>
                </c:pt>
                <c:pt idx="4">
                  <c:v>Galicia</c:v>
                </c:pt>
                <c:pt idx="5">
                  <c:v>Extremadura</c:v>
                </c:pt>
                <c:pt idx="6">
                  <c:v>Asturias, Principado de</c:v>
                </c:pt>
                <c:pt idx="7">
                  <c:v>TOTAL</c:v>
                </c:pt>
                <c:pt idx="8">
                  <c:v>País Vasco</c:v>
                </c:pt>
                <c:pt idx="9">
                  <c:v>Castilla - La Mancha</c:v>
                </c:pt>
                <c:pt idx="10">
                  <c:v>Cantabria</c:v>
                </c:pt>
                <c:pt idx="11">
                  <c:v>Comunitat Valenciana</c:v>
                </c:pt>
                <c:pt idx="12">
                  <c:v>Canarias</c:v>
                </c:pt>
                <c:pt idx="13">
                  <c:v>Cataluña</c:v>
                </c:pt>
                <c:pt idx="14">
                  <c:v>Madrid, Comunidad de</c:v>
                </c:pt>
                <c:pt idx="15">
                  <c:v>Balears, Illes</c:v>
                </c:pt>
                <c:pt idx="16">
                  <c:v>Aragón</c:v>
                </c:pt>
                <c:pt idx="17">
                  <c:v>Navarra, Comunidad Foral de</c:v>
                </c:pt>
                <c:pt idx="18">
                  <c:v>Rioja, La</c:v>
                </c:pt>
              </c:strCache>
            </c:strRef>
          </c:cat>
          <c:val>
            <c:numRef>
              <c:f>'44bpbpcasaad'!$AL$11:$AL$29</c:f>
              <c:numCache>
                <c:formatCode>0.00</c:formatCode>
                <c:ptCount val="19"/>
                <c:pt idx="0">
                  <c:v>1.4940370325357033</c:v>
                </c:pt>
                <c:pt idx="1">
                  <c:v>1.3890860422201041</c:v>
                </c:pt>
                <c:pt idx="2">
                  <c:v>1.2691368589447112</c:v>
                </c:pt>
                <c:pt idx="3">
                  <c:v>1.254661839898493</c:v>
                </c:pt>
                <c:pt idx="4">
                  <c:v>1.112383395780282</c:v>
                </c:pt>
                <c:pt idx="5">
                  <c:v>1.1015255345924162</c:v>
                </c:pt>
                <c:pt idx="6">
                  <c:v>1.0852340936374549</c:v>
                </c:pt>
                <c:pt idx="7">
                  <c:v>1.0562539284697201</c:v>
                </c:pt>
                <c:pt idx="8">
                  <c:v>1.0528531453523406</c:v>
                </c:pt>
                <c:pt idx="9">
                  <c:v>1.0520048819694579</c:v>
                </c:pt>
                <c:pt idx="10">
                  <c:v>1.0488345542342086</c:v>
                </c:pt>
                <c:pt idx="11">
                  <c:v>1.0275481743418331</c:v>
                </c:pt>
                <c:pt idx="12">
                  <c:v>0.9777882898642134</c:v>
                </c:pt>
                <c:pt idx="13">
                  <c:v>0.93266710592943536</c:v>
                </c:pt>
                <c:pt idx="14">
                  <c:v>0.89253777407894042</c:v>
                </c:pt>
                <c:pt idx="15">
                  <c:v>0.85299707023517302</c:v>
                </c:pt>
                <c:pt idx="16">
                  <c:v>0.84894358475406495</c:v>
                </c:pt>
                <c:pt idx="17">
                  <c:v>0.64276510554102051</c:v>
                </c:pt>
                <c:pt idx="18">
                  <c:v>0.61879960809358159</c:v>
                </c:pt>
              </c:numCache>
            </c:numRef>
          </c:val>
          <c:extLst>
            <c:ext xmlns:c16="http://schemas.microsoft.com/office/drawing/2014/chart" uri="{C3380CC4-5D6E-409C-BE32-E72D297353CC}">
              <c16:uniqueId val="{00000013-35CB-4C35-AA3A-4F0EC5CBF55F}"/>
            </c:ext>
          </c:extLst>
        </c:ser>
        <c:dLbls>
          <c:showLegendKey val="0"/>
          <c:showVal val="0"/>
          <c:showCatName val="0"/>
          <c:showSerName val="0"/>
          <c:showPercent val="0"/>
          <c:showBubbleSize val="0"/>
        </c:dLbls>
        <c:gapWidth val="20"/>
        <c:axId val="-2066979408"/>
        <c:axId val="-2066978864"/>
      </c:barChart>
      <c:catAx>
        <c:axId val="-2066979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8864"/>
        <c:crosses val="autoZero"/>
        <c:auto val="1"/>
        <c:lblAlgn val="ctr"/>
        <c:lblOffset val="100"/>
        <c:tickLblSkip val="1"/>
        <c:tickMarkSkip val="1"/>
        <c:noMultiLvlLbl val="0"/>
      </c:catAx>
      <c:valAx>
        <c:axId val="-2066978864"/>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40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65 a 79 años sobre la población de dicha edad</a:t>
            </a:r>
          </a:p>
        </c:rich>
      </c:tx>
      <c:layout>
        <c:manualLayout>
          <c:xMode val="edge"/>
          <c:yMode val="edge"/>
          <c:x val="0.20330202293845101"/>
          <c:y val="2.8901680131632135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4EDA-4EC5-A140-89485EB9CF3A}"/>
              </c:ext>
            </c:extLst>
          </c:dPt>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4EDA-4EC5-A140-89485EB9CF3A}"/>
              </c:ext>
            </c:extLst>
          </c:dPt>
          <c:dPt>
            <c:idx val="8"/>
            <c:invertIfNegative val="0"/>
            <c:bubble3D val="0"/>
            <c:extLst>
              <c:ext xmlns:c16="http://schemas.microsoft.com/office/drawing/2014/chart" uri="{C3380CC4-5D6E-409C-BE32-E72D297353CC}">
                <c16:uniqueId val="{00000003-4EDA-4EC5-A140-89485EB9CF3A}"/>
              </c:ext>
            </c:extLst>
          </c:dPt>
          <c:dPt>
            <c:idx val="9"/>
            <c:invertIfNegative val="0"/>
            <c:bubble3D val="0"/>
            <c:extLst>
              <c:ext xmlns:c16="http://schemas.microsoft.com/office/drawing/2014/chart" uri="{C3380CC4-5D6E-409C-BE32-E72D297353CC}">
                <c16:uniqueId val="{00000004-4EDA-4EC5-A140-89485EB9CF3A}"/>
              </c:ext>
            </c:extLst>
          </c:dPt>
          <c:dPt>
            <c:idx val="10"/>
            <c:invertIfNegative val="0"/>
            <c:bubble3D val="0"/>
            <c:extLst>
              <c:ext xmlns:c16="http://schemas.microsoft.com/office/drawing/2014/chart" uri="{C3380CC4-5D6E-409C-BE32-E72D297353CC}">
                <c16:uniqueId val="{00000005-4EDA-4EC5-A140-89485EB9CF3A}"/>
              </c:ext>
            </c:extLst>
          </c:dPt>
          <c:dLbls>
            <c:dLbl>
              <c:idx val="0"/>
              <c:layout>
                <c:manualLayout>
                  <c:x val="-1.6808027613911605E-3"/>
                  <c:y val="-3.1219174526262485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DA-4EC5-A140-89485EB9CF3A}"/>
                </c:ext>
              </c:extLst>
            </c:dLbl>
            <c:dLbl>
              <c:idx val="1"/>
              <c:layout>
                <c:manualLayout>
                  <c:x val="1.9549164071532661E-3"/>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DA-4EC5-A140-89485EB9CF3A}"/>
                </c:ext>
              </c:extLst>
            </c:dLbl>
            <c:dLbl>
              <c:idx val="2"/>
              <c:layout>
                <c:manualLayout>
                  <c:x val="6.1368644708885076E-3"/>
                  <c:y val="7.220216606498172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DA-4EC5-A140-89485EB9CF3A}"/>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DA-4EC5-A140-89485EB9CF3A}"/>
                </c:ext>
              </c:extLst>
            </c:dLbl>
            <c:dLbl>
              <c:idx val="4"/>
              <c:layout>
                <c:manualLayout>
                  <c:x val="3.9510850617357042E-3"/>
                  <c:y val="-4.81347773766548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DA-4EC5-A140-89485EB9CF3A}"/>
                </c:ext>
              </c:extLst>
            </c:dLbl>
            <c:dLbl>
              <c:idx val="5"/>
              <c:layout>
                <c:manualLayout>
                  <c:x val="8.9323045145671964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EDA-4EC5-A140-89485EB9CF3A}"/>
                </c:ext>
              </c:extLst>
            </c:dLbl>
            <c:dLbl>
              <c:idx val="6"/>
              <c:layout>
                <c:manualLayout>
                  <c:x val="6.6833751044276749E-3"/>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A-4EC5-A140-89485EB9CF3A}"/>
                </c:ext>
              </c:extLst>
            </c:dLbl>
            <c:dLbl>
              <c:idx val="7"/>
              <c:layout>
                <c:manualLayout>
                  <c:x val="1.1727481433241897E-2"/>
                  <c:y val="1.2033694344163659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DA-4EC5-A140-89485EB9CF3A}"/>
                </c:ext>
              </c:extLst>
            </c:dLbl>
            <c:dLbl>
              <c:idx val="8"/>
              <c:layout>
                <c:manualLayout>
                  <c:x val="-7.8598591843724714E-17"/>
                  <c:y val="9.314758732081566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DA-4EC5-A140-89485EB9CF3A}"/>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DA-4EC5-A140-89485EB9CF3A}"/>
                </c:ext>
              </c:extLst>
            </c:dLbl>
            <c:dLbl>
              <c:idx val="10"/>
              <c:layout>
                <c:manualLayout>
                  <c:x val="5.2966048054281815E-3"/>
                  <c:y val="2.40685298953015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DA-4EC5-A140-89485EB9CF3A}"/>
                </c:ext>
              </c:extLst>
            </c:dLbl>
            <c:dLbl>
              <c:idx val="11"/>
              <c:layout>
                <c:manualLayout>
                  <c:x val="1.9550008017485774E-3"/>
                  <c:y val="6.172997606068471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EDA-4EC5-A140-89485EB9CF3A}"/>
                </c:ext>
              </c:extLst>
            </c:dLbl>
            <c:dLbl>
              <c:idx val="12"/>
              <c:layout>
                <c:manualLayout>
                  <c:x val="4.7922627034963899E-3"/>
                  <c:y val="3.35684720537915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EDA-4EC5-A140-89485EB9CF3A}"/>
                </c:ext>
              </c:extLst>
            </c:dLbl>
            <c:dLbl>
              <c:idx val="13"/>
              <c:layout>
                <c:manualLayout>
                  <c:x val="1.0100345173895064E-3"/>
                  <c:y val="7.22018207593898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EDA-4EC5-A140-89485EB9CF3A}"/>
                </c:ext>
              </c:extLst>
            </c:dLbl>
            <c:dLbl>
              <c:idx val="14"/>
              <c:layout>
                <c:manualLayout>
                  <c:x val="3.3416875522138678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EDA-4EC5-A140-89485EB9CF3A}"/>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EDA-4EC5-A140-89485EB9CF3A}"/>
                </c:ext>
              </c:extLst>
            </c:dLbl>
            <c:dLbl>
              <c:idx val="16"/>
              <c:layout>
                <c:manualLayout>
                  <c:x val="5.7378197500232084E-3"/>
                  <c:y val="7.220182075938988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EDA-4EC5-A140-89485EB9CF3A}"/>
                </c:ext>
              </c:extLst>
            </c:dLbl>
            <c:dLbl>
              <c:idx val="17"/>
              <c:layout>
                <c:manualLayout>
                  <c:x val="6.4531483403802818E-3"/>
                  <c:y val="9.626909434585266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EDA-4EC5-A140-89485EB9CF3A}"/>
                </c:ext>
              </c:extLst>
            </c:dLbl>
            <c:dLbl>
              <c:idx val="18"/>
              <c:layout>
                <c:manualLayout>
                  <c:x val="-1.8870631524757156E-4"/>
                  <c:y val="4.813475238672089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EDA-4EC5-A140-89485EB9CF3A}"/>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'44bpbpcasaad'!$AQ$11:$AQ$29</c:f>
              <c:strCache>
                <c:ptCount val="19"/>
                <c:pt idx="0">
                  <c:v>Andalucía</c:v>
                </c:pt>
                <c:pt idx="1">
                  <c:v>Castilla y León</c:v>
                </c:pt>
                <c:pt idx="2">
                  <c:v>Castilla - La Mancha</c:v>
                </c:pt>
                <c:pt idx="3">
                  <c:v>Murcia, Región de</c:v>
                </c:pt>
                <c:pt idx="4">
                  <c:v>Balears, Illes</c:v>
                </c:pt>
                <c:pt idx="5">
                  <c:v>Comunitat Valenciana</c:v>
                </c:pt>
                <c:pt idx="6">
                  <c:v>Extremadura</c:v>
                </c:pt>
                <c:pt idx="7">
                  <c:v>TOTAL</c:v>
                </c:pt>
                <c:pt idx="8">
                  <c:v>Cataluña</c:v>
                </c:pt>
                <c:pt idx="9">
                  <c:v>Aragón</c:v>
                </c:pt>
                <c:pt idx="10">
                  <c:v>Cantabria</c:v>
                </c:pt>
                <c:pt idx="11">
                  <c:v>Madrid, Comunidad de</c:v>
                </c:pt>
                <c:pt idx="12">
                  <c:v>País Vasco</c:v>
                </c:pt>
                <c:pt idx="13">
                  <c:v>Asturias, Principado de</c:v>
                </c:pt>
                <c:pt idx="14">
                  <c:v>Rioja, La</c:v>
                </c:pt>
                <c:pt idx="15">
                  <c:v>Ceuta y Melilla</c:v>
                </c:pt>
                <c:pt idx="16">
                  <c:v>Canarias</c:v>
                </c:pt>
                <c:pt idx="17">
                  <c:v>Navarra, Comunidad Foral de</c:v>
                </c:pt>
                <c:pt idx="18">
                  <c:v>Galicia</c:v>
                </c:pt>
              </c:strCache>
            </c:strRef>
          </c:cat>
          <c:val>
            <c:numRef>
              <c:f>'44bpbpcasaad'!$AR$11:$AR$29</c:f>
              <c:numCache>
                <c:formatCode>0.00</c:formatCode>
                <c:ptCount val="19"/>
                <c:pt idx="0">
                  <c:v>5.3821673003470476</c:v>
                </c:pt>
                <c:pt idx="1">
                  <c:v>5.2373344676983908</c:v>
                </c:pt>
                <c:pt idx="2">
                  <c:v>5.0791793146326301</c:v>
                </c:pt>
                <c:pt idx="3">
                  <c:v>4.8068485938665377</c:v>
                </c:pt>
                <c:pt idx="4">
                  <c:v>4.6940885225386983</c:v>
                </c:pt>
                <c:pt idx="5">
                  <c:v>4.4549277350266658</c:v>
                </c:pt>
                <c:pt idx="6">
                  <c:v>4.3763676148796495</c:v>
                </c:pt>
                <c:pt idx="7">
                  <c:v>4.2921412539638801</c:v>
                </c:pt>
                <c:pt idx="8">
                  <c:v>4.2705760571206621</c:v>
                </c:pt>
                <c:pt idx="9">
                  <c:v>4.1409402317493642</c:v>
                </c:pt>
                <c:pt idx="10">
                  <c:v>3.9776398789681524</c:v>
                </c:pt>
                <c:pt idx="11">
                  <c:v>3.777658033880039</c:v>
                </c:pt>
                <c:pt idx="12">
                  <c:v>3.5882717621140499</c:v>
                </c:pt>
                <c:pt idx="13">
                  <c:v>3.5526560850940547</c:v>
                </c:pt>
                <c:pt idx="14">
                  <c:v>3.5134404690131182</c:v>
                </c:pt>
                <c:pt idx="15">
                  <c:v>3.4999682398526328</c:v>
                </c:pt>
                <c:pt idx="16">
                  <c:v>3.137004507708911</c:v>
                </c:pt>
                <c:pt idx="17">
                  <c:v>2.8662786444999426</c:v>
                </c:pt>
                <c:pt idx="18">
                  <c:v>2.8434596623523745</c:v>
                </c:pt>
              </c:numCache>
            </c:numRef>
          </c:val>
          <c:extLst>
            <c:ext xmlns:c16="http://schemas.microsoft.com/office/drawing/2014/chart" uri="{C3380CC4-5D6E-409C-BE32-E72D297353CC}">
              <c16:uniqueId val="{00000014-4EDA-4EC5-A140-89485EB9CF3A}"/>
            </c:ext>
          </c:extLst>
        </c:ser>
        <c:dLbls>
          <c:showLegendKey val="0"/>
          <c:showVal val="0"/>
          <c:showCatName val="0"/>
          <c:showSerName val="0"/>
          <c:showPercent val="0"/>
          <c:showBubbleSize val="0"/>
        </c:dLbls>
        <c:gapWidth val="20"/>
        <c:axId val="-2066978320"/>
        <c:axId val="-2066977776"/>
      </c:barChart>
      <c:catAx>
        <c:axId val="-2066978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7776"/>
        <c:crosses val="autoZero"/>
        <c:auto val="1"/>
        <c:lblAlgn val="ctr"/>
        <c:lblOffset val="100"/>
        <c:tickLblSkip val="1"/>
        <c:tickMarkSkip val="1"/>
        <c:noMultiLvlLbl val="0"/>
      </c:catAx>
      <c:valAx>
        <c:axId val="-206697777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832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80 años y más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A07-47B6-9550-8ED5A18FFB7A}"/>
              </c:ext>
            </c:extLst>
          </c:dPt>
          <c:dPt>
            <c:idx val="6"/>
            <c:invertIfNegative val="0"/>
            <c:bubble3D val="0"/>
            <c:extLst>
              <c:ext xmlns:c16="http://schemas.microsoft.com/office/drawing/2014/chart" uri="{C3380CC4-5D6E-409C-BE32-E72D297353CC}">
                <c16:uniqueId val="{00000003-2A07-47B6-9550-8ED5A18FFB7A}"/>
              </c:ext>
            </c:extLst>
          </c:dPt>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4-2A07-47B6-9550-8ED5A18FFB7A}"/>
              </c:ext>
            </c:extLst>
          </c:dPt>
          <c:dPt>
            <c:idx val="8"/>
            <c:invertIfNegative val="0"/>
            <c:bubble3D val="0"/>
            <c:extLst>
              <c:ext xmlns:c16="http://schemas.microsoft.com/office/drawing/2014/chart" uri="{C3380CC4-5D6E-409C-BE32-E72D297353CC}">
                <c16:uniqueId val="{00000005-2A07-47B6-9550-8ED5A18FFB7A}"/>
              </c:ext>
            </c:extLst>
          </c:dPt>
          <c:dPt>
            <c:idx val="9"/>
            <c:invertIfNegative val="0"/>
            <c:bubble3D val="0"/>
            <c:extLst>
              <c:ext xmlns:c16="http://schemas.microsoft.com/office/drawing/2014/chart" uri="{C3380CC4-5D6E-409C-BE32-E72D297353CC}">
                <c16:uniqueId val="{00000006-2A07-47B6-9550-8ED5A18FFB7A}"/>
              </c:ext>
            </c:extLst>
          </c:dPt>
          <c:dPt>
            <c:idx val="10"/>
            <c:invertIfNegative val="0"/>
            <c:bubble3D val="0"/>
            <c:extLst>
              <c:ext xmlns:c16="http://schemas.microsoft.com/office/drawing/2014/chart" uri="{C3380CC4-5D6E-409C-BE32-E72D297353CC}">
                <c16:uniqueId val="{00000007-2A07-47B6-9550-8ED5A18FFB7A}"/>
              </c:ext>
            </c:extLst>
          </c:dPt>
          <c:dLbls>
            <c:dLbl>
              <c:idx val="0"/>
              <c:layout>
                <c:manualLayout>
                  <c:x val="4.6415070050848549E-3"/>
                  <c:y val="7.2201174409739803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07-47B6-9550-8ED5A18FFB7A}"/>
                </c:ext>
              </c:extLst>
            </c:dLbl>
            <c:dLbl>
              <c:idx val="1"/>
              <c:layout>
                <c:manualLayout>
                  <c:x val="1.9901735716277972E-3"/>
                  <c:y val="6.803894524270940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07-47B6-9550-8ED5A18FFB7A}"/>
                </c:ext>
              </c:extLst>
            </c:dLbl>
            <c:dLbl>
              <c:idx val="2"/>
              <c:layout>
                <c:manualLayout>
                  <c:x val="6.1368405243622474E-3"/>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A07-47B6-9550-8ED5A18FFB7A}"/>
                </c:ext>
              </c:extLst>
            </c:dLbl>
            <c:dLbl>
              <c:idx val="3"/>
              <c:layout>
                <c:manualLayout>
                  <c:x val="1.4494686535518565E-3"/>
                  <c:y val="-1.7837403998271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07-47B6-9550-8ED5A18FFB7A}"/>
                </c:ext>
              </c:extLst>
            </c:dLbl>
            <c:dLbl>
              <c:idx val="4"/>
              <c:layout>
                <c:manualLayout>
                  <c:x val="-3.8369796609300058E-4"/>
                  <c:y val="-2.7011701036568317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07-47B6-9550-8ED5A18FFB7A}"/>
                </c:ext>
              </c:extLst>
            </c:dLbl>
            <c:dLbl>
              <c:idx val="5"/>
              <c:layout>
                <c:manualLayout>
                  <c:x val="-7.5534125009614115E-4"/>
                  <c:y val="-2.8391798331920702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1-2A07-47B6-9550-8ED5A18FFB7A}"/>
                </c:ext>
              </c:extLst>
            </c:dLbl>
            <c:dLbl>
              <c:idx val="6"/>
              <c:layout>
                <c:manualLayout>
                  <c:x val="1.474432959723603E-3"/>
                  <c:y val="-2.222251072455922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07-47B6-9550-8ED5A18FFB7A}"/>
                </c:ext>
              </c:extLst>
            </c:dLbl>
            <c:dLbl>
              <c:idx val="7"/>
              <c:layout>
                <c:manualLayout>
                  <c:x val="1.9901339694101757E-3"/>
                  <c:y val="-5.082226257133478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7-47B6-9550-8ED5A18FFB7A}"/>
                </c:ext>
              </c:extLst>
            </c:dLbl>
            <c:dLbl>
              <c:idx val="8"/>
              <c:layout>
                <c:manualLayout>
                  <c:x val="-1.902829831860617E-3"/>
                  <c:y val="1.2033684259534078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07-47B6-9550-8ED5A18FFB7A}"/>
                </c:ext>
              </c:extLst>
            </c:dLbl>
            <c:dLbl>
              <c:idx val="9"/>
              <c:layout>
                <c:manualLayout>
                  <c:x val="1.305745624591686E-3"/>
                  <c:y val="5.155065151224141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07-47B6-9550-8ED5A18FFB7A}"/>
                </c:ext>
              </c:extLst>
            </c:dLbl>
            <c:dLbl>
              <c:idx val="10"/>
              <c:layout>
                <c:manualLayout>
                  <c:x val="3.0164063368300462E-3"/>
                  <c:y val="-2.53629101807735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07-47B6-9550-8ED5A18FFB7A}"/>
                </c:ext>
              </c:extLst>
            </c:dLbl>
            <c:dLbl>
              <c:idx val="11"/>
              <c:layout>
                <c:manualLayout>
                  <c:x val="7.5115964727842264E-3"/>
                  <c:y val="9.6271336371201929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2A07-47B6-9550-8ED5A18FFB7A}"/>
                </c:ext>
              </c:extLst>
            </c:dLbl>
            <c:dLbl>
              <c:idx val="12"/>
              <c:layout>
                <c:manualLayout>
                  <c:x val="5.9531320799883726E-3"/>
                  <c:y val="-1.9815860292331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A07-47B6-9550-8ED5A18FFB7A}"/>
                </c:ext>
              </c:extLst>
            </c:dLbl>
            <c:dLbl>
              <c:idx val="13"/>
              <c:layout>
                <c:manualLayout>
                  <c:x val="7.2160523908452014E-3"/>
                  <c:y val="1.1459931043820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A07-47B6-9550-8ED5A18FFB7A}"/>
                </c:ext>
              </c:extLst>
            </c:dLbl>
            <c:dLbl>
              <c:idx val="14"/>
              <c:layout>
                <c:manualLayout>
                  <c:x val="5.8091784848418237E-3"/>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A07-47B6-9550-8ED5A18FFB7A}"/>
                </c:ext>
              </c:extLst>
            </c:dLbl>
            <c:dLbl>
              <c:idx val="15"/>
              <c:layout>
                <c:manualLayout>
                  <c:x val="3.568409534639233E-4"/>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A07-47B6-9550-8ED5A18FFB7A}"/>
                </c:ext>
              </c:extLst>
            </c:dLbl>
            <c:dLbl>
              <c:idx val="16"/>
              <c:layout>
                <c:manualLayout>
                  <c:x val="3.4855070909051902E-3"/>
                  <c:y val="1.292479238321379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A07-47B6-9550-8ED5A18FFB7A}"/>
                </c:ext>
              </c:extLst>
            </c:dLbl>
            <c:dLbl>
              <c:idx val="17"/>
              <c:layout>
                <c:manualLayout>
                  <c:x val="1.0450685489926838E-2"/>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A07-47B6-9550-8ED5A18FFB7A}"/>
                </c:ext>
              </c:extLst>
            </c:dLbl>
            <c:dLbl>
              <c:idx val="18"/>
              <c:layout>
                <c:manualLayout>
                  <c:x val="1.8461670492823275E-3"/>
                  <c:y val="4.813566818560096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A07-47B6-9550-8ED5A18FFB7A}"/>
                </c:ext>
              </c:extLst>
            </c:dLbl>
            <c:spPr>
              <a:noFill/>
              <a:ln w="25400">
                <a:noFill/>
              </a:ln>
            </c:spPr>
            <c:txPr>
              <a:bodyPr wrap="square" lIns="38100" tIns="19050" rIns="38100" bIns="19050" anchor="ctr">
                <a:spAutoFit/>
              </a:bodyPr>
              <a:lstStyle/>
              <a:p>
                <a:pPr>
                  <a:defRPr sz="9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'44bpbpcasaad'!$AW$11:$AW$29</c:f>
              <c:strCache>
                <c:ptCount val="19"/>
                <c:pt idx="0">
                  <c:v>Castilla y León</c:v>
                </c:pt>
                <c:pt idx="1">
                  <c:v>Castilla - La Mancha</c:v>
                </c:pt>
                <c:pt idx="2">
                  <c:v>Andalucía</c:v>
                </c:pt>
                <c:pt idx="3">
                  <c:v>Balears, Illes</c:v>
                </c:pt>
                <c:pt idx="4">
                  <c:v>Comunitat Valenciana</c:v>
                </c:pt>
                <c:pt idx="5">
                  <c:v>Aragón</c:v>
                </c:pt>
                <c:pt idx="6">
                  <c:v>Extremadura</c:v>
                </c:pt>
                <c:pt idx="7">
                  <c:v>TOTAL</c:v>
                </c:pt>
                <c:pt idx="8">
                  <c:v>Madrid, Comunidad de</c:v>
                </c:pt>
                <c:pt idx="9">
                  <c:v>Rioja, La</c:v>
                </c:pt>
                <c:pt idx="10">
                  <c:v>Murcia, Región de</c:v>
                </c:pt>
                <c:pt idx="11">
                  <c:v>Cataluña</c:v>
                </c:pt>
                <c:pt idx="12">
                  <c:v>País Vasco</c:v>
                </c:pt>
                <c:pt idx="13">
                  <c:v>Navarra, Comunidad Foral de</c:v>
                </c:pt>
                <c:pt idx="14">
                  <c:v>Cantabria</c:v>
                </c:pt>
                <c:pt idx="15">
                  <c:v>Ceuta y Melilla</c:v>
                </c:pt>
                <c:pt idx="16">
                  <c:v>Asturias, Principado de</c:v>
                </c:pt>
                <c:pt idx="17">
                  <c:v>Canarias</c:v>
                </c:pt>
                <c:pt idx="18">
                  <c:v>Galicia</c:v>
                </c:pt>
              </c:strCache>
            </c:strRef>
          </c:cat>
          <c:val>
            <c:numRef>
              <c:f>'44bpbpcasaad'!$AX$11:$AX$29</c:f>
              <c:numCache>
                <c:formatCode>0.00</c:formatCode>
                <c:ptCount val="19"/>
                <c:pt idx="0">
                  <c:v>36.036247383794475</c:v>
                </c:pt>
                <c:pt idx="1">
                  <c:v>35.477001053386864</c:v>
                </c:pt>
                <c:pt idx="2">
                  <c:v>34.576120202137467</c:v>
                </c:pt>
                <c:pt idx="3">
                  <c:v>31.073263558515698</c:v>
                </c:pt>
                <c:pt idx="4">
                  <c:v>30.138781487589732</c:v>
                </c:pt>
                <c:pt idx="5">
                  <c:v>29.228478923972226</c:v>
                </c:pt>
                <c:pt idx="6">
                  <c:v>29.03269959895427</c:v>
                </c:pt>
                <c:pt idx="7">
                  <c:v>28.563394935814983</c:v>
                </c:pt>
                <c:pt idx="8">
                  <c:v>28.548388813779447</c:v>
                </c:pt>
                <c:pt idx="9">
                  <c:v>27.554347826086957</c:v>
                </c:pt>
                <c:pt idx="10">
                  <c:v>27.456562285265534</c:v>
                </c:pt>
                <c:pt idx="11">
                  <c:v>27.36000671102418</c:v>
                </c:pt>
                <c:pt idx="12">
                  <c:v>25.130247659317426</c:v>
                </c:pt>
                <c:pt idx="13">
                  <c:v>24.667545225829638</c:v>
                </c:pt>
                <c:pt idx="14">
                  <c:v>23.538522051231624</c:v>
                </c:pt>
                <c:pt idx="15">
                  <c:v>22.064569195969565</c:v>
                </c:pt>
                <c:pt idx="16">
                  <c:v>21.87310025866282</c:v>
                </c:pt>
                <c:pt idx="17">
                  <c:v>18.425600260231363</c:v>
                </c:pt>
                <c:pt idx="18">
                  <c:v>17.569222195012792</c:v>
                </c:pt>
              </c:numCache>
            </c:numRef>
          </c:val>
          <c:extLst>
            <c:ext xmlns:c16="http://schemas.microsoft.com/office/drawing/2014/chart" uri="{C3380CC4-5D6E-409C-BE32-E72D297353CC}">
              <c16:uniqueId val="{00000015-2A07-47B6-9550-8ED5A18FFB7A}"/>
            </c:ext>
          </c:extLst>
        </c:ser>
        <c:dLbls>
          <c:showLegendKey val="0"/>
          <c:showVal val="0"/>
          <c:showCatName val="0"/>
          <c:showSerName val="0"/>
          <c:showPercent val="0"/>
          <c:showBubbleSize val="0"/>
        </c:dLbls>
        <c:gapWidth val="20"/>
        <c:axId val="-2066984304"/>
        <c:axId val="-2066983216"/>
      </c:barChart>
      <c:catAx>
        <c:axId val="-2066984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3216"/>
        <c:crosses val="autoZero"/>
        <c:auto val="1"/>
        <c:lblAlgn val="ctr"/>
        <c:lblOffset val="100"/>
        <c:tickLblSkip val="1"/>
        <c:tickMarkSkip val="1"/>
        <c:noMultiLvlLbl val="0"/>
      </c:catAx>
      <c:valAx>
        <c:axId val="-2066983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8430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r>
              <a:rPr lang="en-US" sz="1200" b="1">
                <a:solidFill>
                  <a:schemeClr val="accent1"/>
                </a:solidFill>
              </a:rPr>
              <a:t>Evolución de las Altas y Bajas de Resoluciones de PIA.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endParaRPr lang="es-ES"/>
        </a:p>
      </c:txPr>
    </c:title>
    <c:autoTitleDeleted val="0"/>
    <c:plotArea>
      <c:layout>
        <c:manualLayout>
          <c:layoutTarget val="inner"/>
          <c:xMode val="edge"/>
          <c:yMode val="edge"/>
          <c:x val="0.10840924166369791"/>
          <c:y val="0.16743169398907104"/>
          <c:w val="0.86171782415554965"/>
          <c:h val="0.48931835979518956"/>
        </c:manualLayout>
      </c:layout>
      <c:lineChart>
        <c:grouping val="standard"/>
        <c:varyColors val="0"/>
        <c:ser>
          <c:idx val="0"/>
          <c:order val="0"/>
          <c:tx>
            <c:strRef>
              <c:f>'45ResolPIAAltaBaj'!$AD$10</c:f>
              <c:strCache>
                <c:ptCount val="1"/>
                <c:pt idx="0">
                  <c:v>Altas resoluciones PIA</c:v>
                </c:pt>
              </c:strCache>
            </c:strRef>
          </c:tx>
          <c:spPr>
            <a:ln w="28575" cap="rnd">
              <a:solidFill>
                <a:schemeClr val="accent1"/>
              </a:solidFill>
              <a:round/>
            </a:ln>
            <a:effectLst/>
          </c:spPr>
          <c:marker>
            <c:symbol val="none"/>
          </c:marker>
          <c:cat>
            <c:numRef>
              <c:f>'45ResolPIAAltaBaj'!$AC$11:$AC$56</c:f>
              <c:numCache>
                <c:formatCode>m/d/yyyy</c:formatCode>
                <c:ptCount val="46"/>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numCache>
            </c:numRef>
          </c:cat>
          <c:val>
            <c:numRef>
              <c:f>'45ResolPIAAltaBaj'!$AD$11:$AD$56</c:f>
              <c:numCache>
                <c:formatCode>0</c:formatCode>
                <c:ptCount val="46"/>
                <c:pt idx="0">
                  <c:v>27240</c:v>
                </c:pt>
                <c:pt idx="1">
                  <c:v>23620</c:v>
                </c:pt>
                <c:pt idx="2">
                  <c:v>21534</c:v>
                </c:pt>
                <c:pt idx="3">
                  <c:v>21833</c:v>
                </c:pt>
                <c:pt idx="4">
                  <c:v>25882</c:v>
                </c:pt>
                <c:pt idx="5">
                  <c:v>15551</c:v>
                </c:pt>
                <c:pt idx="6">
                  <c:v>29199</c:v>
                </c:pt>
                <c:pt idx="7">
                  <c:v>26213</c:v>
                </c:pt>
                <c:pt idx="8">
                  <c:v>25655</c:v>
                </c:pt>
                <c:pt idx="9">
                  <c:v>24712</c:v>
                </c:pt>
                <c:pt idx="10">
                  <c:v>15800</c:v>
                </c:pt>
                <c:pt idx="11">
                  <c:v>21660</c:v>
                </c:pt>
                <c:pt idx="12">
                  <c:v>28954</c:v>
                </c:pt>
                <c:pt idx="13">
                  <c:v>20498</c:v>
                </c:pt>
                <c:pt idx="14">
                  <c:v>23876</c:v>
                </c:pt>
                <c:pt idx="15">
                  <c:v>25318</c:v>
                </c:pt>
                <c:pt idx="16">
                  <c:v>29962</c:v>
                </c:pt>
                <c:pt idx="17">
                  <c:v>19002</c:v>
                </c:pt>
                <c:pt idx="18">
                  <c:v>23558</c:v>
                </c:pt>
                <c:pt idx="19">
                  <c:v>27902</c:v>
                </c:pt>
                <c:pt idx="20">
                  <c:v>25864</c:v>
                </c:pt>
                <c:pt idx="21">
                  <c:v>27618</c:v>
                </c:pt>
                <c:pt idx="22">
                  <c:v>19275</c:v>
                </c:pt>
                <c:pt idx="23">
                  <c:v>22255</c:v>
                </c:pt>
                <c:pt idx="24">
                  <c:v>31089</c:v>
                </c:pt>
                <c:pt idx="25">
                  <c:v>29256</c:v>
                </c:pt>
                <c:pt idx="26">
                  <c:v>26178</c:v>
                </c:pt>
                <c:pt idx="27">
                  <c:v>26589</c:v>
                </c:pt>
                <c:pt idx="28">
                  <c:v>21178</c:v>
                </c:pt>
                <c:pt idx="29">
                  <c:v>19953</c:v>
                </c:pt>
                <c:pt idx="30">
                  <c:v>25272</c:v>
                </c:pt>
                <c:pt idx="31">
                  <c:v>25809</c:v>
                </c:pt>
                <c:pt idx="32">
                  <c:v>23533</c:v>
                </c:pt>
                <c:pt idx="33">
                  <c:v>26424</c:v>
                </c:pt>
                <c:pt idx="34">
                  <c:v>15028</c:v>
                </c:pt>
                <c:pt idx="35">
                  <c:v>26779</c:v>
                </c:pt>
                <c:pt idx="36">
                  <c:v>28951</c:v>
                </c:pt>
                <c:pt idx="37">
                  <c:v>28355</c:v>
                </c:pt>
                <c:pt idx="38">
                  <c:v>27570</c:v>
                </c:pt>
                <c:pt idx="39">
                  <c:v>28451</c:v>
                </c:pt>
                <c:pt idx="40">
                  <c:v>23693</c:v>
                </c:pt>
                <c:pt idx="41">
                  <c:v>21725</c:v>
                </c:pt>
                <c:pt idx="42">
                  <c:v>21233</c:v>
                </c:pt>
                <c:pt idx="43">
                  <c:v>27120</c:v>
                </c:pt>
                <c:pt idx="44">
                  <c:v>31086</c:v>
                </c:pt>
                <c:pt idx="45">
                  <c:v>29012</c:v>
                </c:pt>
              </c:numCache>
            </c:numRef>
          </c:val>
          <c:smooth val="0"/>
          <c:extLst>
            <c:ext xmlns:c16="http://schemas.microsoft.com/office/drawing/2014/chart" uri="{C3380CC4-5D6E-409C-BE32-E72D297353CC}">
              <c16:uniqueId val="{00000000-719D-4804-BFC6-020A3B76CCCB}"/>
            </c:ext>
          </c:extLst>
        </c:ser>
        <c:ser>
          <c:idx val="1"/>
          <c:order val="1"/>
          <c:tx>
            <c:strRef>
              <c:f>'45ResolPIAAltaBaj'!$AE$10</c:f>
              <c:strCache>
                <c:ptCount val="1"/>
                <c:pt idx="0">
                  <c:v>Bajas resoluciones PIA</c:v>
                </c:pt>
              </c:strCache>
            </c:strRef>
          </c:tx>
          <c:spPr>
            <a:ln w="28575" cap="rnd">
              <a:solidFill>
                <a:schemeClr val="accent1">
                  <a:lumMod val="50000"/>
                </a:schemeClr>
              </a:solidFill>
              <a:round/>
            </a:ln>
            <a:effectLst/>
          </c:spPr>
          <c:marker>
            <c:symbol val="none"/>
          </c:marker>
          <c:cat>
            <c:numRef>
              <c:f>'45ResolPIAAltaBaj'!$AC$11:$AC$56</c:f>
              <c:numCache>
                <c:formatCode>m/d/yyyy</c:formatCode>
                <c:ptCount val="46"/>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numCache>
            </c:numRef>
          </c:cat>
          <c:val>
            <c:numRef>
              <c:f>'45ResolPIAAltaBaj'!$AE$11:$AE$56</c:f>
              <c:numCache>
                <c:formatCode>0</c:formatCode>
                <c:ptCount val="46"/>
                <c:pt idx="0">
                  <c:v>16097</c:v>
                </c:pt>
                <c:pt idx="1">
                  <c:v>14066</c:v>
                </c:pt>
                <c:pt idx="2">
                  <c:v>12150</c:v>
                </c:pt>
                <c:pt idx="3">
                  <c:v>13954</c:v>
                </c:pt>
                <c:pt idx="4">
                  <c:v>13248</c:v>
                </c:pt>
                <c:pt idx="5">
                  <c:v>13247</c:v>
                </c:pt>
                <c:pt idx="6">
                  <c:v>15187</c:v>
                </c:pt>
                <c:pt idx="7">
                  <c:v>13678</c:v>
                </c:pt>
                <c:pt idx="8">
                  <c:v>14422</c:v>
                </c:pt>
                <c:pt idx="9">
                  <c:v>14501</c:v>
                </c:pt>
                <c:pt idx="10">
                  <c:v>18653</c:v>
                </c:pt>
                <c:pt idx="11">
                  <c:v>18762</c:v>
                </c:pt>
                <c:pt idx="12">
                  <c:v>17183</c:v>
                </c:pt>
                <c:pt idx="13">
                  <c:v>16055</c:v>
                </c:pt>
                <c:pt idx="14">
                  <c:v>15983</c:v>
                </c:pt>
                <c:pt idx="15">
                  <c:v>16449</c:v>
                </c:pt>
                <c:pt idx="16">
                  <c:v>16217</c:v>
                </c:pt>
                <c:pt idx="17">
                  <c:v>17806</c:v>
                </c:pt>
                <c:pt idx="18">
                  <c:v>17545</c:v>
                </c:pt>
                <c:pt idx="19">
                  <c:v>14112</c:v>
                </c:pt>
                <c:pt idx="20">
                  <c:v>14618</c:v>
                </c:pt>
                <c:pt idx="21">
                  <c:v>15332</c:v>
                </c:pt>
                <c:pt idx="22">
                  <c:v>18183</c:v>
                </c:pt>
                <c:pt idx="23">
                  <c:v>17384</c:v>
                </c:pt>
                <c:pt idx="24">
                  <c:v>20191</c:v>
                </c:pt>
                <c:pt idx="25">
                  <c:v>18363</c:v>
                </c:pt>
                <c:pt idx="26">
                  <c:v>15112</c:v>
                </c:pt>
                <c:pt idx="27">
                  <c:v>15064</c:v>
                </c:pt>
                <c:pt idx="28">
                  <c:v>19930</c:v>
                </c:pt>
                <c:pt idx="29">
                  <c:v>13281</c:v>
                </c:pt>
                <c:pt idx="30">
                  <c:v>16023</c:v>
                </c:pt>
                <c:pt idx="31">
                  <c:v>14730</c:v>
                </c:pt>
                <c:pt idx="32">
                  <c:v>14866</c:v>
                </c:pt>
                <c:pt idx="33">
                  <c:v>15255</c:v>
                </c:pt>
                <c:pt idx="34">
                  <c:v>18428</c:v>
                </c:pt>
                <c:pt idx="35">
                  <c:v>22135</c:v>
                </c:pt>
                <c:pt idx="36">
                  <c:v>17739</c:v>
                </c:pt>
                <c:pt idx="37">
                  <c:v>17505</c:v>
                </c:pt>
                <c:pt idx="38">
                  <c:v>17074</c:v>
                </c:pt>
                <c:pt idx="39">
                  <c:v>16876</c:v>
                </c:pt>
                <c:pt idx="40">
                  <c:v>14856</c:v>
                </c:pt>
                <c:pt idx="41">
                  <c:v>15859</c:v>
                </c:pt>
                <c:pt idx="42">
                  <c:v>16108</c:v>
                </c:pt>
                <c:pt idx="43">
                  <c:v>14590</c:v>
                </c:pt>
                <c:pt idx="44">
                  <c:v>15962</c:v>
                </c:pt>
                <c:pt idx="45">
                  <c:v>15313</c:v>
                </c:pt>
              </c:numCache>
            </c:numRef>
          </c:val>
          <c:smooth val="0"/>
          <c:extLst>
            <c:ext xmlns:c16="http://schemas.microsoft.com/office/drawing/2014/chart" uri="{C3380CC4-5D6E-409C-BE32-E72D297353CC}">
              <c16:uniqueId val="{00000001-719D-4804-BFC6-020A3B76CCCB}"/>
            </c:ext>
          </c:extLst>
        </c:ser>
        <c:dLbls>
          <c:showLegendKey val="0"/>
          <c:showVal val="0"/>
          <c:showCatName val="0"/>
          <c:showSerName val="0"/>
          <c:showPercent val="0"/>
          <c:showBubbleSize val="0"/>
        </c:dLbls>
        <c:smooth val="0"/>
        <c:axId val="-2066983760"/>
        <c:axId val="-2066982672"/>
      </c:lineChart>
      <c:catAx>
        <c:axId val="-2066983760"/>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2672"/>
        <c:crosses val="autoZero"/>
        <c:auto val="0"/>
        <c:lblAlgn val="ctr"/>
        <c:lblOffset val="100"/>
        <c:noMultiLvlLbl val="1"/>
      </c:catAx>
      <c:valAx>
        <c:axId val="-20669826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a:solidFill>
                  <a:schemeClr val="accent1">
                    <a:lumMod val="50000"/>
                  </a:schemeClr>
                </a:solidFill>
              </a:rPr>
              <a:t>Persona con resolución de PIA por tramo de edad</a:t>
            </a:r>
          </a:p>
        </c:rich>
      </c:tx>
      <c:layout>
        <c:manualLayout>
          <c:xMode val="edge"/>
          <c:yMode val="edge"/>
          <c:x val="0.17560315651333058"/>
          <c:y val="4.3582630463007074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97EE-4CAF-AD93-F653B52C64F0}"/>
              </c:ext>
            </c:extLst>
          </c:dPt>
          <c:dPt>
            <c:idx val="1"/>
            <c:invertIfNegative val="0"/>
            <c:bubble3D val="0"/>
            <c:spPr>
              <a:solidFill>
                <a:srgbClr val="993366"/>
              </a:solidFill>
              <a:ln w="25400">
                <a:noFill/>
              </a:ln>
            </c:spPr>
            <c:extLst>
              <c:ext xmlns:c16="http://schemas.microsoft.com/office/drawing/2014/chart" uri="{C3380CC4-5D6E-409C-BE32-E72D297353CC}">
                <c16:uniqueId val="{00000002-97EE-4CAF-AD93-F653B52C64F0}"/>
              </c:ext>
            </c:extLst>
          </c:dPt>
          <c:dPt>
            <c:idx val="2"/>
            <c:invertIfNegative val="0"/>
            <c:bubble3D val="0"/>
            <c:spPr>
              <a:solidFill>
                <a:srgbClr val="CCFFFF"/>
              </a:solidFill>
              <a:ln w="25400">
                <a:noFill/>
              </a:ln>
            </c:spPr>
            <c:extLst>
              <c:ext xmlns:c16="http://schemas.microsoft.com/office/drawing/2014/chart" uri="{C3380CC4-5D6E-409C-BE32-E72D297353CC}">
                <c16:uniqueId val="{00000004-97EE-4CAF-AD93-F653B52C64F0}"/>
              </c:ext>
            </c:extLst>
          </c:dPt>
          <c:dPt>
            <c:idx val="3"/>
            <c:invertIfNegative val="0"/>
            <c:bubble3D val="0"/>
            <c:spPr>
              <a:solidFill>
                <a:srgbClr val="660066"/>
              </a:solidFill>
              <a:ln w="25400">
                <a:noFill/>
              </a:ln>
            </c:spPr>
            <c:extLst>
              <c:ext xmlns:c16="http://schemas.microsoft.com/office/drawing/2014/chart" uri="{C3380CC4-5D6E-409C-BE32-E72D297353CC}">
                <c16:uniqueId val="{00000006-97EE-4CAF-AD93-F653B52C64F0}"/>
              </c:ext>
            </c:extLst>
          </c:dPt>
          <c:dPt>
            <c:idx val="4"/>
            <c:invertIfNegative val="0"/>
            <c:bubble3D val="0"/>
            <c:spPr>
              <a:solidFill>
                <a:srgbClr val="0066CC"/>
              </a:solidFill>
              <a:ln w="25400">
                <a:noFill/>
              </a:ln>
            </c:spPr>
            <c:extLst>
              <c:ext xmlns:c16="http://schemas.microsoft.com/office/drawing/2014/chart" uri="{C3380CC4-5D6E-409C-BE32-E72D297353CC}">
                <c16:uniqueId val="{00000008-97EE-4CAF-AD93-F653B52C64F0}"/>
              </c:ext>
            </c:extLst>
          </c:dPt>
          <c:dPt>
            <c:idx val="5"/>
            <c:invertIfNegative val="0"/>
            <c:bubble3D val="0"/>
            <c:spPr>
              <a:solidFill>
                <a:srgbClr val="CCCCFF"/>
              </a:solidFill>
              <a:ln w="25400">
                <a:noFill/>
              </a:ln>
            </c:spPr>
            <c:extLst>
              <c:ext xmlns:c16="http://schemas.microsoft.com/office/drawing/2014/chart" uri="{C3380CC4-5D6E-409C-BE32-E72D297353CC}">
                <c16:uniqueId val="{0000000A-97EE-4CAF-AD93-F653B52C64F0}"/>
              </c:ext>
            </c:extLst>
          </c:dPt>
          <c:dPt>
            <c:idx val="6"/>
            <c:invertIfNegative val="0"/>
            <c:bubble3D val="0"/>
            <c:spPr>
              <a:solidFill>
                <a:srgbClr val="9966FF"/>
              </a:solidFill>
              <a:ln w="25400">
                <a:noFill/>
              </a:ln>
            </c:spPr>
            <c:extLst>
              <c:ext xmlns:c16="http://schemas.microsoft.com/office/drawing/2014/chart" uri="{C3380CC4-5D6E-409C-BE32-E72D297353CC}">
                <c16:uniqueId val="{0000000C-97EE-4CAF-AD93-F653B52C64F0}"/>
              </c:ext>
            </c:extLst>
          </c:dPt>
          <c:dPt>
            <c:idx val="7"/>
            <c:invertIfNegative val="0"/>
            <c:bubble3D val="0"/>
            <c:spPr>
              <a:solidFill>
                <a:srgbClr val="99CCFF"/>
              </a:solidFill>
              <a:ln w="25400">
                <a:noFill/>
              </a:ln>
            </c:spPr>
            <c:extLst>
              <c:ext xmlns:c16="http://schemas.microsoft.com/office/drawing/2014/chart" uri="{C3380CC4-5D6E-409C-BE32-E72D297353CC}">
                <c16:uniqueId val="{0000000E-97EE-4CAF-AD93-F653B52C64F0}"/>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EE-4CAF-AD93-F653B52C64F0}"/>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EE-4CAF-AD93-F653B52C64F0}"/>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EE-4CAF-AD93-F653B52C64F0}"/>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EE-4CAF-AD93-F653B52C64F0}"/>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EE-4CAF-AD93-F653B52C64F0}"/>
                </c:ext>
              </c:extLst>
            </c:dLbl>
            <c:dLbl>
              <c:idx val="5"/>
              <c:layout>
                <c:manualLayout>
                  <c:x val="1.447161210111894E-2"/>
                  <c:y val="-7.1473272246663111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7EE-4CAF-AD93-F653B52C64F0}"/>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7EE-4CAF-AD93-F653B52C64F0}"/>
                </c:ext>
              </c:extLst>
            </c:dLbl>
            <c:dLbl>
              <c:idx val="7"/>
              <c:layout>
                <c:manualLayout>
                  <c:x val="1.5659966846249481E-2"/>
                  <c:y val="-2.928536068222788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7EE-4CAF-AD93-F653B52C64F0}"/>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('46perfpbsaad'!$E$25:$F$25,'46perfpbsaad'!$H$25:$I$25,'46perfpbsaad'!$K$25:$L$25,'46perfpbsaad'!$N$25:$O$25)</c:f>
              <c:strCache>
                <c:ptCount val="8"/>
                <c:pt idx="0">
                  <c:v>&lt; 3</c:v>
                </c:pt>
                <c:pt idx="1">
                  <c:v>3 a 18</c:v>
                </c:pt>
                <c:pt idx="2">
                  <c:v>19 a 30</c:v>
                </c:pt>
                <c:pt idx="3">
                  <c:v>31 a 45</c:v>
                </c:pt>
                <c:pt idx="4">
                  <c:v>46 a 54</c:v>
                </c:pt>
                <c:pt idx="5">
                  <c:v>55 a 64</c:v>
                </c:pt>
                <c:pt idx="6">
                  <c:v>65 a 79</c:v>
                </c:pt>
                <c:pt idx="7">
                  <c:v>80 y +</c:v>
                </c:pt>
              </c:strCache>
            </c:strRef>
          </c:cat>
          <c:val>
            <c:numRef>
              <c:f>('46perfpbsaad'!$E$21,'46perfpbsaad'!$H$21,'46perfpbsaad'!$K$21,'46perfpbsaad'!$N$21,'46perfpbsaad'!$Q$21,'46perfpbsaad'!$T$21,'46perfpbsaad'!$W$21,'46perfpbsaad'!$Z$21)</c:f>
              <c:numCache>
                <c:formatCode>#,##0</c:formatCode>
                <c:ptCount val="8"/>
                <c:pt idx="0">
                  <c:v>3324</c:v>
                </c:pt>
                <c:pt idx="1">
                  <c:v>101976</c:v>
                </c:pt>
                <c:pt idx="2">
                  <c:v>54239</c:v>
                </c:pt>
                <c:pt idx="3">
                  <c:v>67078</c:v>
                </c:pt>
                <c:pt idx="4">
                  <c:v>70886</c:v>
                </c:pt>
                <c:pt idx="5">
                  <c:v>108073</c:v>
                </c:pt>
                <c:pt idx="6">
                  <c:v>292549</c:v>
                </c:pt>
                <c:pt idx="7">
                  <c:v>820299</c:v>
                </c:pt>
              </c:numCache>
            </c:numRef>
          </c:val>
          <c:shape val="cylinder"/>
          <c:extLst>
            <c:ext xmlns:c16="http://schemas.microsoft.com/office/drawing/2014/chart" uri="{C3380CC4-5D6E-409C-BE32-E72D297353CC}">
              <c16:uniqueId val="{0000000F-97EE-4CAF-AD93-F653B52C64F0}"/>
            </c:ext>
          </c:extLst>
        </c:ser>
        <c:dLbls>
          <c:showLegendKey val="0"/>
          <c:showVal val="0"/>
          <c:showCatName val="0"/>
          <c:showSerName val="0"/>
          <c:showPercent val="0"/>
          <c:showBubbleSize val="0"/>
        </c:dLbls>
        <c:gapWidth val="30"/>
        <c:shape val="box"/>
        <c:axId val="572014736"/>
        <c:axId val="572015280"/>
        <c:axId val="0"/>
      </c:bar3DChart>
      <c:catAx>
        <c:axId val="572014736"/>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5280"/>
        <c:crosses val="autoZero"/>
        <c:auto val="1"/>
        <c:lblAlgn val="ctr"/>
        <c:lblOffset val="100"/>
        <c:tickLblSkip val="1"/>
        <c:tickMarkSkip val="1"/>
        <c:noMultiLvlLbl val="0"/>
      </c:catAx>
      <c:valAx>
        <c:axId val="57201528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4736"/>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r>
              <a:rPr lang="es-ES" sz="1100" b="1">
                <a:solidFill>
                  <a:schemeClr val="accent1">
                    <a:lumMod val="50000"/>
                  </a:schemeClr>
                </a:solidFill>
              </a:rPr>
              <a:t>Persona con resolución de PIA por sexo</a:t>
            </a:r>
          </a:p>
        </c:rich>
      </c:tx>
      <c:layout>
        <c:manualLayout>
          <c:xMode val="edge"/>
          <c:yMode val="edge"/>
          <c:x val="0.17933349240435856"/>
          <c:y val="2.6316093748193371E-3"/>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endParaRPr lang="es-E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4151356080489938"/>
          <c:y val="0.16205626279093968"/>
          <c:w val="0.70355205599300086"/>
          <c:h val="0.75589024940164407"/>
        </c:manualLayout>
      </c:layout>
      <c:pie3DChart>
        <c:varyColors val="1"/>
        <c:ser>
          <c:idx val="0"/>
          <c:order val="0"/>
          <c:explosion val="4"/>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0-CF66-44C6-9485-4914140F6EFA}"/>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CF66-44C6-9485-4914140F6EFA}"/>
              </c:ext>
            </c:extLst>
          </c:dPt>
          <c:dLbls>
            <c:dLbl>
              <c:idx val="0"/>
              <c:layout>
                <c:manualLayout>
                  <c:x val="8.0135532627387096E-2"/>
                  <c:y val="-9.092075387836670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F66-44C6-9485-4914140F6EFA}"/>
                </c:ext>
              </c:extLst>
            </c:dLbl>
            <c:dLbl>
              <c:idx val="1"/>
              <c:layout>
                <c:manualLayout>
                  <c:x val="4.5922037523087392E-3"/>
                  <c:y val="2.082787008452139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CF66-44C6-9485-4914140F6EFA}"/>
                </c:ext>
              </c:extLst>
            </c:dLbl>
            <c:dLbl>
              <c:idx val="2"/>
              <c:layout>
                <c:manualLayout>
                  <c:xMode val="edge"/>
                  <c:yMode val="edge"/>
                  <c:x val="1.2931034482758621E-2"/>
                  <c:y val="0.1173336388896846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F66-44C6-9485-4914140F6EF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('46perfpbsaad'!$B$12,'46perfpbsaad'!$B$16)</c:f>
              <c:strCache>
                <c:ptCount val="2"/>
                <c:pt idx="0">
                  <c:v>Mujer</c:v>
                </c:pt>
                <c:pt idx="1">
                  <c:v>Hombre</c:v>
                </c:pt>
              </c:strCache>
            </c:strRef>
          </c:cat>
          <c:val>
            <c:numRef>
              <c:f>('46perfpbsaad'!$AC$15,'46perfpbsaad'!$AC$19)</c:f>
              <c:numCache>
                <c:formatCode>#,##0</c:formatCode>
                <c:ptCount val="2"/>
                <c:pt idx="0">
                  <c:v>956984</c:v>
                </c:pt>
                <c:pt idx="1">
                  <c:v>561440</c:v>
                </c:pt>
              </c:numCache>
            </c:numRef>
          </c:val>
          <c:extLst>
            <c:ext xmlns:c16="http://schemas.microsoft.com/office/drawing/2014/chart" uri="{C3380CC4-5D6E-409C-BE32-E72D297353CC}">
              <c16:uniqueId val="{00000004-CF66-44C6-9485-4914140F6EFA}"/>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solidFill>
                <a:latin typeface="Verdana"/>
                <a:ea typeface="Verdana"/>
                <a:cs typeface="Verdana"/>
              </a:defRPr>
            </a:pPr>
            <a:r>
              <a:rPr lang="es-ES" sz="1100">
                <a:solidFill>
                  <a:schemeClr val="accent1">
                    <a:lumMod val="50000"/>
                  </a:schemeClr>
                </a:solidFill>
                <a:latin typeface="+mn-lt"/>
              </a:rPr>
              <a:t>Distribución por Grado de dependencia de cada tramo de edad. Mujeres</a:t>
            </a:r>
          </a:p>
        </c:rich>
      </c:tx>
      <c:layout>
        <c:manualLayout>
          <c:xMode val="edge"/>
          <c:yMode val="edge"/>
          <c:x val="0.17140744957081169"/>
          <c:y val="1.3981735429138773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92C9-4496-9900-7F32F5E61961}"/>
              </c:ext>
            </c:extLst>
          </c:dPt>
          <c:dPt>
            <c:idx val="1"/>
            <c:invertIfNegative val="0"/>
            <c:bubble3D val="0"/>
            <c:extLst>
              <c:ext xmlns:c16="http://schemas.microsoft.com/office/drawing/2014/chart" uri="{C3380CC4-5D6E-409C-BE32-E72D297353CC}">
                <c16:uniqueId val="{00000001-92C9-4496-9900-7F32F5E61961}"/>
              </c:ext>
            </c:extLst>
          </c:dPt>
          <c:dPt>
            <c:idx val="2"/>
            <c:invertIfNegative val="0"/>
            <c:bubble3D val="0"/>
            <c:extLst>
              <c:ext xmlns:c16="http://schemas.microsoft.com/office/drawing/2014/chart" uri="{C3380CC4-5D6E-409C-BE32-E72D297353CC}">
                <c16:uniqueId val="{00000002-92C9-4496-9900-7F32F5E61961}"/>
              </c:ext>
            </c:extLst>
          </c:dPt>
          <c:dPt>
            <c:idx val="3"/>
            <c:invertIfNegative val="0"/>
            <c:bubble3D val="0"/>
            <c:extLst>
              <c:ext xmlns:c16="http://schemas.microsoft.com/office/drawing/2014/chart" uri="{C3380CC4-5D6E-409C-BE32-E72D297353CC}">
                <c16:uniqueId val="{00000003-92C9-4496-9900-7F32F5E61961}"/>
              </c:ext>
            </c:extLst>
          </c:dPt>
          <c:dPt>
            <c:idx val="4"/>
            <c:invertIfNegative val="0"/>
            <c:bubble3D val="0"/>
            <c:extLst>
              <c:ext xmlns:c16="http://schemas.microsoft.com/office/drawing/2014/chart" uri="{C3380CC4-5D6E-409C-BE32-E72D297353CC}">
                <c16:uniqueId val="{00000004-92C9-4496-9900-7F32F5E61961}"/>
              </c:ext>
            </c:extLst>
          </c:dPt>
          <c:dPt>
            <c:idx val="5"/>
            <c:invertIfNegative val="0"/>
            <c:bubble3D val="0"/>
            <c:extLst>
              <c:ext xmlns:c16="http://schemas.microsoft.com/office/drawing/2014/chart" uri="{C3380CC4-5D6E-409C-BE32-E72D297353CC}">
                <c16:uniqueId val="{00000005-92C9-4496-9900-7F32F5E61961}"/>
              </c:ext>
            </c:extLst>
          </c:dPt>
          <c:dPt>
            <c:idx val="6"/>
            <c:invertIfNegative val="0"/>
            <c:bubble3D val="0"/>
            <c:extLst>
              <c:ext xmlns:c16="http://schemas.microsoft.com/office/drawing/2014/chart" uri="{C3380CC4-5D6E-409C-BE32-E72D297353CC}">
                <c16:uniqueId val="{00000006-92C9-4496-9900-7F32F5E61961}"/>
              </c:ext>
            </c:extLst>
          </c:dPt>
          <c:dPt>
            <c:idx val="7"/>
            <c:invertIfNegative val="0"/>
            <c:bubble3D val="0"/>
            <c:extLst>
              <c:ext xmlns:c16="http://schemas.microsoft.com/office/drawing/2014/chart" uri="{C3380CC4-5D6E-409C-BE32-E72D297353CC}">
                <c16:uniqueId val="{00000007-92C9-4496-9900-7F32F5E61961}"/>
              </c:ext>
            </c:extLst>
          </c:dPt>
          <c:dLbls>
            <c:dLbl>
              <c:idx val="0"/>
              <c:tx>
                <c:rich>
                  <a:bodyPr/>
                  <a:lstStyle/>
                  <a:p>
                    <a:fld id="{375B9D70-19E7-4FFF-8BB0-A585EE10AD26}" type="CELLRANGE">
                      <a:rPr lang="en-US"/>
                      <a:pPr/>
                      <a:t>[CELLRANGE]</a:t>
                    </a:fld>
                    <a:endParaRPr lang="en-US" baseline="0"/>
                  </a:p>
                  <a:p>
                    <a:fld id="{B11EB502-BCB1-431C-AC6E-300E58F724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92C9-4496-9900-7F32F5E61961}"/>
                </c:ext>
              </c:extLst>
            </c:dLbl>
            <c:dLbl>
              <c:idx val="1"/>
              <c:tx>
                <c:rich>
                  <a:bodyPr/>
                  <a:lstStyle/>
                  <a:p>
                    <a:fld id="{D7CF0C36-CA7B-4548-8139-CCE0F7838C57}" type="CELLRANGE">
                      <a:rPr lang="en-US"/>
                      <a:pPr/>
                      <a:t>[CELLRANGE]</a:t>
                    </a:fld>
                    <a:endParaRPr lang="en-US" baseline="0"/>
                  </a:p>
                  <a:p>
                    <a:fld id="{56E3A47F-2FEB-41FB-B20C-AA3B07F532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92C9-4496-9900-7F32F5E61961}"/>
                </c:ext>
              </c:extLst>
            </c:dLbl>
            <c:dLbl>
              <c:idx val="2"/>
              <c:tx>
                <c:rich>
                  <a:bodyPr/>
                  <a:lstStyle/>
                  <a:p>
                    <a:fld id="{8D95D38C-09CA-4D4C-A9C2-A6DBBFF7EB53}" type="CELLRANGE">
                      <a:rPr lang="en-US"/>
                      <a:pPr/>
                      <a:t>[CELLRANGE]</a:t>
                    </a:fld>
                    <a:endParaRPr lang="en-US" baseline="0"/>
                  </a:p>
                  <a:p>
                    <a:fld id="{E88EB225-AB8B-4B45-993E-CD015165156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92C9-4496-9900-7F32F5E61961}"/>
                </c:ext>
              </c:extLst>
            </c:dLbl>
            <c:dLbl>
              <c:idx val="3"/>
              <c:tx>
                <c:rich>
                  <a:bodyPr/>
                  <a:lstStyle/>
                  <a:p>
                    <a:fld id="{D3C001A3-1CE1-4C8C-8684-D01D7DDC4C9C}" type="CELLRANGE">
                      <a:rPr lang="en-US"/>
                      <a:pPr/>
                      <a:t>[CELLRANGE]</a:t>
                    </a:fld>
                    <a:endParaRPr lang="en-US" baseline="0"/>
                  </a:p>
                  <a:p>
                    <a:fld id="{E088D7AF-3057-4408-910E-21474E6FEF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92C9-4496-9900-7F32F5E61961}"/>
                </c:ext>
              </c:extLst>
            </c:dLbl>
            <c:dLbl>
              <c:idx val="4"/>
              <c:tx>
                <c:rich>
                  <a:bodyPr/>
                  <a:lstStyle/>
                  <a:p>
                    <a:fld id="{CC5D7423-ADEE-4912-B428-B5C0F23718D2}" type="CELLRANGE">
                      <a:rPr lang="en-US"/>
                      <a:pPr/>
                      <a:t>[CELLRANGE]</a:t>
                    </a:fld>
                    <a:endParaRPr lang="en-US" baseline="0"/>
                  </a:p>
                  <a:p>
                    <a:fld id="{5F2868C4-0686-4E16-B993-3C44BD25822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92C9-4496-9900-7F32F5E61961}"/>
                </c:ext>
              </c:extLst>
            </c:dLbl>
            <c:dLbl>
              <c:idx val="5"/>
              <c:tx>
                <c:rich>
                  <a:bodyPr/>
                  <a:lstStyle/>
                  <a:p>
                    <a:fld id="{3C9F8C36-B594-40D7-8BEC-1E8EAF3E704F}" type="CELLRANGE">
                      <a:rPr lang="en-US"/>
                      <a:pPr/>
                      <a:t>[CELLRANGE]</a:t>
                    </a:fld>
                    <a:endParaRPr lang="en-US" baseline="0"/>
                  </a:p>
                  <a:p>
                    <a:fld id="{0C0FE0E3-8309-48BE-913C-D9CB7CC312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92C9-4496-9900-7F32F5E61961}"/>
                </c:ext>
              </c:extLst>
            </c:dLbl>
            <c:dLbl>
              <c:idx val="6"/>
              <c:tx>
                <c:rich>
                  <a:bodyPr/>
                  <a:lstStyle/>
                  <a:p>
                    <a:fld id="{83D6CF6D-6911-4D7F-BC86-C88285AC19AF}" type="CELLRANGE">
                      <a:rPr lang="en-US"/>
                      <a:pPr/>
                      <a:t>[CELLRANGE]</a:t>
                    </a:fld>
                    <a:endParaRPr lang="en-US" baseline="0"/>
                  </a:p>
                  <a:p>
                    <a:fld id="{F903C819-6FDE-401E-A50B-AF2FE0C1C58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92C9-4496-9900-7F32F5E61961}"/>
                </c:ext>
              </c:extLst>
            </c:dLbl>
            <c:dLbl>
              <c:idx val="7"/>
              <c:tx>
                <c:rich>
                  <a:bodyPr/>
                  <a:lstStyle/>
                  <a:p>
                    <a:fld id="{779982A6-A768-4FAE-9C84-D7A9F96EFCDE}" type="CELLRANGE">
                      <a:rPr lang="en-US"/>
                      <a:pPr/>
                      <a:t>[CELLRANGE]</a:t>
                    </a:fld>
                    <a:endParaRPr lang="en-US" baseline="0"/>
                  </a:p>
                  <a:p>
                    <a:fld id="{C2FAAB10-E3FC-4763-9DF6-3C7BB8B6463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92C9-4496-9900-7F32F5E61961}"/>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('46aperfpb_graf'!$E$12,'46aperfpb_graf'!$G$12,'46aperfpb_graf'!$I$12,'46aperfpb_graf'!$K$12,'46aperfpb_graf'!$M$12,'46aperfpb_graf'!$O$12,'46aperfpb_graf'!$Q$12,'46aperfpb_graf'!$S$12)</c:f>
              <c:numCache>
                <c:formatCode>#,##0</c:formatCode>
                <c:ptCount val="8"/>
                <c:pt idx="0">
                  <c:v>488</c:v>
                </c:pt>
                <c:pt idx="1">
                  <c:v>10234</c:v>
                </c:pt>
                <c:pt idx="2">
                  <c:v>6148</c:v>
                </c:pt>
                <c:pt idx="3">
                  <c:v>8785</c:v>
                </c:pt>
                <c:pt idx="4">
                  <c:v>8375</c:v>
                </c:pt>
                <c:pt idx="5">
                  <c:v>11437</c:v>
                </c:pt>
                <c:pt idx="6">
                  <c:v>38004</c:v>
                </c:pt>
                <c:pt idx="7">
                  <c:v>180965</c:v>
                </c:pt>
              </c:numCache>
            </c:numRef>
          </c:val>
          <c:extLst>
            <c:ext xmlns:c15="http://schemas.microsoft.com/office/drawing/2012/chart" uri="{02D57815-91ED-43cb-92C2-25804820EDAC}">
              <c15:datalabelsRange>
                <c15:f>'46aperfpb_graf'!$V$12:$AC$12</c15:f>
                <c15:dlblRangeCache>
                  <c:ptCount val="8"/>
                  <c:pt idx="0">
                    <c:v>33%</c:v>
                  </c:pt>
                  <c:pt idx="1">
                    <c:v>33%</c:v>
                  </c:pt>
                  <c:pt idx="2">
                    <c:v>30%</c:v>
                  </c:pt>
                  <c:pt idx="3">
                    <c:v>30%</c:v>
                  </c:pt>
                  <c:pt idx="4">
                    <c:v>25%</c:v>
                  </c:pt>
                  <c:pt idx="5">
                    <c:v>22%</c:v>
                  </c:pt>
                  <c:pt idx="6">
                    <c:v>21%</c:v>
                  </c:pt>
                  <c:pt idx="7">
                    <c:v>30%</c:v>
                  </c:pt>
                </c15:dlblRangeCache>
              </c15:datalabelsRange>
            </c:ext>
            <c:ext xmlns:c16="http://schemas.microsoft.com/office/drawing/2014/chart" uri="{C3380CC4-5D6E-409C-BE32-E72D297353CC}">
              <c16:uniqueId val="{00000008-92C9-4496-9900-7F32F5E61961}"/>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CA19BD10-B2C8-4EDA-9B08-A309EB0F5584}" type="CELLRANGE">
                      <a:rPr lang="en-US"/>
                      <a:pPr/>
                      <a:t>[CELLRANGE]</a:t>
                    </a:fld>
                    <a:endParaRPr lang="en-US" baseline="0"/>
                  </a:p>
                  <a:p>
                    <a:fld id="{49201D87-D18E-4FBF-8D3B-532B01A135E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92C9-4496-9900-7F32F5E61961}"/>
                </c:ext>
              </c:extLst>
            </c:dLbl>
            <c:dLbl>
              <c:idx val="1"/>
              <c:tx>
                <c:rich>
                  <a:bodyPr/>
                  <a:lstStyle/>
                  <a:p>
                    <a:fld id="{34F0ABB6-0260-426C-AAA6-93E3E4C2F2EF}" type="CELLRANGE">
                      <a:rPr lang="en-US"/>
                      <a:pPr/>
                      <a:t>[CELLRANGE]</a:t>
                    </a:fld>
                    <a:endParaRPr lang="en-US" baseline="0"/>
                  </a:p>
                  <a:p>
                    <a:fld id="{4E9C8FD9-0E1E-48FB-92EA-213C010F5D3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92C9-4496-9900-7F32F5E61961}"/>
                </c:ext>
              </c:extLst>
            </c:dLbl>
            <c:dLbl>
              <c:idx val="2"/>
              <c:tx>
                <c:rich>
                  <a:bodyPr/>
                  <a:lstStyle/>
                  <a:p>
                    <a:fld id="{377485FD-CD77-4831-B157-096F46BA2212}" type="CELLRANGE">
                      <a:rPr lang="en-US"/>
                      <a:pPr/>
                      <a:t>[CELLRANGE]</a:t>
                    </a:fld>
                    <a:endParaRPr lang="en-US" baseline="0"/>
                  </a:p>
                  <a:p>
                    <a:fld id="{81B86CC3-3557-49C4-A498-3901230E16E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92C9-4496-9900-7F32F5E61961}"/>
                </c:ext>
              </c:extLst>
            </c:dLbl>
            <c:dLbl>
              <c:idx val="3"/>
              <c:tx>
                <c:rich>
                  <a:bodyPr/>
                  <a:lstStyle/>
                  <a:p>
                    <a:fld id="{825A367E-85C5-4F51-9A9D-7B15A8AC189E}" type="CELLRANGE">
                      <a:rPr lang="en-US"/>
                      <a:pPr/>
                      <a:t>[CELLRANGE]</a:t>
                    </a:fld>
                    <a:endParaRPr lang="en-US" baseline="0"/>
                  </a:p>
                  <a:p>
                    <a:fld id="{B4DDE85D-05B8-4AAD-B050-F52309F1484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92C9-4496-9900-7F32F5E61961}"/>
                </c:ext>
              </c:extLst>
            </c:dLbl>
            <c:dLbl>
              <c:idx val="4"/>
              <c:tx>
                <c:rich>
                  <a:bodyPr/>
                  <a:lstStyle/>
                  <a:p>
                    <a:fld id="{D61442E3-DDCE-41F7-8218-17C6F44416A2}" type="CELLRANGE">
                      <a:rPr lang="en-US"/>
                      <a:pPr/>
                      <a:t>[CELLRANGE]</a:t>
                    </a:fld>
                    <a:endParaRPr lang="en-US" baseline="0"/>
                  </a:p>
                  <a:p>
                    <a:fld id="{734ACF2E-AF97-4DA8-8DC4-0CEBB17E37A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92C9-4496-9900-7F32F5E61961}"/>
                </c:ext>
              </c:extLst>
            </c:dLbl>
            <c:dLbl>
              <c:idx val="5"/>
              <c:tx>
                <c:rich>
                  <a:bodyPr/>
                  <a:lstStyle/>
                  <a:p>
                    <a:fld id="{F21990A1-E48F-4357-8F4E-7F13EE825E94}" type="CELLRANGE">
                      <a:rPr lang="en-US"/>
                      <a:pPr/>
                      <a:t>[CELLRANGE]</a:t>
                    </a:fld>
                    <a:endParaRPr lang="en-US" baseline="0"/>
                  </a:p>
                  <a:p>
                    <a:fld id="{D379DA72-51E3-4C38-B0D3-7AD1662ACE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92C9-4496-9900-7F32F5E61961}"/>
                </c:ext>
              </c:extLst>
            </c:dLbl>
            <c:dLbl>
              <c:idx val="6"/>
              <c:tx>
                <c:rich>
                  <a:bodyPr/>
                  <a:lstStyle/>
                  <a:p>
                    <a:fld id="{A299F5EE-3C9F-4787-A6D5-30EDB3A7EE5D}" type="CELLRANGE">
                      <a:rPr lang="en-US"/>
                      <a:pPr/>
                      <a:t>[CELLRANGE]</a:t>
                    </a:fld>
                    <a:endParaRPr lang="en-US" baseline="0"/>
                  </a:p>
                  <a:p>
                    <a:fld id="{0A3DF7DB-7342-4E6E-9614-3CE3DAA5BF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92C9-4496-9900-7F32F5E61961}"/>
                </c:ext>
              </c:extLst>
            </c:dLbl>
            <c:dLbl>
              <c:idx val="7"/>
              <c:tx>
                <c:rich>
                  <a:bodyPr/>
                  <a:lstStyle/>
                  <a:p>
                    <a:fld id="{E7F0EBA0-A1F4-4732-B4F6-CEDC027620D9}" type="CELLRANGE">
                      <a:rPr lang="en-US"/>
                      <a:pPr/>
                      <a:t>[CELLRANGE]</a:t>
                    </a:fld>
                    <a:endParaRPr lang="en-US" baseline="0"/>
                  </a:p>
                  <a:p>
                    <a:fld id="{3F5A49D1-6F93-482D-9592-9BC007572C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('46aperfpb_graf'!$E$13,'46aperfpb_graf'!$G$13,'46aperfpb_graf'!$I$13,'46aperfpb_graf'!$K$13,'46aperfpb_graf'!$M$13,'46aperfpb_graf'!$O$13,'46aperfpb_graf'!$Q$13,'46aperfpb_graf'!$S$13)</c:f>
              <c:numCache>
                <c:formatCode>#,##0</c:formatCode>
                <c:ptCount val="8"/>
                <c:pt idx="0">
                  <c:v>676</c:v>
                </c:pt>
                <c:pt idx="1">
                  <c:v>11911</c:v>
                </c:pt>
                <c:pt idx="2">
                  <c:v>7780</c:v>
                </c:pt>
                <c:pt idx="3">
                  <c:v>11252</c:v>
                </c:pt>
                <c:pt idx="4">
                  <c:v>12524</c:v>
                </c:pt>
                <c:pt idx="5">
                  <c:v>20387</c:v>
                </c:pt>
                <c:pt idx="6">
                  <c:v>64817</c:v>
                </c:pt>
                <c:pt idx="7">
                  <c:v>232072</c:v>
                </c:pt>
              </c:numCache>
            </c:numRef>
          </c:val>
          <c:extLst>
            <c:ext xmlns:c15="http://schemas.microsoft.com/office/drawing/2012/chart" uri="{02D57815-91ED-43cb-92C2-25804820EDAC}">
              <c15:datalabelsRange>
                <c15:f>'46aperfpb_graf'!$V$13:$AC$13</c15:f>
                <c15:dlblRangeCache>
                  <c:ptCount val="8"/>
                  <c:pt idx="0">
                    <c:v>45%</c:v>
                  </c:pt>
                  <c:pt idx="1">
                    <c:v>39%</c:v>
                  </c:pt>
                  <c:pt idx="2">
                    <c:v>37%</c:v>
                  </c:pt>
                  <c:pt idx="3">
                    <c:v>39%</c:v>
                  </c:pt>
                  <c:pt idx="4">
                    <c:v>38%</c:v>
                  </c:pt>
                  <c:pt idx="5">
                    <c:v>38%</c:v>
                  </c:pt>
                  <c:pt idx="6">
                    <c:v>36%</c:v>
                  </c:pt>
                  <c:pt idx="7">
                    <c:v>38%</c:v>
                  </c:pt>
                </c15:dlblRangeCache>
              </c15:datalabelsRange>
            </c:ext>
            <c:ext xmlns:c16="http://schemas.microsoft.com/office/drawing/2014/chart" uri="{C3380CC4-5D6E-409C-BE32-E72D297353CC}">
              <c16:uniqueId val="{00000011-92C9-4496-9900-7F32F5E61961}"/>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D5D7BE0C-75EA-4895-B1EE-02EC83E9266B}" type="CELLRANGE">
                      <a:rPr lang="en-US"/>
                      <a:pPr/>
                      <a:t>[CELLRANGE]</a:t>
                    </a:fld>
                    <a:endParaRPr lang="en-US" baseline="0"/>
                  </a:p>
                  <a:p>
                    <a:fld id="{2FC8EC7F-3B8D-4D0C-86E1-91E353C133F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92C9-4496-9900-7F32F5E61961}"/>
                </c:ext>
              </c:extLst>
            </c:dLbl>
            <c:dLbl>
              <c:idx val="1"/>
              <c:tx>
                <c:rich>
                  <a:bodyPr/>
                  <a:lstStyle/>
                  <a:p>
                    <a:fld id="{D303D057-4AC2-40CD-9AEA-C5283256D074}" type="CELLRANGE">
                      <a:rPr lang="en-US"/>
                      <a:pPr/>
                      <a:t>[CELLRANGE]</a:t>
                    </a:fld>
                    <a:endParaRPr lang="en-US" baseline="0"/>
                  </a:p>
                  <a:p>
                    <a:fld id="{A463E699-14A7-400B-A5D6-3F81029489A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92C9-4496-9900-7F32F5E61961}"/>
                </c:ext>
              </c:extLst>
            </c:dLbl>
            <c:dLbl>
              <c:idx val="2"/>
              <c:tx>
                <c:rich>
                  <a:bodyPr/>
                  <a:lstStyle/>
                  <a:p>
                    <a:fld id="{D5F6E249-95F4-4DAD-91B8-809714E40B40}" type="CELLRANGE">
                      <a:rPr lang="en-US"/>
                      <a:pPr/>
                      <a:t>[CELLRANGE]</a:t>
                    </a:fld>
                    <a:endParaRPr lang="en-US" baseline="0"/>
                  </a:p>
                  <a:p>
                    <a:fld id="{C868BF86-1F5E-4D8A-B60A-58221F5E775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92C9-4496-9900-7F32F5E61961}"/>
                </c:ext>
              </c:extLst>
            </c:dLbl>
            <c:dLbl>
              <c:idx val="3"/>
              <c:tx>
                <c:rich>
                  <a:bodyPr/>
                  <a:lstStyle/>
                  <a:p>
                    <a:fld id="{C7FA9CCD-F938-42D6-B68C-A71650FA1426}" type="CELLRANGE">
                      <a:rPr lang="en-US"/>
                      <a:pPr/>
                      <a:t>[CELLRANGE]</a:t>
                    </a:fld>
                    <a:endParaRPr lang="en-US" baseline="0"/>
                  </a:p>
                  <a:p>
                    <a:fld id="{E8C55B94-6F64-4D83-9621-D4128E187A2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92C9-4496-9900-7F32F5E61961}"/>
                </c:ext>
              </c:extLst>
            </c:dLbl>
            <c:dLbl>
              <c:idx val="4"/>
              <c:tx>
                <c:rich>
                  <a:bodyPr/>
                  <a:lstStyle/>
                  <a:p>
                    <a:fld id="{556AB75E-CCE9-4FA4-ACA3-98EC1AFBA879}" type="CELLRANGE">
                      <a:rPr lang="en-US"/>
                      <a:pPr/>
                      <a:t>[CELLRANGE]</a:t>
                    </a:fld>
                    <a:endParaRPr lang="en-US" baseline="0"/>
                  </a:p>
                  <a:p>
                    <a:fld id="{6FCF1123-E972-4627-AAAB-9907374F95F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92C9-4496-9900-7F32F5E61961}"/>
                </c:ext>
              </c:extLst>
            </c:dLbl>
            <c:dLbl>
              <c:idx val="5"/>
              <c:tx>
                <c:rich>
                  <a:bodyPr/>
                  <a:lstStyle/>
                  <a:p>
                    <a:fld id="{76713C8F-D22D-4DCA-94CF-3FB983840B4F}" type="CELLRANGE">
                      <a:rPr lang="en-US"/>
                      <a:pPr/>
                      <a:t>[CELLRANGE]</a:t>
                    </a:fld>
                    <a:endParaRPr lang="en-US" baseline="0"/>
                  </a:p>
                  <a:p>
                    <a:fld id="{01D9B6FE-8DDE-4826-92E0-595E61AB6B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92C9-4496-9900-7F32F5E61961}"/>
                </c:ext>
              </c:extLst>
            </c:dLbl>
            <c:dLbl>
              <c:idx val="6"/>
              <c:tx>
                <c:rich>
                  <a:bodyPr/>
                  <a:lstStyle/>
                  <a:p>
                    <a:fld id="{37B7D288-D2A4-4039-BBD7-0226FB79F6BF}" type="CELLRANGE">
                      <a:rPr lang="en-US"/>
                      <a:pPr/>
                      <a:t>[CELLRANGE]</a:t>
                    </a:fld>
                    <a:endParaRPr lang="en-US" baseline="0"/>
                  </a:p>
                  <a:p>
                    <a:fld id="{9BD5AEC7-A55C-45DD-B6E7-8DFE7F68833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92C9-4496-9900-7F32F5E61961}"/>
                </c:ext>
              </c:extLst>
            </c:dLbl>
            <c:dLbl>
              <c:idx val="7"/>
              <c:tx>
                <c:rich>
                  <a:bodyPr/>
                  <a:lstStyle/>
                  <a:p>
                    <a:fld id="{F56ABAA1-4A82-4109-8955-EFBDBD95C2E9}" type="CELLRANGE">
                      <a:rPr lang="en-US"/>
                      <a:pPr/>
                      <a:t>[CELLRANGE]</a:t>
                    </a:fld>
                    <a:endParaRPr lang="en-US" baseline="0"/>
                  </a:p>
                  <a:p>
                    <a:fld id="{5F3F8162-5629-492A-A729-206AC0A116C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('46aperfpb_graf'!$E$14,'46aperfpb_graf'!$G$14,'46aperfpb_graf'!$I$14,'46aperfpb_graf'!$K$14,'46aperfpb_graf'!$M$14,'46aperfpb_graf'!$O$14,'46aperfpb_graf'!$Q$14,'46aperfpb_graf'!$S$14)</c:f>
              <c:numCache>
                <c:formatCode>#,##0</c:formatCode>
                <c:ptCount val="8"/>
                <c:pt idx="0">
                  <c:v>333</c:v>
                </c:pt>
                <c:pt idx="1">
                  <c:v>8688</c:v>
                </c:pt>
                <c:pt idx="2">
                  <c:v>6825</c:v>
                </c:pt>
                <c:pt idx="3">
                  <c:v>8914</c:v>
                </c:pt>
                <c:pt idx="4">
                  <c:v>11976</c:v>
                </c:pt>
                <c:pt idx="5">
                  <c:v>21276</c:v>
                </c:pt>
                <c:pt idx="6">
                  <c:v>76977</c:v>
                </c:pt>
                <c:pt idx="7">
                  <c:v>196140</c:v>
                </c:pt>
              </c:numCache>
            </c:numRef>
          </c:val>
          <c:extLst>
            <c:ext xmlns:c15="http://schemas.microsoft.com/office/drawing/2012/chart" uri="{02D57815-91ED-43cb-92C2-25804820EDAC}">
              <c15:datalabelsRange>
                <c15:f>'46aperfpb_graf'!$V$14:$AC$14</c15:f>
                <c15:dlblRangeCache>
                  <c:ptCount val="8"/>
                  <c:pt idx="0">
                    <c:v>22%</c:v>
                  </c:pt>
                  <c:pt idx="1">
                    <c:v>28%</c:v>
                  </c:pt>
                  <c:pt idx="2">
                    <c:v>33%</c:v>
                  </c:pt>
                  <c:pt idx="3">
                    <c:v>31%</c:v>
                  </c:pt>
                  <c:pt idx="4">
                    <c:v>36%</c:v>
                  </c:pt>
                  <c:pt idx="5">
                    <c:v>40%</c:v>
                  </c:pt>
                  <c:pt idx="6">
                    <c:v>43%</c:v>
                  </c:pt>
                  <c:pt idx="7">
                    <c:v>32%</c:v>
                  </c:pt>
                </c15:dlblRangeCache>
              </c15:datalabelsRange>
            </c:ext>
            <c:ext xmlns:c16="http://schemas.microsoft.com/office/drawing/2014/chart" uri="{C3380CC4-5D6E-409C-BE32-E72D297353CC}">
              <c16:uniqueId val="{0000001A-92C9-4496-9900-7F32F5E61961}"/>
            </c:ext>
          </c:extLst>
        </c:ser>
        <c:dLbls>
          <c:dLblPos val="ctr"/>
          <c:showLegendKey val="0"/>
          <c:showVal val="1"/>
          <c:showCatName val="0"/>
          <c:showSerName val="0"/>
          <c:showPercent val="0"/>
          <c:showBubbleSize val="0"/>
        </c:dLbls>
        <c:gapWidth val="30"/>
        <c:overlap val="100"/>
        <c:axId val="572015824"/>
        <c:axId val="572016368"/>
      </c:barChart>
      <c:catAx>
        <c:axId val="57201582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6368"/>
        <c:crosses val="autoZero"/>
        <c:auto val="1"/>
        <c:lblAlgn val="ctr"/>
        <c:lblOffset val="100"/>
        <c:noMultiLvlLbl val="0"/>
      </c:catAx>
      <c:valAx>
        <c:axId val="5720163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582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sz="1000" b="1" i="0" baseline="0">
                <a:solidFill>
                  <a:schemeClr val="accent1">
                    <a:lumMod val="50000"/>
                  </a:schemeClr>
                </a:solidFill>
                <a:effectLst/>
              </a:rPr>
              <a:t>Distribución por Grado de dependencia de cada tramo de edad. Hombres</a:t>
            </a:r>
            <a:endParaRPr lang="es-ES" sz="400">
              <a:solidFill>
                <a:schemeClr val="accent1">
                  <a:lumMod val="50000"/>
                </a:schemeClr>
              </a:solidFill>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28C7-49BC-ABBC-E5B6A42D6935}"/>
              </c:ext>
            </c:extLst>
          </c:dPt>
          <c:dPt>
            <c:idx val="1"/>
            <c:invertIfNegative val="0"/>
            <c:bubble3D val="0"/>
            <c:extLst>
              <c:ext xmlns:c16="http://schemas.microsoft.com/office/drawing/2014/chart" uri="{C3380CC4-5D6E-409C-BE32-E72D297353CC}">
                <c16:uniqueId val="{00000001-28C7-49BC-ABBC-E5B6A42D6935}"/>
              </c:ext>
            </c:extLst>
          </c:dPt>
          <c:dPt>
            <c:idx val="2"/>
            <c:invertIfNegative val="0"/>
            <c:bubble3D val="0"/>
            <c:extLst>
              <c:ext xmlns:c16="http://schemas.microsoft.com/office/drawing/2014/chart" uri="{C3380CC4-5D6E-409C-BE32-E72D297353CC}">
                <c16:uniqueId val="{00000002-28C7-49BC-ABBC-E5B6A42D6935}"/>
              </c:ext>
            </c:extLst>
          </c:dPt>
          <c:dPt>
            <c:idx val="3"/>
            <c:invertIfNegative val="0"/>
            <c:bubble3D val="0"/>
            <c:extLst>
              <c:ext xmlns:c16="http://schemas.microsoft.com/office/drawing/2014/chart" uri="{C3380CC4-5D6E-409C-BE32-E72D297353CC}">
                <c16:uniqueId val="{00000003-28C7-49BC-ABBC-E5B6A42D6935}"/>
              </c:ext>
            </c:extLst>
          </c:dPt>
          <c:dPt>
            <c:idx val="4"/>
            <c:invertIfNegative val="0"/>
            <c:bubble3D val="0"/>
            <c:extLst>
              <c:ext xmlns:c16="http://schemas.microsoft.com/office/drawing/2014/chart" uri="{C3380CC4-5D6E-409C-BE32-E72D297353CC}">
                <c16:uniqueId val="{00000004-28C7-49BC-ABBC-E5B6A42D6935}"/>
              </c:ext>
            </c:extLst>
          </c:dPt>
          <c:dPt>
            <c:idx val="5"/>
            <c:invertIfNegative val="0"/>
            <c:bubble3D val="0"/>
            <c:extLst>
              <c:ext xmlns:c16="http://schemas.microsoft.com/office/drawing/2014/chart" uri="{C3380CC4-5D6E-409C-BE32-E72D297353CC}">
                <c16:uniqueId val="{00000005-28C7-49BC-ABBC-E5B6A42D6935}"/>
              </c:ext>
            </c:extLst>
          </c:dPt>
          <c:dPt>
            <c:idx val="6"/>
            <c:invertIfNegative val="0"/>
            <c:bubble3D val="0"/>
            <c:extLst>
              <c:ext xmlns:c16="http://schemas.microsoft.com/office/drawing/2014/chart" uri="{C3380CC4-5D6E-409C-BE32-E72D297353CC}">
                <c16:uniqueId val="{00000006-28C7-49BC-ABBC-E5B6A42D6935}"/>
              </c:ext>
            </c:extLst>
          </c:dPt>
          <c:dPt>
            <c:idx val="7"/>
            <c:invertIfNegative val="0"/>
            <c:bubble3D val="0"/>
            <c:extLst>
              <c:ext xmlns:c16="http://schemas.microsoft.com/office/drawing/2014/chart" uri="{C3380CC4-5D6E-409C-BE32-E72D297353CC}">
                <c16:uniqueId val="{00000007-28C7-49BC-ABBC-E5B6A42D6935}"/>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28C7-49BC-ABBC-E5B6A42D6935}"/>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28C7-49BC-ABBC-E5B6A42D6935}"/>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28C7-49BC-ABBC-E5B6A42D6935}"/>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28C7-49BC-ABBC-E5B6A42D6935}"/>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28C7-49BC-ABBC-E5B6A42D6935}"/>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28C7-49BC-ABBC-E5B6A42D6935}"/>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28C7-49BC-ABBC-E5B6A42D6935}"/>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28C7-49BC-ABBC-E5B6A42D6935}"/>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('46aperfpb_graf'!$E$16,'46aperfpb_graf'!$G$16,'46aperfpb_graf'!$I$16,'46aperfpb_graf'!$K$16,'46aperfpb_graf'!$M$16,'46aperfpb_graf'!$O$16,'46aperfpb_graf'!$Q$16,'46aperfpb_graf'!$S$16)</c:f>
              <c:numCache>
                <c:formatCode>#,##0</c:formatCode>
                <c:ptCount val="8"/>
                <c:pt idx="0">
                  <c:v>605</c:v>
                </c:pt>
                <c:pt idx="1">
                  <c:v>21684</c:v>
                </c:pt>
                <c:pt idx="2">
                  <c:v>9558</c:v>
                </c:pt>
                <c:pt idx="3">
                  <c:v>10848</c:v>
                </c:pt>
                <c:pt idx="4">
                  <c:v>9464</c:v>
                </c:pt>
                <c:pt idx="5">
                  <c:v>12455</c:v>
                </c:pt>
                <c:pt idx="6">
                  <c:v>28484</c:v>
                </c:pt>
                <c:pt idx="7">
                  <c:v>57290</c:v>
                </c:pt>
              </c:numCache>
            </c:numRef>
          </c:val>
          <c:extLst>
            <c:ext xmlns:c15="http://schemas.microsoft.com/office/drawing/2012/chart" uri="{02D57815-91ED-43cb-92C2-25804820EDAC}">
              <c15:datalabelsRange>
                <c15:f>'46aperfpb_graf'!$V$16:$AC$16</c15:f>
                <c15:dlblRangeCache>
                  <c:ptCount val="8"/>
                  <c:pt idx="0">
                    <c:v>33%</c:v>
                  </c:pt>
                  <c:pt idx="1">
                    <c:v>30%</c:v>
                  </c:pt>
                  <c:pt idx="2">
                    <c:v>29%</c:v>
                  </c:pt>
                  <c:pt idx="3">
                    <c:v>28%</c:v>
                  </c:pt>
                  <c:pt idx="4">
                    <c:v>25%</c:v>
                  </c:pt>
                  <c:pt idx="5">
                    <c:v>23%</c:v>
                  </c:pt>
                  <c:pt idx="6">
                    <c:v>25%</c:v>
                  </c:pt>
                  <c:pt idx="7">
                    <c:v>27%</c:v>
                  </c:pt>
                </c15:dlblRangeCache>
              </c15:datalabelsRange>
            </c:ext>
            <c:ext xmlns:c16="http://schemas.microsoft.com/office/drawing/2014/chart" uri="{C3380CC4-5D6E-409C-BE32-E72D297353CC}">
              <c16:uniqueId val="{00000008-28C7-49BC-ABBC-E5B6A42D6935}"/>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28C7-49BC-ABBC-E5B6A42D6935}"/>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28C7-49BC-ABBC-E5B6A42D6935}"/>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28C7-49BC-ABBC-E5B6A42D6935}"/>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28C7-49BC-ABBC-E5B6A42D6935}"/>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28C7-49BC-ABBC-E5B6A42D6935}"/>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28C7-49BC-ABBC-E5B6A42D6935}"/>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28C7-49BC-ABBC-E5B6A42D6935}"/>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('46aperfpb_graf'!$E$17,'46aperfpb_graf'!$G$17,'46aperfpb_graf'!$I$17,'46aperfpb_graf'!$K$17,'46aperfpb_graf'!$M$17,'46aperfpb_graf'!$O$17,'46aperfpb_graf'!$Q$17,'46aperfpb_graf'!$S$17)</c:f>
              <c:numCache>
                <c:formatCode>#,##0</c:formatCode>
                <c:ptCount val="8"/>
                <c:pt idx="0">
                  <c:v>866</c:v>
                </c:pt>
                <c:pt idx="1">
                  <c:v>29577</c:v>
                </c:pt>
                <c:pt idx="2">
                  <c:v>12311</c:v>
                </c:pt>
                <c:pt idx="3">
                  <c:v>14747</c:v>
                </c:pt>
                <c:pt idx="4">
                  <c:v>14951</c:v>
                </c:pt>
                <c:pt idx="5">
                  <c:v>21874</c:v>
                </c:pt>
                <c:pt idx="6">
                  <c:v>43881</c:v>
                </c:pt>
                <c:pt idx="7">
                  <c:v>78622</c:v>
                </c:pt>
              </c:numCache>
            </c:numRef>
          </c:val>
          <c:extLst>
            <c:ext xmlns:c15="http://schemas.microsoft.com/office/drawing/2012/chart" uri="{02D57815-91ED-43cb-92C2-25804820EDAC}">
              <c15:datalabelsRange>
                <c15:f>'46aperfpb_graf'!$V$17:$AC$17</c15:f>
                <c15:dlblRangeCache>
                  <c:ptCount val="8"/>
                  <c:pt idx="0">
                    <c:v>47%</c:v>
                  </c:pt>
                  <c:pt idx="1">
                    <c:v>42%</c:v>
                  </c:pt>
                  <c:pt idx="2">
                    <c:v>37%</c:v>
                  </c:pt>
                  <c:pt idx="3">
                    <c:v>39%</c:v>
                  </c:pt>
                  <c:pt idx="4">
                    <c:v>39%</c:v>
                  </c:pt>
                  <c:pt idx="5">
                    <c:v>40%</c:v>
                  </c:pt>
                  <c:pt idx="6">
                    <c:v>39%</c:v>
                  </c:pt>
                  <c:pt idx="7">
                    <c:v>37%</c:v>
                  </c:pt>
                </c15:dlblRangeCache>
              </c15:datalabelsRange>
            </c:ext>
            <c:ext xmlns:c16="http://schemas.microsoft.com/office/drawing/2014/chart" uri="{C3380CC4-5D6E-409C-BE32-E72D297353CC}">
              <c16:uniqueId val="{00000011-28C7-49BC-ABBC-E5B6A42D6935}"/>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28C7-49BC-ABBC-E5B6A42D6935}"/>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28C7-49BC-ABBC-E5B6A42D6935}"/>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28C7-49BC-ABBC-E5B6A42D6935}"/>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28C7-49BC-ABBC-E5B6A42D6935}"/>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28C7-49BC-ABBC-E5B6A42D6935}"/>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28C7-49BC-ABBC-E5B6A42D6935}"/>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28C7-49BC-ABBC-E5B6A42D6935}"/>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('46aperfpb_graf'!$E$18,'46aperfpb_graf'!$G$18,'46aperfpb_graf'!$I$18,'46aperfpb_graf'!$K$18,'46aperfpb_graf'!$M$18,'46aperfpb_graf'!$O$18,'46aperfpb_graf'!$Q$18,'46aperfpb_graf'!$S$18)</c:f>
              <c:numCache>
                <c:formatCode>#,##0</c:formatCode>
                <c:ptCount val="8"/>
                <c:pt idx="0">
                  <c:v>356</c:v>
                </c:pt>
                <c:pt idx="1">
                  <c:v>19882</c:v>
                </c:pt>
                <c:pt idx="2">
                  <c:v>11617</c:v>
                </c:pt>
                <c:pt idx="3">
                  <c:v>12532</c:v>
                </c:pt>
                <c:pt idx="4">
                  <c:v>13596</c:v>
                </c:pt>
                <c:pt idx="5">
                  <c:v>20644</c:v>
                </c:pt>
                <c:pt idx="6">
                  <c:v>40386</c:v>
                </c:pt>
                <c:pt idx="7">
                  <c:v>75210</c:v>
                </c:pt>
              </c:numCache>
            </c:numRef>
          </c:val>
          <c:extLst>
            <c:ext xmlns:c15="http://schemas.microsoft.com/office/drawing/2012/chart" uri="{02D57815-91ED-43cb-92C2-25804820EDAC}">
              <c15:datalabelsRange>
                <c15:f>'46aperfpb_graf'!$V$18:$AC$18</c15:f>
                <c15:dlblRangeCache>
                  <c:ptCount val="8"/>
                  <c:pt idx="0">
                    <c:v>19%</c:v>
                  </c:pt>
                  <c:pt idx="1">
                    <c:v>28%</c:v>
                  </c:pt>
                  <c:pt idx="2">
                    <c:v>35%</c:v>
                  </c:pt>
                  <c:pt idx="3">
                    <c:v>33%</c:v>
                  </c:pt>
                  <c:pt idx="4">
                    <c:v>36%</c:v>
                  </c:pt>
                  <c:pt idx="5">
                    <c:v>38%</c:v>
                  </c:pt>
                  <c:pt idx="6">
                    <c:v>36%</c:v>
                  </c:pt>
                  <c:pt idx="7">
                    <c:v>36%</c:v>
                  </c:pt>
                </c15:dlblRangeCache>
              </c15:datalabelsRange>
            </c:ext>
            <c:ext xmlns:c16="http://schemas.microsoft.com/office/drawing/2014/chart" uri="{C3380CC4-5D6E-409C-BE32-E72D297353CC}">
              <c16:uniqueId val="{0000001A-28C7-49BC-ABBC-E5B6A42D6935}"/>
            </c:ext>
          </c:extLst>
        </c:ser>
        <c:dLbls>
          <c:dLblPos val="ctr"/>
          <c:showLegendKey val="0"/>
          <c:showVal val="1"/>
          <c:showCatName val="0"/>
          <c:showSerName val="0"/>
          <c:showPercent val="0"/>
          <c:showBubbleSize val="0"/>
        </c:dLbls>
        <c:gapWidth val="30"/>
        <c:overlap val="100"/>
        <c:axId val="572016912"/>
        <c:axId val="572017456"/>
      </c:barChart>
      <c:catAx>
        <c:axId val="57201691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7456"/>
        <c:crosses val="autoZero"/>
        <c:auto val="1"/>
        <c:lblAlgn val="ctr"/>
        <c:lblOffset val="100"/>
        <c:noMultiLvlLbl val="0"/>
      </c:catAx>
      <c:valAx>
        <c:axId val="572017456"/>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6912"/>
        <c:crosses val="autoZero"/>
        <c:crossBetween val="between"/>
      </c:valAx>
      <c:spPr>
        <a:noFill/>
        <a:ln w="25400">
          <a:noFill/>
        </a:ln>
      </c:spPr>
    </c:plotArea>
    <c:legend>
      <c:legendPos val="r"/>
      <c:layout>
        <c:manualLayout>
          <c:xMode val="edge"/>
          <c:yMode val="edge"/>
          <c:x val="0.87259844307852352"/>
          <c:y val="2.3636628754738938E-3"/>
          <c:w val="0.12740157480314962"/>
          <c:h val="0.33395304753572469"/>
        </c:manualLayout>
      </c:layout>
      <c:overlay val="0"/>
      <c:txPr>
        <a:bodyPr/>
        <a:lstStyle/>
        <a:p>
          <a:pPr>
            <a:defRPr sz="1000">
              <a:solidFill>
                <a:schemeClr val="accent1"/>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Parentesco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'6perfcuidador'!$D$8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A438-433E-9348-0F291C2B34EC}"/>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A438-433E-9348-0F291C2B34EC}"/>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A438-433E-9348-0F291C2B34EC}"/>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A438-433E-9348-0F291C2B34EC}"/>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A438-433E-9348-0F291C2B34EC}"/>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A438-433E-9348-0F291C2B34EC}"/>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A438-433E-9348-0F291C2B34EC}"/>
              </c:ext>
            </c:extLst>
          </c:dPt>
          <c:dPt>
            <c:idx val="8"/>
            <c:invertIfNegative val="0"/>
            <c:bubble3D val="0"/>
            <c:spPr>
              <a:solidFill>
                <a:schemeClr val="accent2">
                  <a:lumMod val="60000"/>
                  <a:lumOff val="40000"/>
                </a:schemeClr>
              </a:solidFill>
              <a:ln>
                <a:noFill/>
              </a:ln>
              <a:effectLst/>
              <a:sp3d/>
            </c:spPr>
            <c:extLst>
              <c:ext xmlns:c16="http://schemas.microsoft.com/office/drawing/2014/chart" uri="{C3380CC4-5D6E-409C-BE32-E72D297353CC}">
                <c16:uniqueId val="{0000000F-A438-433E-9348-0F291C2B34EC}"/>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'6perfcuidador'!$B$9:$B$17</c:f>
              <c:strCache>
                <c:ptCount val="9"/>
                <c:pt idx="0">
                  <c:v>Hijo/a</c:v>
                </c:pt>
                <c:pt idx="1">
                  <c:v>Madre</c:v>
                </c:pt>
                <c:pt idx="2">
                  <c:v>Cónyuge</c:v>
                </c:pt>
                <c:pt idx="3">
                  <c:v>Hermano/a</c:v>
                </c:pt>
                <c:pt idx="4">
                  <c:v>Padre</c:v>
                </c:pt>
                <c:pt idx="5">
                  <c:v>Yerno/Nuera</c:v>
                </c:pt>
                <c:pt idx="6">
                  <c:v>Nieto/a</c:v>
                </c:pt>
                <c:pt idx="7">
                  <c:v>Compañero/a</c:v>
                </c:pt>
                <c:pt idx="8">
                  <c:v>Otros</c:v>
                </c:pt>
              </c:strCache>
            </c:strRef>
          </c:cat>
          <c:val>
            <c:numRef>
              <c:f>'6perfcuidador'!$D$9:$D$17</c:f>
              <c:numCache>
                <c:formatCode>0.0%</c:formatCode>
                <c:ptCount val="9"/>
                <c:pt idx="0">
                  <c:v>0.35472948558902528</c:v>
                </c:pt>
                <c:pt idx="1">
                  <c:v>0.23456074529972179</c:v>
                </c:pt>
                <c:pt idx="2">
                  <c:v>0.20122821491803872</c:v>
                </c:pt>
                <c:pt idx="3">
                  <c:v>4.3371433389138472E-2</c:v>
                </c:pt>
                <c:pt idx="4">
                  <c:v>3.2707733628819541E-2</c:v>
                </c:pt>
                <c:pt idx="5">
                  <c:v>1.6934250304117937E-2</c:v>
                </c:pt>
                <c:pt idx="6">
                  <c:v>1.7557541522637214E-2</c:v>
                </c:pt>
                <c:pt idx="7">
                  <c:v>1.3117720741445554E-2</c:v>
                </c:pt>
                <c:pt idx="8">
                  <c:v>8.5792874607055536E-2</c:v>
                </c:pt>
              </c:numCache>
            </c:numRef>
          </c:val>
          <c:shape val="cylinder"/>
          <c:extLst>
            <c:ext xmlns:c16="http://schemas.microsoft.com/office/drawing/2014/chart" uri="{C3380CC4-5D6E-409C-BE32-E72D297353CC}">
              <c16:uniqueId val="{00000010-A438-433E-9348-0F291C2B34EC}"/>
            </c:ext>
          </c:extLst>
        </c:ser>
        <c:dLbls>
          <c:showLegendKey val="0"/>
          <c:showVal val="0"/>
          <c:showCatName val="0"/>
          <c:showSerName val="0"/>
          <c:showPercent val="0"/>
          <c:showBubbleSize val="0"/>
        </c:dLbls>
        <c:gapWidth val="71"/>
        <c:shape val="box"/>
        <c:axId val="572018000"/>
        <c:axId val="-2058254096"/>
        <c:axId val="0"/>
      </c:bar3DChart>
      <c:catAx>
        <c:axId val="572018000"/>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4096"/>
        <c:crosses val="autoZero"/>
        <c:auto val="1"/>
        <c:lblAlgn val="ctr"/>
        <c:lblOffset val="100"/>
        <c:noMultiLvlLbl val="0"/>
      </c:catAx>
      <c:valAx>
        <c:axId val="-2058254096"/>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72018000"/>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total registradas sobre la población </a:t>
            </a:r>
          </a:p>
        </c:rich>
      </c:tx>
      <c:layout>
        <c:manualLayout>
          <c:xMode val="edge"/>
          <c:yMode val="edge"/>
          <c:x val="0.26474370611090153"/>
          <c:y val="2.374266007446743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2744-430B-8F54-4B092B94DB7A}"/>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2744-430B-8F54-4B092B94DB7A}"/>
              </c:ext>
            </c:extLst>
          </c:dPt>
          <c:dPt>
            <c:idx val="9"/>
            <c:invertIfNegative val="0"/>
            <c:bubble3D val="0"/>
            <c:extLst>
              <c:ext xmlns:c16="http://schemas.microsoft.com/office/drawing/2014/chart" uri="{C3380CC4-5D6E-409C-BE32-E72D297353CC}">
                <c16:uniqueId val="{00000003-2744-430B-8F54-4B092B94DB7A}"/>
              </c:ext>
            </c:extLst>
          </c:dPt>
          <c:dPt>
            <c:idx val="10"/>
            <c:invertIfNegative val="0"/>
            <c:bubble3D val="0"/>
            <c:extLst>
              <c:ext xmlns:c16="http://schemas.microsoft.com/office/drawing/2014/chart" uri="{C3380CC4-5D6E-409C-BE32-E72D297353CC}">
                <c16:uniqueId val="{00000004-2744-430B-8F54-4B092B94DB7A}"/>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44-430B-8F54-4B092B94DB7A}"/>
                </c:ext>
              </c:extLst>
            </c:dLbl>
            <c:dLbl>
              <c:idx val="1"/>
              <c:layout>
                <c:manualLayout>
                  <c:x val="8.385744234800839E-3"/>
                  <c:y val="-4.81347773766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44-430B-8F54-4B092B94DB7A}"/>
                </c:ext>
              </c:extLst>
            </c:dLbl>
            <c:dLbl>
              <c:idx val="2"/>
              <c:layout>
                <c:manualLayout>
                  <c:x val="2.7952480782669205E-3"/>
                  <c:y val="-7.22021660649817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744-430B-8F54-4B092B94DB7A}"/>
                </c:ext>
              </c:extLst>
            </c:dLbl>
            <c:dLbl>
              <c:idx val="4"/>
              <c:layout>
                <c:manualLayout>
                  <c:x val="3.3265410513781232E-3"/>
                  <c:y val="9.627052432399410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44-430B-8F54-4B092B94DB7A}"/>
                </c:ext>
              </c:extLst>
            </c:dLbl>
            <c:dLbl>
              <c:idx val="5"/>
              <c:layout>
                <c:manualLayout>
                  <c:x val="1.330616420551265E-3"/>
                  <c:y val="2.7760483427943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44-430B-8F54-4B092B94DB7A}"/>
                </c:ext>
              </c:extLst>
            </c:dLbl>
            <c:dLbl>
              <c:idx val="6"/>
              <c:layout>
                <c:manualLayout>
                  <c:x val="0"/>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744-430B-8F54-4B092B94DB7A}"/>
                </c:ext>
              </c:extLst>
            </c:dLbl>
            <c:dLbl>
              <c:idx val="7"/>
              <c:layout>
                <c:manualLayout>
                  <c:x val="-2.26392627439142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44-430B-8F54-4B092B94DB7A}"/>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44-430B-8F54-4B092B94DB7A}"/>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44-430B-8F54-4B092B94DB7A}"/>
                </c:ext>
              </c:extLst>
            </c:dLbl>
            <c:dLbl>
              <c:idx val="10"/>
              <c:layout>
                <c:manualLayout>
                  <c:x val="3.5012955648914493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44-430B-8F54-4B092B94DB7A}"/>
                </c:ext>
              </c:extLst>
            </c:dLbl>
            <c:dLbl>
              <c:idx val="11"/>
              <c:layout>
                <c:manualLayout>
                  <c:x val="8.385744234800839E-3"/>
                  <c:y val="-2.406738868832731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744-430B-8F54-4B092B94DB7A}"/>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744-430B-8F54-4B092B94DB7A}"/>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744-430B-8F54-4B092B94DB7A}"/>
                </c:ext>
              </c:extLst>
            </c:dLbl>
            <c:dLbl>
              <c:idx val="16"/>
              <c:layout>
                <c:manualLayout>
                  <c:x val="2.1299254526091589E-3"/>
                  <c:y val="8.283708722456147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744-430B-8F54-4B092B94DB7A}"/>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744-430B-8F54-4B092B94DB7A}"/>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744-430B-8F54-4B092B94DB7A}"/>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'24asolcasaad_pobl'!$AE$11:$AE$29</c:f>
              <c:strCache>
                <c:ptCount val="19"/>
                <c:pt idx="0">
                  <c:v>Castilla y León</c:v>
                </c:pt>
                <c:pt idx="1">
                  <c:v>Extremadura</c:v>
                </c:pt>
                <c:pt idx="2">
                  <c:v>País Vasco</c:v>
                </c:pt>
                <c:pt idx="3">
                  <c:v>Asturias, Principado de</c:v>
                </c:pt>
                <c:pt idx="4">
                  <c:v>Andalucía</c:v>
                </c:pt>
                <c:pt idx="5">
                  <c:v>Cataluña</c:v>
                </c:pt>
                <c:pt idx="6">
                  <c:v>Castilla - La Mancha</c:v>
                </c:pt>
                <c:pt idx="7">
                  <c:v>Rioja, La</c:v>
                </c:pt>
                <c:pt idx="8">
                  <c:v>TOTAL</c:v>
                </c:pt>
                <c:pt idx="9">
                  <c:v>Aragón</c:v>
                </c:pt>
                <c:pt idx="10">
                  <c:v>Murcia, Región de</c:v>
                </c:pt>
                <c:pt idx="11">
                  <c:v>Comunitat Valenciana</c:v>
                </c:pt>
                <c:pt idx="12">
                  <c:v>Cantabria</c:v>
                </c:pt>
                <c:pt idx="13">
                  <c:v>Balears, Illes</c:v>
                </c:pt>
                <c:pt idx="14">
                  <c:v>Madrid, Comunidad de</c:v>
                </c:pt>
                <c:pt idx="15">
                  <c:v>Canarias</c:v>
                </c:pt>
                <c:pt idx="16">
                  <c:v>Ceuta y Melilla</c:v>
                </c:pt>
                <c:pt idx="17">
                  <c:v>Navarra, Comunidad Foral de</c:v>
                </c:pt>
                <c:pt idx="18">
                  <c:v>Galicia</c:v>
                </c:pt>
              </c:strCache>
            </c:strRef>
          </c:cat>
          <c:val>
            <c:numRef>
              <c:f>'24asolcasaad_pobl'!$AF$11:$AF$29</c:f>
              <c:numCache>
                <c:formatCode>0.00</c:formatCode>
                <c:ptCount val="19"/>
                <c:pt idx="0">
                  <c:v>6.7426604740607363</c:v>
                </c:pt>
                <c:pt idx="1">
                  <c:v>5.6387803920303972</c:v>
                </c:pt>
                <c:pt idx="2">
                  <c:v>5.3050080720046271</c:v>
                </c:pt>
                <c:pt idx="3">
                  <c:v>5.0973102995845174</c:v>
                </c:pt>
                <c:pt idx="4">
                  <c:v>4.9320800307823243</c:v>
                </c:pt>
                <c:pt idx="5">
                  <c:v>4.8373043508302933</c:v>
                </c:pt>
                <c:pt idx="6">
                  <c:v>4.744525897683685</c:v>
                </c:pt>
                <c:pt idx="7">
                  <c:v>4.5680490998566476</c:v>
                </c:pt>
                <c:pt idx="8">
                  <c:v>4.5037573909448243</c:v>
                </c:pt>
                <c:pt idx="9">
                  <c:v>4.317414069600213</c:v>
                </c:pt>
                <c:pt idx="10">
                  <c:v>4.3056869533386779</c:v>
                </c:pt>
                <c:pt idx="11">
                  <c:v>4.1855797185496328</c:v>
                </c:pt>
                <c:pt idx="12">
                  <c:v>4.0034875005736019</c:v>
                </c:pt>
                <c:pt idx="13">
                  <c:v>3.8212059449246469</c:v>
                </c:pt>
                <c:pt idx="14">
                  <c:v>3.7314845683939368</c:v>
                </c:pt>
                <c:pt idx="15">
                  <c:v>3.4234275757608623</c:v>
                </c:pt>
                <c:pt idx="16">
                  <c:v>3.3273013141890888</c:v>
                </c:pt>
                <c:pt idx="17">
                  <c:v>3.2007498270488206</c:v>
                </c:pt>
                <c:pt idx="18">
                  <c:v>3.1581181763220596</c:v>
                </c:pt>
              </c:numCache>
            </c:numRef>
          </c:val>
          <c:extLst>
            <c:ext xmlns:c16="http://schemas.microsoft.com/office/drawing/2014/chart" uri="{C3380CC4-5D6E-409C-BE32-E72D297353CC}">
              <c16:uniqueId val="{00000011-2744-430B-8F54-4B092B94DB7A}"/>
            </c:ext>
          </c:extLst>
        </c:ser>
        <c:dLbls>
          <c:showLegendKey val="0"/>
          <c:showVal val="0"/>
          <c:showCatName val="0"/>
          <c:showSerName val="0"/>
          <c:showPercent val="0"/>
          <c:showBubbleSize val="0"/>
        </c:dLbls>
        <c:gapWidth val="20"/>
        <c:axId val="711913728"/>
        <c:axId val="711914272"/>
      </c:barChart>
      <c:catAx>
        <c:axId val="711913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latin typeface="+mn-lt"/>
              </a:defRPr>
            </a:pPr>
            <a:endParaRPr lang="es-ES"/>
          </a:p>
        </c:txPr>
        <c:crossAx val="711914272"/>
        <c:crosses val="autoZero"/>
        <c:auto val="1"/>
        <c:lblAlgn val="ctr"/>
        <c:lblOffset val="100"/>
        <c:tickLblSkip val="1"/>
        <c:tickMarkSkip val="1"/>
        <c:noMultiLvlLbl val="0"/>
      </c:catAx>
      <c:valAx>
        <c:axId val="711914272"/>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37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Edad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'6perfcuidador'!$J$8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330D-45E6-A18B-06930776FE8E}"/>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330D-45E6-A18B-06930776FE8E}"/>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330D-45E6-A18B-06930776FE8E}"/>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330D-45E6-A18B-06930776FE8E}"/>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330D-45E6-A18B-06930776FE8E}"/>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330D-45E6-A18B-06930776FE8E}"/>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330D-45E6-A18B-06930776FE8E}"/>
              </c:ext>
            </c:extLst>
          </c:dPt>
          <c:dLbls>
            <c:dLbl>
              <c:idx val="0"/>
              <c:layout>
                <c:manualLayout>
                  <c:x val="1.3888888888888888E-2"/>
                  <c:y val="-2.57400361738712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30D-45E6-A18B-06930776FE8E}"/>
                </c:ext>
              </c:extLst>
            </c:dLbl>
            <c:dLbl>
              <c:idx val="1"/>
              <c:layout>
                <c:manualLayout>
                  <c:x val="8.3333333333333332E-3"/>
                  <c:y val="-1.54440217043228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D-45E6-A18B-06930776FE8E}"/>
                </c:ext>
              </c:extLst>
            </c:dLbl>
            <c:dLbl>
              <c:idx val="2"/>
              <c:layout>
                <c:manualLayout>
                  <c:x val="1.66666666666665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0D-45E6-A18B-06930776FE8E}"/>
                </c:ext>
              </c:extLst>
            </c:dLbl>
            <c:dLbl>
              <c:idx val="3"/>
              <c:layout>
                <c:manualLayout>
                  <c:x val="1.66666666666666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0D-45E6-A18B-06930776FE8E}"/>
                </c:ext>
              </c:extLst>
            </c:dLbl>
            <c:dLbl>
              <c:idx val="4"/>
              <c:layout>
                <c:manualLayout>
                  <c:x val="2.5000000000000001E-2"/>
                  <c:y val="-3.0888043408645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30D-45E6-A18B-06930776FE8E}"/>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'6perfcuidador'!$H$9:$H$13</c:f>
              <c:strCache>
                <c:ptCount val="5"/>
                <c:pt idx="0">
                  <c:v>De 16 a 49 años</c:v>
                </c:pt>
                <c:pt idx="1">
                  <c:v>De 50 a 66 años</c:v>
                </c:pt>
                <c:pt idx="2">
                  <c:v>De 67 a 79 años</c:v>
                </c:pt>
                <c:pt idx="3">
                  <c:v>De 80 a 89 años</c:v>
                </c:pt>
                <c:pt idx="4">
                  <c:v>90 años o más</c:v>
                </c:pt>
              </c:strCache>
            </c:strRef>
          </c:cat>
          <c:val>
            <c:numRef>
              <c:f>'6perfcuidador'!$J$9:$J$13</c:f>
              <c:numCache>
                <c:formatCode>0.0%</c:formatCode>
                <c:ptCount val="5"/>
                <c:pt idx="0">
                  <c:v>0.27737192200943034</c:v>
                </c:pt>
                <c:pt idx="1">
                  <c:v>0.47462384925959561</c:v>
                </c:pt>
                <c:pt idx="2">
                  <c:v>0.17612032004626305</c:v>
                </c:pt>
                <c:pt idx="3">
                  <c:v>6.3104171655153612E-2</c:v>
                </c:pt>
                <c:pt idx="4">
                  <c:v>8.7797370295574443E-3</c:v>
                </c:pt>
              </c:numCache>
            </c:numRef>
          </c:val>
          <c:shape val="cylinder"/>
          <c:extLst>
            <c:ext xmlns:c16="http://schemas.microsoft.com/office/drawing/2014/chart" uri="{C3380CC4-5D6E-409C-BE32-E72D297353CC}">
              <c16:uniqueId val="{0000000F-330D-45E6-A18B-06930776FE8E}"/>
            </c:ext>
          </c:extLst>
        </c:ser>
        <c:dLbls>
          <c:showLegendKey val="0"/>
          <c:showVal val="0"/>
          <c:showCatName val="0"/>
          <c:showSerName val="0"/>
          <c:showPercent val="0"/>
          <c:showBubbleSize val="0"/>
        </c:dLbls>
        <c:gapWidth val="71"/>
        <c:shape val="box"/>
        <c:axId val="-2058252464"/>
        <c:axId val="-2058253552"/>
        <c:axId val="0"/>
      </c:bar3DChart>
      <c:catAx>
        <c:axId val="-2058252464"/>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3552"/>
        <c:crosses val="autoZero"/>
        <c:auto val="1"/>
        <c:lblAlgn val="ctr"/>
        <c:lblOffset val="100"/>
        <c:noMultiLvlLbl val="0"/>
      </c:catAx>
      <c:valAx>
        <c:axId val="-2058253552"/>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2464"/>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solidFill>
                <a:latin typeface="Verdana"/>
                <a:ea typeface="Verdana"/>
                <a:cs typeface="Verdana"/>
              </a:defRPr>
            </a:pPr>
            <a:r>
              <a:rPr lang="es-ES">
                <a:solidFill>
                  <a:schemeClr val="accent1"/>
                </a:solidFill>
              </a:rPr>
              <a:t>Sexo del cuidador (%)</a:t>
            </a:r>
          </a:p>
        </c:rich>
      </c:tx>
      <c:layout>
        <c:manualLayout>
          <c:xMode val="edge"/>
          <c:yMode val="edge"/>
          <c:x val="0.22667373000393298"/>
          <c:y val="8.3580282391708338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67359836901121306"/>
          <c:h val="0.72252894858730898"/>
        </c:manualLayout>
      </c:layout>
      <c:pie3DChart>
        <c:varyColors val="1"/>
        <c:ser>
          <c:idx val="0"/>
          <c:order val="0"/>
          <c:explosion val="4"/>
          <c:dPt>
            <c:idx val="0"/>
            <c:bubble3D val="0"/>
            <c:spPr>
              <a:solidFill>
                <a:srgbClr val="7030A0"/>
              </a:solidFill>
            </c:spPr>
            <c:extLst>
              <c:ext xmlns:c16="http://schemas.microsoft.com/office/drawing/2014/chart" uri="{C3380CC4-5D6E-409C-BE32-E72D297353CC}">
                <c16:uniqueId val="{00000001-9258-4F56-9576-DA9ECF3DCF91}"/>
              </c:ext>
            </c:extLst>
          </c:dPt>
          <c:dPt>
            <c:idx val="1"/>
            <c:bubble3D val="0"/>
            <c:spPr>
              <a:solidFill>
                <a:srgbClr val="9999FF"/>
              </a:solidFill>
            </c:spPr>
            <c:extLst>
              <c:ext xmlns:c16="http://schemas.microsoft.com/office/drawing/2014/chart" uri="{C3380CC4-5D6E-409C-BE32-E72D297353CC}">
                <c16:uniqueId val="{00000003-9258-4F56-9576-DA9ECF3DCF91}"/>
              </c:ext>
            </c:extLst>
          </c:dPt>
          <c:dLbls>
            <c:dLbl>
              <c:idx val="0"/>
              <c:layout>
                <c:manualLayout>
                  <c:x val="6.5801355646535834E-3"/>
                  <c:y val="-3.7007874015748169E-3"/>
                </c:manualLayout>
              </c:layout>
              <c:tx>
                <c:rich>
                  <a:bodyPr/>
                  <a:lstStyle/>
                  <a:p>
                    <a:fld id="{34AA8CE6-6F66-46DA-A5D3-206E120ED66B}"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9B298E35-8C1B-4701-AEDE-369D0E722451}"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1520897043832823"/>
                      <c:h val="0.17196095586090951"/>
                    </c:manualLayout>
                  </c15:layout>
                  <c15:dlblFieldTable/>
                  <c15:showDataLabelsRange val="0"/>
                </c:ext>
                <c:ext xmlns:c16="http://schemas.microsoft.com/office/drawing/2014/chart" uri="{C3380CC4-5D6E-409C-BE32-E72D297353CC}">
                  <c16:uniqueId val="{00000001-9258-4F56-9576-DA9ECF3DCF91}"/>
                </c:ext>
              </c:extLst>
            </c:dLbl>
            <c:dLbl>
              <c:idx val="1"/>
              <c:layout>
                <c:manualLayout>
                  <c:x val="-8.0401453883305232E-2"/>
                  <c:y val="-0.14937745141407893"/>
                </c:manualLayout>
              </c:layout>
              <c:tx>
                <c:rich>
                  <a:bodyPr/>
                  <a:lstStyle/>
                  <a:p>
                    <a:fld id="{114B70E9-5825-48EA-964A-763C1606838E}"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090B4A37-B516-41F9-A71E-E8A75EA0F80C}"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9258-4F56-9576-DA9ECF3DCF91}"/>
                </c:ext>
              </c:extLst>
            </c:dLbl>
            <c:numFmt formatCode="0.0%" sourceLinked="0"/>
            <c:spPr>
              <a:noFill/>
              <a:ln>
                <a:noFill/>
              </a:ln>
              <a:effectLst/>
            </c:spPr>
            <c:txPr>
              <a:bodyPr wrap="square" lIns="38100" tIns="19050" rIns="38100" bIns="19050" anchor="ctr">
                <a:spAutoFit/>
              </a:bodyPr>
              <a:lstStyle/>
              <a:p>
                <a:pPr>
                  <a:defRPr sz="1000">
                    <a:solidFill>
                      <a:schemeClr val="tx1">
                        <a:lumMod val="75000"/>
                        <a:lumOff val="25000"/>
                      </a:schemeClr>
                    </a:solidFill>
                  </a:defRPr>
                </a:pPr>
                <a:endParaRPr lang="es-ES"/>
              </a:p>
            </c:txPr>
            <c:dLblPos val="bestFit"/>
            <c:showLegendKey val="0"/>
            <c:showVal val="1"/>
            <c:showCatName val="1"/>
            <c:showSerName val="0"/>
            <c:showPercent val="0"/>
            <c:showBubbleSize val="0"/>
            <c:separator>
</c:separator>
            <c:showLeaderLines val="1"/>
            <c:leaderLines>
              <c:spPr>
                <a:ln w="3175">
                  <a:solidFill>
                    <a:schemeClr val="bg1">
                      <a:lumMod val="75000"/>
                    </a:schemeClr>
                  </a:solidFill>
                  <a:prstDash val="solid"/>
                </a:ln>
              </c:spPr>
            </c:leaderLines>
            <c:extLst>
              <c:ext xmlns:c15="http://schemas.microsoft.com/office/drawing/2012/chart" uri="{CE6537A1-D6FC-4f65-9D91-7224C49458BB}"/>
            </c:extLst>
          </c:dLbls>
          <c:cat>
            <c:strRef>
              <c:f>'6perfcuidador'!$B$19:$B$20</c:f>
              <c:strCache>
                <c:ptCount val="2"/>
                <c:pt idx="0">
                  <c:v>Hombre</c:v>
                </c:pt>
                <c:pt idx="1">
                  <c:v>Mujer</c:v>
                </c:pt>
              </c:strCache>
            </c:strRef>
          </c:cat>
          <c:val>
            <c:numRef>
              <c:f>'6perfcuidador'!$D$19:$D$20</c:f>
              <c:numCache>
                <c:formatCode>0%</c:formatCode>
                <c:ptCount val="2"/>
                <c:pt idx="0">
                  <c:v>0.27377253326034057</c:v>
                </c:pt>
                <c:pt idx="1">
                  <c:v>0.72622746673965943</c:v>
                </c:pt>
              </c:numCache>
            </c:numRef>
          </c:val>
          <c:extLst>
            <c:ext xmlns:c16="http://schemas.microsoft.com/office/drawing/2014/chart" uri="{C3380CC4-5D6E-409C-BE32-E72D297353CC}">
              <c16:uniqueId val="{00000004-9258-4F56-9576-DA9ECF3DCF9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85458529425881458"/>
          <c:h val="0.70145068315058745"/>
        </c:manualLayout>
      </c:layout>
      <c:barChart>
        <c:barDir val="col"/>
        <c:grouping val="stacked"/>
        <c:varyColors val="0"/>
        <c:ser>
          <c:idx val="0"/>
          <c:order val="0"/>
          <c:tx>
            <c:v>Hombre</c:v>
          </c:tx>
          <c:spPr>
            <a:solidFill>
              <a:schemeClr val="accent1">
                <a:lumMod val="50000"/>
              </a:schemeClr>
            </a:solidFill>
          </c:spPr>
          <c:invertIfNegative val="0"/>
          <c:dPt>
            <c:idx val="9"/>
            <c:invertIfNegative val="0"/>
            <c:bubble3D val="0"/>
            <c:extLst>
              <c:ext xmlns:c16="http://schemas.microsoft.com/office/drawing/2014/chart" uri="{C3380CC4-5D6E-409C-BE32-E72D297353CC}">
                <c16:uniqueId val="{00000000-D46E-437E-A989-2757E46352BC}"/>
              </c:ext>
            </c:extLst>
          </c:dPt>
          <c:dPt>
            <c:idx val="11"/>
            <c:invertIfNegative val="0"/>
            <c:bubble3D val="0"/>
            <c:extLst>
              <c:ext xmlns:c16="http://schemas.microsoft.com/office/drawing/2014/chart" uri="{C3380CC4-5D6E-409C-BE32-E72D297353CC}">
                <c16:uniqueId val="{00000001-D46E-437E-A989-2757E46352BC}"/>
              </c:ext>
            </c:extLst>
          </c:dPt>
          <c:dPt>
            <c:idx val="12"/>
            <c:invertIfNegative val="0"/>
            <c:bubble3D val="0"/>
            <c:extLst>
              <c:ext xmlns:c16="http://schemas.microsoft.com/office/drawing/2014/chart" uri="{C3380CC4-5D6E-409C-BE32-E72D297353CC}">
                <c16:uniqueId val="{00000002-D46E-437E-A989-2757E46352BC}"/>
              </c:ext>
            </c:extLst>
          </c:dPt>
          <c:dPt>
            <c:idx val="14"/>
            <c:invertIfNegative val="0"/>
            <c:bubble3D val="0"/>
            <c:extLst>
              <c:ext xmlns:c16="http://schemas.microsoft.com/office/drawing/2014/chart" uri="{C3380CC4-5D6E-409C-BE32-E72D297353CC}">
                <c16:uniqueId val="{00000003-D46E-437E-A989-2757E46352BC}"/>
              </c:ext>
            </c:extLst>
          </c:dPt>
          <c:dPt>
            <c:idx val="19"/>
            <c:invertIfNegative val="0"/>
            <c:bubble3D val="0"/>
            <c:spPr>
              <a:blipFill>
                <a:blip xmlns:r="http://schemas.openxmlformats.org/officeDocument/2006/relationships" r:embed="rId1"/>
                <a:tile tx="0" ty="0" sx="100000" sy="100000" flip="none" algn="tl"/>
              </a:blipFill>
            </c:spPr>
            <c:extLst>
              <c:ext xmlns:c16="http://schemas.microsoft.com/office/drawing/2014/chart" uri="{C3380CC4-5D6E-409C-BE32-E72D297353CC}">
                <c16:uniqueId val="{00000005-D46E-437E-A989-2757E46352B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46E-437E-A989-2757E46352B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46E-437E-A989-2757E46352B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46E-437E-A989-2757E46352B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46E-437E-A989-2757E46352B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46E-437E-A989-2757E46352B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46E-437E-A989-2757E46352B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46E-437E-A989-2757E46352B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46E-437E-A989-2757E46352B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46E-437E-A989-2757E46352B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46E-437E-A989-2757E46352B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46E-437E-A989-2757E46352B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46E-437E-A989-2757E46352B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46E-437E-A989-2757E46352B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46E-437E-A989-2757E46352B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46E-437E-A989-2757E46352B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46E-437E-A989-2757E46352B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46E-437E-A989-2757E46352B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46E-437E-A989-2757E46352B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D46E-437E-A989-2757E46352BC}"/>
                </c:ext>
              </c:extLst>
            </c:dLbl>
            <c:dLbl>
              <c:idx val="19"/>
              <c:layout>
                <c:manualLayout>
                  <c:x val="0"/>
                  <c:y val="-1.273235705349922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'61aperfcuidadorCCAA'!$G$13:$G$32</c:f>
              <c:numCache>
                <c:formatCode>0.0%</c:formatCode>
                <c:ptCount val="20"/>
                <c:pt idx="0">
                  <c:v>0.18406281247159348</c:v>
                </c:pt>
                <c:pt idx="1">
                  <c:v>0.30265086477658193</c:v>
                </c:pt>
                <c:pt idx="2">
                  <c:v>0.25799777176508037</c:v>
                </c:pt>
                <c:pt idx="3">
                  <c:v>0.29450856942987058</c:v>
                </c:pt>
                <c:pt idx="4">
                  <c:v>0.25828036132485782</c:v>
                </c:pt>
                <c:pt idx="5">
                  <c:v>0.28050564145424156</c:v>
                </c:pt>
                <c:pt idx="6">
                  <c:v>0.24864381035043939</c:v>
                </c:pt>
                <c:pt idx="7">
                  <c:v>0.23235919726255433</c:v>
                </c:pt>
                <c:pt idx="8">
                  <c:v>0.34925289285640881</c:v>
                </c:pt>
                <c:pt idx="9">
                  <c:v>0.26761738538163554</c:v>
                </c:pt>
                <c:pt idx="10">
                  <c:v>0.18721655328798187</c:v>
                </c:pt>
                <c:pt idx="11">
                  <c:v>0.16541775946047207</c:v>
                </c:pt>
                <c:pt idx="12">
                  <c:v>0.25468878427856234</c:v>
                </c:pt>
                <c:pt idx="13">
                  <c:v>0.28608293609548047</c:v>
                </c:pt>
                <c:pt idx="14">
                  <c:v>0.28250812087803917</c:v>
                </c:pt>
                <c:pt idx="15">
                  <c:v>0.33533972658641092</c:v>
                </c:pt>
                <c:pt idx="16">
                  <c:v>0.29401993355481726</c:v>
                </c:pt>
                <c:pt idx="17">
                  <c:v>0.16588785046728971</c:v>
                </c:pt>
                <c:pt idx="18">
                  <c:v>0.1069723018147087</c:v>
                </c:pt>
                <c:pt idx="19">
                  <c:v>0.27377253326034057</c:v>
                </c:pt>
              </c:numCache>
            </c:numRef>
          </c:val>
          <c:extLst>
            <c:ext xmlns:c16="http://schemas.microsoft.com/office/drawing/2014/chart" uri="{C3380CC4-5D6E-409C-BE32-E72D297353CC}">
              <c16:uniqueId val="{00000015-D46E-437E-A989-2757E46352BC}"/>
            </c:ext>
          </c:extLst>
        </c:ser>
        <c:ser>
          <c:idx val="1"/>
          <c:order val="1"/>
          <c:tx>
            <c:v>Mujer</c:v>
          </c:tx>
          <c:spPr>
            <a:solidFill>
              <a:srgbClr val="9999FF"/>
            </a:solidFill>
          </c:spPr>
          <c:invertIfNegative val="0"/>
          <c:dPt>
            <c:idx val="9"/>
            <c:invertIfNegative val="0"/>
            <c:bubble3D val="0"/>
            <c:extLst>
              <c:ext xmlns:c16="http://schemas.microsoft.com/office/drawing/2014/chart" uri="{C3380CC4-5D6E-409C-BE32-E72D297353CC}">
                <c16:uniqueId val="{00000016-D46E-437E-A989-2757E46352BC}"/>
              </c:ext>
            </c:extLst>
          </c:dPt>
          <c:dPt>
            <c:idx val="11"/>
            <c:invertIfNegative val="0"/>
            <c:bubble3D val="0"/>
            <c:extLst>
              <c:ext xmlns:c16="http://schemas.microsoft.com/office/drawing/2014/chart" uri="{C3380CC4-5D6E-409C-BE32-E72D297353CC}">
                <c16:uniqueId val="{00000017-D46E-437E-A989-2757E46352BC}"/>
              </c:ext>
            </c:extLst>
          </c:dPt>
          <c:dPt>
            <c:idx val="14"/>
            <c:invertIfNegative val="0"/>
            <c:bubble3D val="0"/>
            <c:extLst>
              <c:ext xmlns:c16="http://schemas.microsoft.com/office/drawing/2014/chart" uri="{C3380CC4-5D6E-409C-BE32-E72D297353CC}">
                <c16:uniqueId val="{00000018-D46E-437E-A989-2757E46352BC}"/>
              </c:ext>
            </c:extLst>
          </c:dPt>
          <c:dPt>
            <c:idx val="19"/>
            <c:invertIfNegative val="0"/>
            <c:bubble3D val="0"/>
            <c:spPr>
              <a:pattFill prst="wdUpDiag">
                <a:fgClr>
                  <a:srgbClr val="9999FF"/>
                </a:fgClr>
                <a:bgClr>
                  <a:srgbClr val="3737FF"/>
                </a:bgClr>
              </a:pattFill>
            </c:spPr>
            <c:extLst>
              <c:ext xmlns:c16="http://schemas.microsoft.com/office/drawing/2014/chart" uri="{C3380CC4-5D6E-409C-BE32-E72D297353CC}">
                <c16:uniqueId val="{0000001A-D46E-437E-A989-2757E46352BC}"/>
              </c:ext>
            </c:extLst>
          </c:dPt>
          <c:dLbls>
            <c:dLbl>
              <c:idx val="0"/>
              <c:layout>
                <c:manualLayout>
                  <c:x val="0"/>
                  <c:y val="-4.984423676012460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46E-437E-A989-2757E46352BC}"/>
                </c:ext>
              </c:extLst>
            </c:dLbl>
            <c:dLbl>
              <c:idx val="2"/>
              <c:layout>
                <c:manualLayout>
                  <c:x val="0"/>
                  <c:y val="-2.699896157840086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46E-437E-A989-2757E46352BC}"/>
                </c:ext>
              </c:extLst>
            </c:dLbl>
            <c:dLbl>
              <c:idx val="4"/>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46E-437E-A989-2757E46352BC}"/>
                </c:ext>
              </c:extLst>
            </c:dLbl>
            <c:dLbl>
              <c:idx val="7"/>
              <c:layout>
                <c:manualLayout>
                  <c:x val="-4.99710297718536E-17"/>
                  <c:y val="-1.453790238836971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46E-437E-A989-2757E46352BC}"/>
                </c:ext>
              </c:extLst>
            </c:dLbl>
            <c:dLbl>
              <c:idx val="8"/>
              <c:layout>
                <c:manualLayout>
                  <c:x val="-9.99420595437072E-17"/>
                  <c:y val="3.115264797507788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46E-437E-A989-2757E46352B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46E-437E-A989-2757E46352BC}"/>
                </c:ext>
              </c:extLst>
            </c:dLbl>
            <c:dLbl>
              <c:idx val="11"/>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D46E-437E-A989-2757E46352BC}"/>
                </c:ext>
              </c:extLst>
            </c:dLbl>
            <c:dLbl>
              <c:idx val="15"/>
              <c:layout>
                <c:manualLayout>
                  <c:x val="-9.99420595437072E-17"/>
                  <c:y val="1.6614745586708203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D46E-437E-A989-2757E46352BC}"/>
                </c:ext>
              </c:extLst>
            </c:dLbl>
            <c:dLbl>
              <c:idx val="17"/>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D46E-437E-A989-2757E46352B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3-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'61aperfcuidadorCCAA'!$H$13:$H$32</c:f>
              <c:numCache>
                <c:formatCode>0.0%</c:formatCode>
                <c:ptCount val="20"/>
                <c:pt idx="0">
                  <c:v>0.81593718752840649</c:v>
                </c:pt>
                <c:pt idx="1">
                  <c:v>0.69734913522341802</c:v>
                </c:pt>
                <c:pt idx="2">
                  <c:v>0.74200222823491957</c:v>
                </c:pt>
                <c:pt idx="3">
                  <c:v>0.70549143057012942</c:v>
                </c:pt>
                <c:pt idx="4">
                  <c:v>0.74171963867514223</c:v>
                </c:pt>
                <c:pt idx="5">
                  <c:v>0.71949435854575849</c:v>
                </c:pt>
                <c:pt idx="6">
                  <c:v>0.75135618964956064</c:v>
                </c:pt>
                <c:pt idx="7">
                  <c:v>0.76764080273744562</c:v>
                </c:pt>
                <c:pt idx="8">
                  <c:v>0.65074710714359119</c:v>
                </c:pt>
                <c:pt idx="9">
                  <c:v>0.73238261461836451</c:v>
                </c:pt>
                <c:pt idx="10">
                  <c:v>0.81278344671201819</c:v>
                </c:pt>
                <c:pt idx="11">
                  <c:v>0.8345822405395279</c:v>
                </c:pt>
                <c:pt idx="12">
                  <c:v>0.74531121572143766</c:v>
                </c:pt>
                <c:pt idx="13">
                  <c:v>0.71391706390451959</c:v>
                </c:pt>
                <c:pt idx="14">
                  <c:v>0.71749187912196077</c:v>
                </c:pt>
                <c:pt idx="15">
                  <c:v>0.66466027341358902</c:v>
                </c:pt>
                <c:pt idx="16">
                  <c:v>0.70598006644518274</c:v>
                </c:pt>
                <c:pt idx="17">
                  <c:v>0.83411214953271029</c:v>
                </c:pt>
                <c:pt idx="18">
                  <c:v>0.89302769818529126</c:v>
                </c:pt>
                <c:pt idx="19">
                  <c:v>0.72622746673965943</c:v>
                </c:pt>
              </c:numCache>
            </c:numRef>
          </c:val>
          <c:extLst>
            <c:ext xmlns:c16="http://schemas.microsoft.com/office/drawing/2014/chart" uri="{C3380CC4-5D6E-409C-BE32-E72D297353CC}">
              <c16:uniqueId val="{00000024-D46E-437E-A989-2757E46352BC}"/>
            </c:ext>
          </c:extLst>
        </c:ser>
        <c:dLbls>
          <c:dLblPos val="inEnd"/>
          <c:showLegendKey val="0"/>
          <c:showVal val="1"/>
          <c:showCatName val="0"/>
          <c:showSerName val="0"/>
          <c:showPercent val="0"/>
          <c:showBubbleSize val="0"/>
        </c:dLbls>
        <c:gapWidth val="30"/>
        <c:overlap val="100"/>
        <c:axId val="-2058253008"/>
        <c:axId val="-2058254640"/>
      </c:barChart>
      <c:lineChart>
        <c:grouping val="standard"/>
        <c:varyColors val="0"/>
        <c:ser>
          <c:idx val="2"/>
          <c:order val="2"/>
          <c:tx>
            <c:v>Media</c:v>
          </c:tx>
          <c:spPr>
            <a:ln w="25400">
              <a:solidFill>
                <a:srgbClr val="C00000"/>
              </a:solidFill>
            </a:ln>
          </c:spPr>
          <c:marker>
            <c:symbol val="none"/>
          </c:marker>
          <c:trendline>
            <c:spPr>
              <a:ln w="25400">
                <a:solidFill>
                  <a:srgbClr val="FFFF99"/>
                </a:solidFill>
              </a:ln>
            </c:spPr>
            <c:trendlineType val="linear"/>
            <c:forward val="0.5"/>
            <c:backward val="0.5"/>
            <c:dispRSqr val="0"/>
            <c:dispEq val="0"/>
          </c:trendline>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'61aperfcuidadorCCAA'!$I$13:$I$32</c:f>
              <c:numCache>
                <c:formatCode>0.0%</c:formatCode>
                <c:ptCount val="20"/>
                <c:pt idx="0">
                  <c:v>0.27377253326034057</c:v>
                </c:pt>
                <c:pt idx="1">
                  <c:v>0.27377253326034057</c:v>
                </c:pt>
                <c:pt idx="2">
                  <c:v>0.27377253326034057</c:v>
                </c:pt>
                <c:pt idx="3">
                  <c:v>0.27377253326034057</c:v>
                </c:pt>
                <c:pt idx="4">
                  <c:v>0.27377253326034057</c:v>
                </c:pt>
                <c:pt idx="5">
                  <c:v>0.27377253326034057</c:v>
                </c:pt>
                <c:pt idx="6">
                  <c:v>0.27377253326034057</c:v>
                </c:pt>
                <c:pt idx="7">
                  <c:v>0.27377253326034057</c:v>
                </c:pt>
                <c:pt idx="8">
                  <c:v>0.27377253326034057</c:v>
                </c:pt>
                <c:pt idx="9">
                  <c:v>0.27377253326034057</c:v>
                </c:pt>
                <c:pt idx="10">
                  <c:v>0.27377253326034057</c:v>
                </c:pt>
                <c:pt idx="11">
                  <c:v>0.27377253326034057</c:v>
                </c:pt>
                <c:pt idx="12">
                  <c:v>0.27377253326034057</c:v>
                </c:pt>
                <c:pt idx="13">
                  <c:v>0.27377253326034057</c:v>
                </c:pt>
                <c:pt idx="14">
                  <c:v>0.27377253326034057</c:v>
                </c:pt>
                <c:pt idx="15">
                  <c:v>0.27377253326034057</c:v>
                </c:pt>
                <c:pt idx="16">
                  <c:v>0.27377253326034057</c:v>
                </c:pt>
                <c:pt idx="17">
                  <c:v>0.27377253326034057</c:v>
                </c:pt>
                <c:pt idx="18">
                  <c:v>0.27377253326034057</c:v>
                </c:pt>
                <c:pt idx="19">
                  <c:v>0.27377253326034057</c:v>
                </c:pt>
              </c:numCache>
            </c:numRef>
          </c:val>
          <c:smooth val="0"/>
          <c:extLst>
            <c:ext xmlns:c16="http://schemas.microsoft.com/office/drawing/2014/chart" uri="{C3380CC4-5D6E-409C-BE32-E72D297353CC}">
              <c16:uniqueId val="{00000026-D46E-437E-A989-2757E46352BC}"/>
            </c:ext>
          </c:extLst>
        </c:ser>
        <c:dLbls>
          <c:showLegendKey val="0"/>
          <c:showVal val="0"/>
          <c:showCatName val="0"/>
          <c:showSerName val="0"/>
          <c:showPercent val="0"/>
          <c:showBubbleSize val="0"/>
        </c:dLbls>
        <c:marker val="1"/>
        <c:smooth val="0"/>
        <c:axId val="-2058253008"/>
        <c:axId val="-2058254640"/>
      </c:lineChart>
      <c:catAx>
        <c:axId val="-2058253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4640"/>
        <c:crosses val="autoZero"/>
        <c:auto val="1"/>
        <c:lblAlgn val="ctr"/>
        <c:lblOffset val="100"/>
        <c:noMultiLvlLbl val="0"/>
      </c:catAx>
      <c:valAx>
        <c:axId val="-205825464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300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2041018556890915"/>
          <c:y val="0.928624350166535"/>
          <c:w val="0.56405624638538954"/>
          <c:h val="7.0611302240248086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2"/>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'7Intensidad'!$C$9:$C$18</c:f>
              <c:numCache>
                <c:formatCode>0.0%</c:formatCode>
                <c:ptCount val="10"/>
                <c:pt idx="0">
                  <c:v>2.9485310832675876E-3</c:v>
                </c:pt>
                <c:pt idx="1">
                  <c:v>0.32971397242688849</c:v>
                </c:pt>
                <c:pt idx="2">
                  <c:v>6.0080499578781275E-2</c:v>
                </c:pt>
                <c:pt idx="3">
                  <c:v>0.45825923003891261</c:v>
                </c:pt>
                <c:pt idx="4">
                  <c:v>0.11179679873768103</c:v>
                </c:pt>
                <c:pt idx="5">
                  <c:v>3.5175106641883849E-2</c:v>
                </c:pt>
                <c:pt idx="6">
                  <c:v>7.2208924488185815E-4</c:v>
                </c:pt>
                <c:pt idx="7">
                  <c:v>5.5493895671476139E-4</c:v>
                </c:pt>
                <c:pt idx="8">
                  <c:v>2.2732439190725165E-4</c:v>
                </c:pt>
                <c:pt idx="9">
                  <c:v>5.2150889908134199E-4</c:v>
                </c:pt>
              </c:numCache>
            </c:numRef>
          </c:val>
          <c:extLst>
            <c:ext xmlns:c16="http://schemas.microsoft.com/office/drawing/2014/chart" uri="{C3380CC4-5D6E-409C-BE32-E72D297353CC}">
              <c16:uniqueId val="{00000000-C50D-4537-90E9-3106D9A66FD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'7Intensidad'!$I$9:$I$18</c:f>
              <c:numCache>
                <c:formatCode>0.0%</c:formatCode>
                <c:ptCount val="10"/>
                <c:pt idx="0">
                  <c:v>5.1800757926879137E-4</c:v>
                </c:pt>
                <c:pt idx="1">
                  <c:v>1.7012459445459253E-2</c:v>
                </c:pt>
                <c:pt idx="2">
                  <c:v>6.2079118841844104E-2</c:v>
                </c:pt>
                <c:pt idx="3">
                  <c:v>0.64322909566782083</c:v>
                </c:pt>
                <c:pt idx="4">
                  <c:v>0.20589438098094279</c:v>
                </c:pt>
                <c:pt idx="5">
                  <c:v>5.7989585321301017E-2</c:v>
                </c:pt>
                <c:pt idx="6">
                  <c:v>1.3631778401810299E-4</c:v>
                </c:pt>
                <c:pt idx="7">
                  <c:v>4.4166962021865369E-3</c:v>
                </c:pt>
                <c:pt idx="8">
                  <c:v>1.0905422721448241E-4</c:v>
                </c:pt>
                <c:pt idx="9">
                  <c:v>8.6152839499441091E-3</c:v>
                </c:pt>
              </c:numCache>
            </c:numRef>
          </c:val>
          <c:extLst>
            <c:ext xmlns:c16="http://schemas.microsoft.com/office/drawing/2014/chart" uri="{C3380CC4-5D6E-409C-BE32-E72D297353CC}">
              <c16:uniqueId val="{00000001-C50D-4537-90E9-3106D9A66FD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'7Intensidad'!$O$9:$O$18</c:f>
              <c:numCache>
                <c:formatCode>0.0%</c:formatCode>
                <c:ptCount val="10"/>
                <c:pt idx="0">
                  <c:v>2.4696262811186335E-3</c:v>
                </c:pt>
                <c:pt idx="1">
                  <c:v>0.26810477657935283</c:v>
                </c:pt>
                <c:pt idx="2">
                  <c:v>6.0468262617911231E-2</c:v>
                </c:pt>
                <c:pt idx="3">
                  <c:v>0.49463930034413706</c:v>
                </c:pt>
                <c:pt idx="4">
                  <c:v>0.13031573635128824</c:v>
                </c:pt>
                <c:pt idx="5">
                  <c:v>3.9664345575879265E-2</c:v>
                </c:pt>
                <c:pt idx="6">
                  <c:v>6.0666906470957732E-4</c:v>
                </c:pt>
                <c:pt idx="7">
                  <c:v>1.3153444323349243E-3</c:v>
                </c:pt>
                <c:pt idx="8">
                  <c:v>2.0401260583153928E-4</c:v>
                </c:pt>
                <c:pt idx="9">
                  <c:v>2.2119261474366891E-3</c:v>
                </c:pt>
              </c:numCache>
            </c:numRef>
          </c:val>
          <c:extLst>
            <c:ext xmlns:c16="http://schemas.microsoft.com/office/drawing/2014/chart" uri="{C3380CC4-5D6E-409C-BE32-E72D297353CC}">
              <c16:uniqueId val="{00000002-C50D-4537-90E9-3106D9A66FD5}"/>
            </c:ext>
          </c:extLst>
        </c:ser>
        <c:dLbls>
          <c:showLegendKey val="0"/>
          <c:showVal val="0"/>
          <c:showCatName val="0"/>
          <c:showSerName val="0"/>
          <c:showPercent val="0"/>
          <c:showBubbleSize val="0"/>
        </c:dLbls>
        <c:gapWidth val="50"/>
        <c:overlap val="-27"/>
        <c:axId val="-2058255728"/>
        <c:axId val="-2058251920"/>
      </c:barChart>
      <c:catAx>
        <c:axId val="-2058255728"/>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920"/>
        <c:crosses val="autoZero"/>
        <c:auto val="1"/>
        <c:lblAlgn val="ctr"/>
        <c:lblOffset val="100"/>
        <c:noMultiLvlLbl val="0"/>
      </c:catAx>
      <c:valAx>
        <c:axId val="-205825192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728"/>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a:t>
            </a:r>
            <a:endParaRPr lang="en-US" sz="900"/>
          </a:p>
        </c:rich>
      </c:tx>
      <c:layout>
        <c:manualLayout>
          <c:xMode val="edge"/>
          <c:yMode val="edge"/>
          <c:x val="0.19519968974854396"/>
          <c:y val="1.8248532886877514E-2"/>
        </c:manualLayout>
      </c:layout>
      <c:overlay val="0"/>
      <c:spPr>
        <a:noFill/>
        <a:ln>
          <a:noFill/>
        </a:ln>
        <a:effectLst/>
      </c:spPr>
    </c:title>
    <c:autoTitleDeleted val="0"/>
    <c:plotArea>
      <c:layout>
        <c:manualLayout>
          <c:layoutTarget val="inner"/>
          <c:xMode val="edge"/>
          <c:yMode val="edge"/>
          <c:x val="0.12268134346770092"/>
          <c:y val="0.18591362126245847"/>
          <c:w val="0.83872215464073896"/>
          <c:h val="0.45353912156329296"/>
        </c:manualLayout>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'7Intensidad'!$D$9:$D$18</c:f>
              <c:numCache>
                <c:formatCode>0.0%</c:formatCode>
                <c:ptCount val="10"/>
                <c:pt idx="0">
                  <c:v>1.9205771955191401E-3</c:v>
                </c:pt>
                <c:pt idx="1">
                  <c:v>1.7876703325592602E-2</c:v>
                </c:pt>
                <c:pt idx="2">
                  <c:v>5.0533818224305888E-2</c:v>
                </c:pt>
                <c:pt idx="3">
                  <c:v>2.2272853408111699E-2</c:v>
                </c:pt>
                <c:pt idx="4">
                  <c:v>0.14005608377513912</c:v>
                </c:pt>
                <c:pt idx="5">
                  <c:v>0.58143831514992184</c:v>
                </c:pt>
                <c:pt idx="6">
                  <c:v>0.10284216214637282</c:v>
                </c:pt>
                <c:pt idx="7">
                  <c:v>8.1160817304181454E-2</c:v>
                </c:pt>
                <c:pt idx="8">
                  <c:v>4.2354934349851756E-4</c:v>
                </c:pt>
                <c:pt idx="9">
                  <c:v>1.475120127356906E-3</c:v>
                </c:pt>
              </c:numCache>
            </c:numRef>
          </c:val>
          <c:extLst>
            <c:ext xmlns:c16="http://schemas.microsoft.com/office/drawing/2014/chart" uri="{C3380CC4-5D6E-409C-BE32-E72D297353CC}">
              <c16:uniqueId val="{00000000-DF38-415E-9484-0298C79B541F}"/>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'7Intensidad'!$J$9:$J$18</c:f>
              <c:numCache>
                <c:formatCode>0.0%</c:formatCode>
                <c:ptCount val="10"/>
                <c:pt idx="0">
                  <c:v>0</c:v>
                </c:pt>
                <c:pt idx="1">
                  <c:v>3.6888701517706575E-4</c:v>
                </c:pt>
                <c:pt idx="2">
                  <c:v>1.0012647554806071E-3</c:v>
                </c:pt>
                <c:pt idx="3">
                  <c:v>3.9839797639123105E-2</c:v>
                </c:pt>
                <c:pt idx="4">
                  <c:v>5.3172428330522763E-2</c:v>
                </c:pt>
                <c:pt idx="5">
                  <c:v>0.67332419898819562</c:v>
                </c:pt>
                <c:pt idx="6">
                  <c:v>0.11019182124789208</c:v>
                </c:pt>
                <c:pt idx="7">
                  <c:v>8.5581787521079256E-2</c:v>
                </c:pt>
                <c:pt idx="8">
                  <c:v>3.1618887015177064E-4</c:v>
                </c:pt>
                <c:pt idx="9">
                  <c:v>3.6203625632377744E-2</c:v>
                </c:pt>
              </c:numCache>
            </c:numRef>
          </c:val>
          <c:extLst>
            <c:ext xmlns:c16="http://schemas.microsoft.com/office/drawing/2014/chart" uri="{C3380CC4-5D6E-409C-BE32-E72D297353CC}">
              <c16:uniqueId val="{00000001-DF38-415E-9484-0298C79B541F}"/>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'7Intensidad'!$P$9:$P$18</c:f>
              <c:numCache>
                <c:formatCode>0.0%</c:formatCode>
                <c:ptCount val="10"/>
                <c:pt idx="0">
                  <c:v>1.6866759016982197E-3</c:v>
                </c:pt>
                <c:pt idx="1">
                  <c:v>1.5744446154635473E-2</c:v>
                </c:pt>
                <c:pt idx="2">
                  <c:v>4.4501308296136681E-2</c:v>
                </c:pt>
                <c:pt idx="3">
                  <c:v>2.4408701451952182E-2</c:v>
                </c:pt>
                <c:pt idx="4">
                  <c:v>0.12947001180031809</c:v>
                </c:pt>
                <c:pt idx="5">
                  <c:v>0.59256836488635778</c:v>
                </c:pt>
                <c:pt idx="6">
                  <c:v>0.10372736134626238</c:v>
                </c:pt>
                <c:pt idx="7">
                  <c:v>8.1691549946128983E-2</c:v>
                </c:pt>
                <c:pt idx="8">
                  <c:v>4.104458468010877E-4</c:v>
                </c:pt>
                <c:pt idx="9">
                  <c:v>5.7911343697090965E-3</c:v>
                </c:pt>
              </c:numCache>
            </c:numRef>
          </c:val>
          <c:extLst>
            <c:ext xmlns:c16="http://schemas.microsoft.com/office/drawing/2014/chart" uri="{C3380CC4-5D6E-409C-BE32-E72D297353CC}">
              <c16:uniqueId val="{00000002-DF38-415E-9484-0298C79B541F}"/>
            </c:ext>
          </c:extLst>
        </c:ser>
        <c:dLbls>
          <c:showLegendKey val="0"/>
          <c:showVal val="0"/>
          <c:showCatName val="0"/>
          <c:showSerName val="0"/>
          <c:showPercent val="0"/>
          <c:showBubbleSize val="0"/>
        </c:dLbls>
        <c:gapWidth val="50"/>
        <c:overlap val="-27"/>
        <c:axId val="-2058251376"/>
        <c:axId val="-2058249200"/>
      </c:barChart>
      <c:catAx>
        <c:axId val="-205825137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200"/>
        <c:crosses val="autoZero"/>
        <c:auto val="1"/>
        <c:lblAlgn val="ctr"/>
        <c:lblOffset val="100"/>
        <c:noMultiLvlLbl val="0"/>
      </c:catAx>
      <c:valAx>
        <c:axId val="-20582492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376"/>
        <c:crosses val="autoZero"/>
        <c:crossBetween val="between"/>
        <c:majorUnit val="0.2"/>
      </c:valAx>
      <c:spPr>
        <a:noFill/>
        <a:ln w="25400">
          <a:noFill/>
        </a:ln>
      </c:spPr>
    </c:plotArea>
    <c:legend>
      <c:legendPos val="b"/>
      <c:layout>
        <c:manualLayout>
          <c:xMode val="edge"/>
          <c:yMode val="edge"/>
          <c:x val="9.6064377177127267E-3"/>
          <c:y val="0.83056373767232594"/>
          <c:w val="0.99039356228228725"/>
          <c:h val="0.1428581892379731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'7Intensidad'!$E$9:$E$18</c:f>
              <c:numCache>
                <c:formatCode>0.0%</c:formatCode>
                <c:ptCount val="10"/>
                <c:pt idx="0">
                  <c:v>1.4387474434022145E-3</c:v>
                </c:pt>
                <c:pt idx="1">
                  <c:v>6.8128923055222508E-3</c:v>
                </c:pt>
                <c:pt idx="2">
                  <c:v>1.4824740813879682E-2</c:v>
                </c:pt>
                <c:pt idx="3">
                  <c:v>3.1045912969885042E-2</c:v>
                </c:pt>
                <c:pt idx="4">
                  <c:v>0.15881232809083856</c:v>
                </c:pt>
                <c:pt idx="5">
                  <c:v>3.3937513223781648E-2</c:v>
                </c:pt>
                <c:pt idx="6">
                  <c:v>7.3079906904577191E-2</c:v>
                </c:pt>
                <c:pt idx="7">
                  <c:v>8.7142957895479226E-2</c:v>
                </c:pt>
                <c:pt idx="8">
                  <c:v>0.36036391847097821</c:v>
                </c:pt>
                <c:pt idx="9">
                  <c:v>0.23254108188165598</c:v>
                </c:pt>
              </c:numCache>
            </c:numRef>
          </c:val>
          <c:extLst>
            <c:ext xmlns:c16="http://schemas.microsoft.com/office/drawing/2014/chart" uri="{C3380CC4-5D6E-409C-BE32-E72D297353CC}">
              <c16:uniqueId val="{00000000-FC2D-485E-BC9F-93FAF6BEFFA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'7Intensidad'!$K$9:$K$18</c:f>
              <c:numCache>
                <c:formatCode>0.0%</c:formatCode>
                <c:ptCount val="10"/>
                <c:pt idx="0">
                  <c:v>0</c:v>
                </c:pt>
                <c:pt idx="1">
                  <c:v>0</c:v>
                </c:pt>
                <c:pt idx="2">
                  <c:v>1.6846361185983828E-4</c:v>
                </c:pt>
                <c:pt idx="3">
                  <c:v>2.4932614555256066E-2</c:v>
                </c:pt>
                <c:pt idx="4">
                  <c:v>6.7385444743935314E-3</c:v>
                </c:pt>
                <c:pt idx="5">
                  <c:v>1.7688679245283018E-2</c:v>
                </c:pt>
                <c:pt idx="6">
                  <c:v>2.3332210242587602E-2</c:v>
                </c:pt>
                <c:pt idx="7">
                  <c:v>0.19794474393530997</c:v>
                </c:pt>
                <c:pt idx="8">
                  <c:v>0.47304582210242585</c:v>
                </c:pt>
                <c:pt idx="9">
                  <c:v>0.25614892183288412</c:v>
                </c:pt>
              </c:numCache>
            </c:numRef>
          </c:val>
          <c:extLst>
            <c:ext xmlns:c16="http://schemas.microsoft.com/office/drawing/2014/chart" uri="{C3380CC4-5D6E-409C-BE32-E72D297353CC}">
              <c16:uniqueId val="{00000001-FC2D-485E-BC9F-93FAF6BEFFA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'7Intensidad'!$Q$9:$Q$18</c:f>
              <c:numCache>
                <c:formatCode>0.0%</c:formatCode>
                <c:ptCount val="10"/>
                <c:pt idx="0">
                  <c:v>1.2321370329657056E-3</c:v>
                </c:pt>
                <c:pt idx="1">
                  <c:v>5.8345312443376053E-3</c:v>
                </c:pt>
                <c:pt idx="2">
                  <c:v>1.272000289914596E-2</c:v>
                </c:pt>
                <c:pt idx="3">
                  <c:v>3.0163197757993792E-2</c:v>
                </c:pt>
                <c:pt idx="4">
                  <c:v>0.13697256683135425</c:v>
                </c:pt>
                <c:pt idx="5">
                  <c:v>3.1600690963120445E-2</c:v>
                </c:pt>
                <c:pt idx="6">
                  <c:v>6.5931411038498242E-2</c:v>
                </c:pt>
                <c:pt idx="7">
                  <c:v>0.10301631977579938</c:v>
                </c:pt>
                <c:pt idx="8">
                  <c:v>0.376454102895522</c:v>
                </c:pt>
                <c:pt idx="9">
                  <c:v>0.23607503956126258</c:v>
                </c:pt>
              </c:numCache>
            </c:numRef>
          </c:val>
          <c:extLst>
            <c:ext xmlns:c16="http://schemas.microsoft.com/office/drawing/2014/chart" uri="{C3380CC4-5D6E-409C-BE32-E72D297353CC}">
              <c16:uniqueId val="{00000002-FC2D-485E-BC9F-93FAF6BEFFA5}"/>
            </c:ext>
          </c:extLst>
        </c:ser>
        <c:dLbls>
          <c:showLegendKey val="0"/>
          <c:showVal val="0"/>
          <c:showCatName val="0"/>
          <c:showSerName val="0"/>
          <c:showPercent val="0"/>
          <c:showBubbleSize val="0"/>
        </c:dLbls>
        <c:gapWidth val="50"/>
        <c:overlap val="-27"/>
        <c:axId val="-2058256272"/>
        <c:axId val="-2058250288"/>
      </c:barChart>
      <c:catAx>
        <c:axId val="-2058256272"/>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288"/>
        <c:crosses val="autoZero"/>
        <c:auto val="1"/>
        <c:lblAlgn val="ctr"/>
        <c:lblOffset val="100"/>
        <c:noMultiLvlLbl val="0"/>
      </c:catAx>
      <c:valAx>
        <c:axId val="-20582502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6272"/>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a:t>Distribución de la cuantía de las Prestaciones Económicas (euros).</a:t>
            </a:r>
            <a:r>
              <a:rPr lang="en-US" sz="900" b="1" baseline="0"/>
              <a:t> GRADO I</a:t>
            </a:r>
            <a:endParaRPr lang="en-US" sz="900" b="1"/>
          </a:p>
        </c:rich>
      </c:tx>
      <c:layout>
        <c:manualLayout>
          <c:xMode val="edge"/>
          <c:yMode val="edge"/>
          <c:x val="9.7192002536228853E-2"/>
          <c:y val="5.9354012396340736E-2"/>
        </c:manualLayout>
      </c:layout>
      <c:overlay val="0"/>
      <c:spPr>
        <a:noFill/>
        <a:ln>
          <a:noFill/>
        </a:ln>
        <a:effectLst/>
      </c:spPr>
    </c:title>
    <c:autoTitleDeleted val="0"/>
    <c:plotArea>
      <c:layout>
        <c:manualLayout>
          <c:layoutTarget val="inner"/>
          <c:xMode val="edge"/>
          <c:yMode val="edge"/>
          <c:x val="9.2615110584584062E-2"/>
          <c:y val="0.18195016957694771"/>
          <c:w val="0.77229315969064671"/>
          <c:h val="0.61731881159735247"/>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'8CuantíaPrest'!$C$12:$C$20</c:f>
              <c:numCache>
                <c:formatCode>0.0%</c:formatCode>
                <c:ptCount val="9"/>
                <c:pt idx="0">
                  <c:v>1.4051042562779074E-3</c:v>
                </c:pt>
                <c:pt idx="1">
                  <c:v>5.8170496907132031E-4</c:v>
                </c:pt>
                <c:pt idx="2">
                  <c:v>4.3832698373683998E-3</c:v>
                </c:pt>
                <c:pt idx="3">
                  <c:v>0.96678956208266764</c:v>
                </c:pt>
                <c:pt idx="4">
                  <c:v>3.0314202613575848E-3</c:v>
                </c:pt>
                <c:pt idx="5">
                  <c:v>2.7118921797550286E-3</c:v>
                </c:pt>
                <c:pt idx="6">
                  <c:v>2.0953668428167628E-2</c:v>
                </c:pt>
                <c:pt idx="7">
                  <c:v>7.7833763467289333E-5</c:v>
                </c:pt>
                <c:pt idx="8">
                  <c:v>6.5544221867191023E-5</c:v>
                </c:pt>
              </c:numCache>
            </c:numRef>
          </c:val>
          <c:extLst>
            <c:ext xmlns:c16="http://schemas.microsoft.com/office/drawing/2014/chart" uri="{C3380CC4-5D6E-409C-BE32-E72D297353CC}">
              <c16:uniqueId val="{00000000-BCF5-4962-9B79-46E7EB836552}"/>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'8CuantíaPrest'!$C$28:$C$36</c:f>
              <c:numCache>
                <c:formatCode>0.0%</c:formatCode>
                <c:ptCount val="9"/>
                <c:pt idx="0">
                  <c:v>0</c:v>
                </c:pt>
                <c:pt idx="1">
                  <c:v>2.2505626406601649E-3</c:v>
                </c:pt>
                <c:pt idx="2">
                  <c:v>5.0012503125781444E-3</c:v>
                </c:pt>
                <c:pt idx="3">
                  <c:v>0.13178294573643412</c:v>
                </c:pt>
                <c:pt idx="4">
                  <c:v>0.18104526131532883</c:v>
                </c:pt>
                <c:pt idx="5">
                  <c:v>0.58464616154038507</c:v>
                </c:pt>
                <c:pt idx="6">
                  <c:v>8.4771192798199543E-2</c:v>
                </c:pt>
                <c:pt idx="7">
                  <c:v>4.001000250062516E-3</c:v>
                </c:pt>
                <c:pt idx="8">
                  <c:v>6.5016254063515883E-3</c:v>
                </c:pt>
              </c:numCache>
            </c:numRef>
          </c:val>
          <c:extLst>
            <c:ext xmlns:c16="http://schemas.microsoft.com/office/drawing/2014/chart" uri="{C3380CC4-5D6E-409C-BE32-E72D297353CC}">
              <c16:uniqueId val="{00000001-BCF5-4962-9B79-46E7EB836552}"/>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'8CuantíaPrest'!$I$12:$I$20</c:f>
              <c:numCache>
                <c:formatCode>0.0%</c:formatCode>
                <c:ptCount val="9"/>
                <c:pt idx="0">
                  <c:v>2.5838348464560557E-2</c:v>
                </c:pt>
                <c:pt idx="1">
                  <c:v>6.4154441517929404E-3</c:v>
                </c:pt>
                <c:pt idx="2">
                  <c:v>1.7495328202939923E-2</c:v>
                </c:pt>
                <c:pt idx="3">
                  <c:v>0.2718912317358485</c:v>
                </c:pt>
                <c:pt idx="4">
                  <c:v>0.25445476081870483</c:v>
                </c:pt>
                <c:pt idx="5">
                  <c:v>0.3672547490472477</c:v>
                </c:pt>
                <c:pt idx="6">
                  <c:v>4.3480819881991144E-2</c:v>
                </c:pt>
                <c:pt idx="7">
                  <c:v>2.6485778608319479E-3</c:v>
                </c:pt>
                <c:pt idx="8">
                  <c:v>1.052073983608246E-2</c:v>
                </c:pt>
              </c:numCache>
            </c:numRef>
          </c:val>
          <c:extLst>
            <c:ext xmlns:c16="http://schemas.microsoft.com/office/drawing/2014/chart" uri="{C3380CC4-5D6E-409C-BE32-E72D297353CC}">
              <c16:uniqueId val="{00000002-BCF5-4962-9B79-46E7EB836552}"/>
            </c:ext>
          </c:extLst>
        </c:ser>
        <c:dLbls>
          <c:showLegendKey val="0"/>
          <c:showVal val="0"/>
          <c:showCatName val="0"/>
          <c:showSerName val="0"/>
          <c:showPercent val="0"/>
          <c:showBubbleSize val="0"/>
        </c:dLbls>
        <c:gapWidth val="50"/>
        <c:overlap val="-27"/>
        <c:axId val="-2058255184"/>
        <c:axId val="-2058250832"/>
      </c:barChart>
      <c:catAx>
        <c:axId val="-205825518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832"/>
        <c:crosses val="autoZero"/>
        <c:auto val="1"/>
        <c:lblAlgn val="ctr"/>
        <c:lblOffset val="100"/>
        <c:noMultiLvlLbl val="0"/>
      </c:catAx>
      <c:valAx>
        <c:axId val="-20582508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184"/>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GRADO II</a:t>
            </a:r>
            <a:endParaRPr lang="en-US" sz="900" b="1"/>
          </a:p>
        </c:rich>
      </c:tx>
      <c:layout>
        <c:manualLayout>
          <c:xMode val="edge"/>
          <c:yMode val="edge"/>
          <c:x val="8.6779827262076684E-2"/>
          <c:y val="4.3518098467121916E-2"/>
        </c:manualLayout>
      </c:layout>
      <c:overlay val="0"/>
      <c:spPr>
        <a:noFill/>
        <a:ln>
          <a:noFill/>
        </a:ln>
        <a:effectLst/>
      </c:spPr>
    </c:title>
    <c:autoTitleDeleted val="0"/>
    <c:plotArea>
      <c:layout>
        <c:manualLayout>
          <c:layoutTarget val="inner"/>
          <c:xMode val="edge"/>
          <c:yMode val="edge"/>
          <c:x val="7.4238436458418489E-2"/>
          <c:y val="0.18591362126245847"/>
          <c:w val="0.66801859975115563"/>
          <c:h val="0.5457103207217769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'8CuantíaPrest'!$D$12:$D$20</c:f>
              <c:numCache>
                <c:formatCode>0.0%</c:formatCode>
                <c:ptCount val="9"/>
                <c:pt idx="0">
                  <c:v>1.7690200877433964E-3</c:v>
                </c:pt>
                <c:pt idx="1">
                  <c:v>2.7888081383248839E-4</c:v>
                </c:pt>
                <c:pt idx="2">
                  <c:v>2.9761161476153609E-3</c:v>
                </c:pt>
                <c:pt idx="3">
                  <c:v>0.15058731466913081</c:v>
                </c:pt>
                <c:pt idx="4">
                  <c:v>0.28655211741298503</c:v>
                </c:pt>
                <c:pt idx="5">
                  <c:v>0.53512649534227419</c:v>
                </c:pt>
                <c:pt idx="6">
                  <c:v>2.2339601908044255E-2</c:v>
                </c:pt>
                <c:pt idx="7">
                  <c:v>3.2882961630994898E-4</c:v>
                </c:pt>
                <c:pt idx="8">
                  <c:v>4.1624002064550503E-5</c:v>
                </c:pt>
              </c:numCache>
            </c:numRef>
          </c:val>
          <c:extLst>
            <c:ext xmlns:c16="http://schemas.microsoft.com/office/drawing/2014/chart" uri="{C3380CC4-5D6E-409C-BE32-E72D297353CC}">
              <c16:uniqueId val="{00000000-FE47-43F0-893F-E3F679C8820C}"/>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'8CuantíaPrest'!$D$28:$D$36</c:f>
              <c:numCache>
                <c:formatCode>0.0%</c:formatCode>
                <c:ptCount val="9"/>
                <c:pt idx="0">
                  <c:v>2.7247956403269756E-4</c:v>
                </c:pt>
                <c:pt idx="1">
                  <c:v>2.7247956403269756E-4</c:v>
                </c:pt>
                <c:pt idx="2">
                  <c:v>5.4495912806539512E-4</c:v>
                </c:pt>
                <c:pt idx="3">
                  <c:v>6.1307901907356951E-2</c:v>
                </c:pt>
                <c:pt idx="4">
                  <c:v>5.1498637602179834E-2</c:v>
                </c:pt>
                <c:pt idx="5">
                  <c:v>0.12915531335149863</c:v>
                </c:pt>
                <c:pt idx="6">
                  <c:v>0.11253405994550408</c:v>
                </c:pt>
                <c:pt idx="7">
                  <c:v>0.42588555858310628</c:v>
                </c:pt>
                <c:pt idx="8">
                  <c:v>0.21852861035422344</c:v>
                </c:pt>
              </c:numCache>
            </c:numRef>
          </c:val>
          <c:extLst>
            <c:ext xmlns:c16="http://schemas.microsoft.com/office/drawing/2014/chart" uri="{C3380CC4-5D6E-409C-BE32-E72D297353CC}">
              <c16:uniqueId val="{00000001-FE47-43F0-893F-E3F679C8820C}"/>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'8CuantíaPrest'!$J$12:$J$20</c:f>
              <c:numCache>
                <c:formatCode>0.0%</c:formatCode>
                <c:ptCount val="9"/>
                <c:pt idx="0">
                  <c:v>1.5251386206466887E-2</c:v>
                </c:pt>
                <c:pt idx="1">
                  <c:v>1.7818204473241542E-3</c:v>
                </c:pt>
                <c:pt idx="2">
                  <c:v>9.7564014703133764E-3</c:v>
                </c:pt>
                <c:pt idx="3">
                  <c:v>0.14019064232758083</c:v>
                </c:pt>
                <c:pt idx="4">
                  <c:v>0.10411812348140302</c:v>
                </c:pt>
                <c:pt idx="5">
                  <c:v>0.18083608497912904</c:v>
                </c:pt>
                <c:pt idx="6">
                  <c:v>0.22971777459348328</c:v>
                </c:pt>
                <c:pt idx="7">
                  <c:v>0.11325151080929537</c:v>
                </c:pt>
                <c:pt idx="8">
                  <c:v>0.20509625568500406</c:v>
                </c:pt>
              </c:numCache>
            </c:numRef>
          </c:val>
          <c:extLst>
            <c:ext xmlns:c16="http://schemas.microsoft.com/office/drawing/2014/chart" uri="{C3380CC4-5D6E-409C-BE32-E72D297353CC}">
              <c16:uniqueId val="{00000002-FE47-43F0-893F-E3F679C8820C}"/>
            </c:ext>
          </c:extLst>
        </c:ser>
        <c:dLbls>
          <c:showLegendKey val="0"/>
          <c:showVal val="0"/>
          <c:showCatName val="0"/>
          <c:showSerName val="0"/>
          <c:showPercent val="0"/>
          <c:showBubbleSize val="0"/>
        </c:dLbls>
        <c:gapWidth val="50"/>
        <c:overlap val="-27"/>
        <c:axId val="-2058249744"/>
        <c:axId val="-2095907840"/>
      </c:barChart>
      <c:catAx>
        <c:axId val="-205824974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7840"/>
        <c:crosses val="autoZero"/>
        <c:auto val="1"/>
        <c:lblAlgn val="ctr"/>
        <c:lblOffset val="100"/>
        <c:noMultiLvlLbl val="0"/>
      </c:catAx>
      <c:valAx>
        <c:axId val="-20959078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744"/>
        <c:crosses val="autoZero"/>
        <c:crossBetween val="between"/>
        <c:majorUnit val="0.2"/>
      </c:valAx>
      <c:spPr>
        <a:noFill/>
        <a:ln w="25400">
          <a:noFill/>
        </a:ln>
      </c:spPr>
    </c:plotArea>
    <c:legend>
      <c:legendPos val="r"/>
      <c:layout>
        <c:manualLayout>
          <c:xMode val="edge"/>
          <c:yMode val="edge"/>
          <c:x val="0.75283255683005013"/>
          <c:y val="0.20264482634756276"/>
          <c:w val="0.18257690107075719"/>
          <c:h val="0.73757947834167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 GRADO III</a:t>
            </a:r>
            <a:endParaRPr lang="en-US" sz="900" b="1"/>
          </a:p>
        </c:rich>
      </c:tx>
      <c:layout>
        <c:manualLayout>
          <c:xMode val="edge"/>
          <c:yMode val="edge"/>
          <c:x val="0.10812170886412595"/>
          <c:y val="3.9139671568087196E-2"/>
        </c:manualLayout>
      </c:layout>
      <c:overlay val="0"/>
      <c:spPr>
        <a:noFill/>
        <a:ln>
          <a:noFill/>
        </a:ln>
        <a:effectLst/>
      </c:spPr>
    </c:title>
    <c:autoTitleDeleted val="0"/>
    <c:plotArea>
      <c:layout>
        <c:manualLayout>
          <c:layoutTarget val="inner"/>
          <c:xMode val="edge"/>
          <c:yMode val="edge"/>
          <c:x val="9.2260885681231877E-2"/>
          <c:y val="0.16182665782776981"/>
          <c:w val="0.75733171159011725"/>
          <c:h val="0.6596429787521035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'8CuantíaPrest'!$E$12:$E$20</c:f>
              <c:numCache>
                <c:formatCode>0.0%</c:formatCode>
                <c:ptCount val="9"/>
                <c:pt idx="0">
                  <c:v>2.2031516942500381E-3</c:v>
                </c:pt>
                <c:pt idx="1">
                  <c:v>1.517140388256014E-4</c:v>
                </c:pt>
                <c:pt idx="2">
                  <c:v>1.2664824110658901E-3</c:v>
                </c:pt>
                <c:pt idx="3">
                  <c:v>8.357464660523348E-3</c:v>
                </c:pt>
                <c:pt idx="4">
                  <c:v>0.19126522912117994</c:v>
                </c:pt>
                <c:pt idx="5">
                  <c:v>0.25449040573610993</c:v>
                </c:pt>
                <c:pt idx="6">
                  <c:v>0.51109161549066295</c:v>
                </c:pt>
                <c:pt idx="7">
                  <c:v>3.1114570484363561E-2</c:v>
                </c:pt>
                <c:pt idx="8">
                  <c:v>5.9366363018713594E-5</c:v>
                </c:pt>
              </c:numCache>
            </c:numRef>
          </c:val>
          <c:extLst>
            <c:ext xmlns:c16="http://schemas.microsoft.com/office/drawing/2014/chart" uri="{C3380CC4-5D6E-409C-BE32-E72D297353CC}">
              <c16:uniqueId val="{00000000-D438-43EF-A1B3-FD8FCB43CC1D}"/>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'8CuantíaPrest'!$E$28:$E$36</c:f>
              <c:numCache>
                <c:formatCode>0.0%</c:formatCode>
                <c:ptCount val="9"/>
                <c:pt idx="0">
                  <c:v>1.0302197802197802E-3</c:v>
                </c:pt>
                <c:pt idx="1">
                  <c:v>6.8681318681318687E-4</c:v>
                </c:pt>
                <c:pt idx="2">
                  <c:v>1.0302197802197802E-3</c:v>
                </c:pt>
                <c:pt idx="3">
                  <c:v>2.7472527472527475E-3</c:v>
                </c:pt>
                <c:pt idx="4">
                  <c:v>5.2541208791208792E-2</c:v>
                </c:pt>
                <c:pt idx="5">
                  <c:v>4.361263736263736E-2</c:v>
                </c:pt>
                <c:pt idx="6">
                  <c:v>4.7046703296703296E-2</c:v>
                </c:pt>
                <c:pt idx="7">
                  <c:v>0.15796703296703296</c:v>
                </c:pt>
                <c:pt idx="8">
                  <c:v>0.69333791208791207</c:v>
                </c:pt>
              </c:numCache>
            </c:numRef>
          </c:val>
          <c:extLst>
            <c:ext xmlns:c16="http://schemas.microsoft.com/office/drawing/2014/chart" uri="{C3380CC4-5D6E-409C-BE32-E72D297353CC}">
              <c16:uniqueId val="{00000001-D438-43EF-A1B3-FD8FCB43CC1D}"/>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'8CuantíaPrest'!$K$12:$K$20</c:f>
              <c:numCache>
                <c:formatCode>0.0%</c:formatCode>
                <c:ptCount val="9"/>
                <c:pt idx="0">
                  <c:v>1.0364625024151922E-2</c:v>
                </c:pt>
                <c:pt idx="1">
                  <c:v>4.002318584559331E-4</c:v>
                </c:pt>
                <c:pt idx="2">
                  <c:v>7.4111899307184852E-3</c:v>
                </c:pt>
                <c:pt idx="3">
                  <c:v>1.6285296309586243E-2</c:v>
                </c:pt>
                <c:pt idx="4">
                  <c:v>0.17505313422948468</c:v>
                </c:pt>
                <c:pt idx="5">
                  <c:v>7.7134339893455514E-2</c:v>
                </c:pt>
                <c:pt idx="6">
                  <c:v>0.14670567777195065</c:v>
                </c:pt>
                <c:pt idx="7">
                  <c:v>0.20134422700046925</c:v>
                </c:pt>
                <c:pt idx="8">
                  <c:v>0.36530127798172735</c:v>
                </c:pt>
              </c:numCache>
            </c:numRef>
          </c:val>
          <c:extLst>
            <c:ext xmlns:c16="http://schemas.microsoft.com/office/drawing/2014/chart" uri="{C3380CC4-5D6E-409C-BE32-E72D297353CC}">
              <c16:uniqueId val="{00000002-D438-43EF-A1B3-FD8FCB43CC1D}"/>
            </c:ext>
          </c:extLst>
        </c:ser>
        <c:dLbls>
          <c:showLegendKey val="0"/>
          <c:showVal val="0"/>
          <c:showCatName val="0"/>
          <c:showSerName val="0"/>
          <c:showPercent val="0"/>
          <c:showBubbleSize val="0"/>
        </c:dLbls>
        <c:gapWidth val="50"/>
        <c:overlap val="-27"/>
        <c:axId val="-2095912736"/>
        <c:axId val="-2095909472"/>
      </c:barChart>
      <c:catAx>
        <c:axId val="-209591273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9472"/>
        <c:crosses val="autoZero"/>
        <c:auto val="1"/>
        <c:lblAlgn val="ctr"/>
        <c:lblOffset val="100"/>
        <c:noMultiLvlLbl val="0"/>
      </c:catAx>
      <c:valAx>
        <c:axId val="-20959094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736"/>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chemeClr val="accent1">
                    <a:lumMod val="50000"/>
                  </a:schemeClr>
                </a:solidFill>
                <a:latin typeface="+mn-lt"/>
              </a:defRPr>
            </a:pPr>
            <a:r>
              <a:rPr lang="en-US" sz="1100" b="1">
                <a:solidFill>
                  <a:schemeClr val="accent1">
                    <a:lumMod val="50000"/>
                  </a:schemeClr>
                </a:solidFill>
                <a:latin typeface="+mn-lt"/>
              </a:rPr>
              <a:t>Tiempo medio desde la Solicitud de dependencia</a:t>
            </a:r>
            <a:r>
              <a:rPr lang="en-US" sz="1100" b="1" baseline="0">
                <a:solidFill>
                  <a:schemeClr val="accent1">
                    <a:lumMod val="50000"/>
                  </a:schemeClr>
                </a:solidFill>
                <a:latin typeface="+mn-lt"/>
              </a:rPr>
              <a:t> hasta la Resolución de Prestación (días)</a:t>
            </a:r>
            <a:endParaRPr lang="en-US" sz="1100" b="1">
              <a:solidFill>
                <a:schemeClr val="accent1">
                  <a:lumMod val="50000"/>
                </a:schemeClr>
              </a:solidFill>
              <a:latin typeface="+mn-lt"/>
            </a:endParaRPr>
          </a:p>
        </c:rich>
      </c:tx>
      <c:layout>
        <c:manualLayout>
          <c:xMode val="edge"/>
          <c:yMode val="edge"/>
          <c:x val="0.16727867100444779"/>
          <c:y val="1.0683727034120735E-2"/>
        </c:manualLayout>
      </c:layout>
      <c:overlay val="0"/>
    </c:title>
    <c:autoTitleDeleted val="0"/>
    <c:plotArea>
      <c:layout>
        <c:manualLayout>
          <c:layoutTarget val="inner"/>
          <c:xMode val="edge"/>
          <c:yMode val="edge"/>
          <c:x val="0.12526096033402923"/>
          <c:y val="6.7744258530183732E-2"/>
          <c:w val="0.84551148225469763"/>
          <c:h val="0.67535974409448829"/>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4"/>
            <c:invertIfNegative val="0"/>
            <c:bubble3D val="0"/>
            <c:extLst>
              <c:ext xmlns:c16="http://schemas.microsoft.com/office/drawing/2014/chart" uri="{C3380CC4-5D6E-409C-BE32-E72D297353CC}">
                <c16:uniqueId val="{00000006-54D3-47CB-B024-215BA3F11768}"/>
              </c:ext>
            </c:extLst>
          </c:dPt>
          <c:dPt>
            <c:idx val="5"/>
            <c:invertIfNegative val="0"/>
            <c:bubble3D val="0"/>
            <c:spPr>
              <a:solidFill>
                <a:schemeClr val="accent1">
                  <a:lumMod val="50000"/>
                </a:schemeClr>
              </a:solidFill>
              <a:ln w="12700">
                <a:solidFill>
                  <a:srgbClr val="000000"/>
                </a:solidFill>
                <a:prstDash val="solid"/>
              </a:ln>
            </c:spPr>
            <c:extLst>
              <c:ext xmlns:c16="http://schemas.microsoft.com/office/drawing/2014/chart" uri="{C3380CC4-5D6E-409C-BE32-E72D297353CC}">
                <c16:uniqueId val="{00000000-F0B9-4BE1-AAFB-F7F36F8DDABA}"/>
              </c:ext>
            </c:extLst>
          </c:dPt>
          <c:dPt>
            <c:idx val="6"/>
            <c:invertIfNegative val="0"/>
            <c:bubble3D val="0"/>
            <c:extLst>
              <c:ext xmlns:c16="http://schemas.microsoft.com/office/drawing/2014/chart" uri="{C3380CC4-5D6E-409C-BE32-E72D297353CC}">
                <c16:uniqueId val="{00000002-F0B9-4BE1-AAFB-F7F36F8DDABA}"/>
              </c:ext>
            </c:extLst>
          </c:dPt>
          <c:dPt>
            <c:idx val="7"/>
            <c:invertIfNegative val="0"/>
            <c:bubble3D val="0"/>
            <c:extLst>
              <c:ext xmlns:c16="http://schemas.microsoft.com/office/drawing/2014/chart" uri="{C3380CC4-5D6E-409C-BE32-E72D297353CC}">
                <c16:uniqueId val="{00000003-F0B9-4BE1-AAFB-F7F36F8DDABA}"/>
              </c:ext>
            </c:extLst>
          </c:dPt>
          <c:dPt>
            <c:idx val="8"/>
            <c:invertIfNegative val="0"/>
            <c:bubble3D val="0"/>
            <c:extLst>
              <c:ext xmlns:c16="http://schemas.microsoft.com/office/drawing/2014/chart" uri="{C3380CC4-5D6E-409C-BE32-E72D297353CC}">
                <c16:uniqueId val="{00000004-F0B9-4BE1-AAFB-F7F36F8DDABA}"/>
              </c:ext>
            </c:extLst>
          </c:dPt>
          <c:dPt>
            <c:idx val="9"/>
            <c:invertIfNegative val="0"/>
            <c:bubble3D val="0"/>
            <c:extLst>
              <c:ext xmlns:c16="http://schemas.microsoft.com/office/drawing/2014/chart" uri="{C3380CC4-5D6E-409C-BE32-E72D297353CC}">
                <c16:uniqueId val="{00000005-F0B9-4BE1-AAFB-F7F36F8DDABA}"/>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B9-4BE1-AAFB-F7F36F8DDABA}"/>
                </c:ext>
              </c:extLst>
            </c:dLbl>
            <c:dLbl>
              <c:idx val="1"/>
              <c:layout>
                <c:manualLayout>
                  <c:x val="-2.4395371320756874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B9-4BE1-AAFB-F7F36F8DDABA}"/>
                </c:ext>
              </c:extLst>
            </c:dLbl>
            <c:dLbl>
              <c:idx val="3"/>
              <c:layout>
                <c:manualLayout>
                  <c:x val="-4.8790742641513747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B9-4BE1-AAFB-F7F36F8DDABA}"/>
                </c:ext>
              </c:extLst>
            </c:dLbl>
            <c:dLbl>
              <c:idx val="5"/>
              <c:layout>
                <c:manualLayout>
                  <c:x val="0"/>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B9-4BE1-AAFB-F7F36F8DDABA}"/>
                </c:ext>
              </c:extLst>
            </c:dLbl>
            <c:dLbl>
              <c:idx val="6"/>
              <c:layout>
                <c:manualLayout>
                  <c:x val="2.6613439787091992E-3"/>
                  <c:y val="6.8376068376067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9-4BE1-AAFB-F7F36F8DDABA}"/>
                </c:ext>
              </c:extLst>
            </c:dLbl>
            <c:dLbl>
              <c:idx val="7"/>
              <c:layout>
                <c:manualLayout>
                  <c:x val="-4.8790742641513747E-17"/>
                  <c:y val="8.33333333333333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9-4BE1-AAFB-F7F36F8DDABA}"/>
                </c:ext>
              </c:extLst>
            </c:dLbl>
            <c:dLbl>
              <c:idx val="8"/>
              <c:layout>
                <c:manualLayout>
                  <c:x val="0"/>
                  <c:y val="6.25000000000000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9-4BE1-AAFB-F7F36F8DDABA}"/>
                </c:ext>
              </c:extLst>
            </c:dLbl>
            <c:spPr>
              <a:noFill/>
              <a:ln w="25400">
                <a:noFill/>
              </a:ln>
            </c:spPr>
            <c:txPr>
              <a:bodyPr wrap="square" lIns="38100" tIns="19050" rIns="38100" bIns="19050" anchor="ctr">
                <a:spAutoFit/>
              </a:bodyPr>
              <a:lstStyle/>
              <a:p>
                <a:pPr>
                  <a:defRPr sz="900">
                    <a:solidFill>
                      <a:schemeClr val="accent1"/>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'9TiempoEspera'!$P$13:$P$32</c:f>
              <c:strCache>
                <c:ptCount val="20"/>
                <c:pt idx="0">
                  <c:v>Andalucía</c:v>
                </c:pt>
                <c:pt idx="1">
                  <c:v>Canarias</c:v>
                </c:pt>
                <c:pt idx="2">
                  <c:v>Murcia, Región de</c:v>
                </c:pt>
                <c:pt idx="3">
                  <c:v>Galicia</c:v>
                </c:pt>
                <c:pt idx="4">
                  <c:v>Asturias, Principado de</c:v>
                </c:pt>
                <c:pt idx="5">
                  <c:v>TOTAL</c:v>
                </c:pt>
                <c:pt idx="6">
                  <c:v>Comunitat Valenciana</c:v>
                </c:pt>
                <c:pt idx="7">
                  <c:v>Madrid, Comunidad de*</c:v>
                </c:pt>
                <c:pt idx="8">
                  <c:v>Extremadura</c:v>
                </c:pt>
                <c:pt idx="9">
                  <c:v>Cataluña</c:v>
                </c:pt>
                <c:pt idx="10">
                  <c:v>Melilla</c:v>
                </c:pt>
                <c:pt idx="11">
                  <c:v>Balears, Illes</c:v>
                </c:pt>
                <c:pt idx="12">
                  <c:v>Rioja, La</c:v>
                </c:pt>
                <c:pt idx="13">
                  <c:v>Cantabria</c:v>
                </c:pt>
                <c:pt idx="14">
                  <c:v>Navarra, Comunidad Foral de</c:v>
                </c:pt>
                <c:pt idx="15">
                  <c:v>Aragón</c:v>
                </c:pt>
                <c:pt idx="16">
                  <c:v>Castilla - La Mancha</c:v>
                </c:pt>
                <c:pt idx="17">
                  <c:v>País Vasco*</c:v>
                </c:pt>
                <c:pt idx="18">
                  <c:v>Castilla y León*</c:v>
                </c:pt>
                <c:pt idx="19">
                  <c:v>Ceuta</c:v>
                </c:pt>
              </c:strCache>
            </c:strRef>
          </c:cat>
          <c:val>
            <c:numRef>
              <c:f>'9TiempoEspera'!$Q$13:$Q$32</c:f>
              <c:numCache>
                <c:formatCode>#,##0</c:formatCode>
                <c:ptCount val="20"/>
                <c:pt idx="0">
                  <c:v>602.11</c:v>
                </c:pt>
                <c:pt idx="1">
                  <c:v>560.69000000000005</c:v>
                </c:pt>
                <c:pt idx="2">
                  <c:v>520.08000000000004</c:v>
                </c:pt>
                <c:pt idx="3">
                  <c:v>386.31</c:v>
                </c:pt>
                <c:pt idx="4">
                  <c:v>346.3</c:v>
                </c:pt>
                <c:pt idx="5">
                  <c:v>333.66</c:v>
                </c:pt>
                <c:pt idx="6">
                  <c:v>317.47000000000003</c:v>
                </c:pt>
                <c:pt idx="7">
                  <c:v>305.89999999999998</c:v>
                </c:pt>
                <c:pt idx="8">
                  <c:v>278.83</c:v>
                </c:pt>
                <c:pt idx="9">
                  <c:v>270.99</c:v>
                </c:pt>
                <c:pt idx="10">
                  <c:v>266.87</c:v>
                </c:pt>
                <c:pt idx="11">
                  <c:v>247.73</c:v>
                </c:pt>
                <c:pt idx="12">
                  <c:v>220.05</c:v>
                </c:pt>
                <c:pt idx="13">
                  <c:v>209.54</c:v>
                </c:pt>
                <c:pt idx="14">
                  <c:v>204.3</c:v>
                </c:pt>
                <c:pt idx="15">
                  <c:v>189.17</c:v>
                </c:pt>
                <c:pt idx="16">
                  <c:v>186.66</c:v>
                </c:pt>
                <c:pt idx="17">
                  <c:v>127.92</c:v>
                </c:pt>
                <c:pt idx="18">
                  <c:v>118.61</c:v>
                </c:pt>
                <c:pt idx="19">
                  <c:v>58.21</c:v>
                </c:pt>
              </c:numCache>
            </c:numRef>
          </c:val>
          <c:extLst>
            <c:ext xmlns:c16="http://schemas.microsoft.com/office/drawing/2014/chart" uri="{C3380CC4-5D6E-409C-BE32-E72D297353CC}">
              <c16:uniqueId val="{00000009-F0B9-4BE1-AAFB-F7F36F8DDABA}"/>
            </c:ext>
          </c:extLst>
        </c:ser>
        <c:dLbls>
          <c:showLegendKey val="0"/>
          <c:showVal val="0"/>
          <c:showCatName val="0"/>
          <c:showSerName val="0"/>
          <c:showPercent val="0"/>
          <c:showBubbleSize val="0"/>
        </c:dLbls>
        <c:gapWidth val="20"/>
        <c:axId val="-2095908928"/>
        <c:axId val="-2095911104"/>
      </c:barChart>
      <c:catAx>
        <c:axId val="-2095908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solidFill>
                <a:latin typeface="+mn-lt"/>
                <a:ea typeface="Arial"/>
                <a:cs typeface="Arial"/>
              </a:defRPr>
            </a:pPr>
            <a:endParaRPr lang="es-ES"/>
          </a:p>
        </c:txPr>
        <c:crossAx val="-2095911104"/>
        <c:crosses val="autoZero"/>
        <c:auto val="1"/>
        <c:lblAlgn val="ctr"/>
        <c:lblOffset val="100"/>
        <c:tickLblSkip val="1"/>
        <c:tickMarkSkip val="1"/>
        <c:noMultiLvlLbl val="0"/>
      </c:catAx>
      <c:valAx>
        <c:axId val="-2095911104"/>
        <c:scaling>
          <c:orientation val="minMax"/>
          <c:max val="1004"/>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959089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B-686B-498B-ACF0-F46FF0C502D2}"/>
              </c:ext>
            </c:extLst>
          </c:dPt>
          <c:dPt>
            <c:idx val="8"/>
            <c:invertIfNegative val="0"/>
            <c:bubble3D val="0"/>
            <c:extLst>
              <c:ext xmlns:c16="http://schemas.microsoft.com/office/drawing/2014/chart" uri="{C3380CC4-5D6E-409C-BE32-E72D297353CC}">
                <c16:uniqueId val="{00000000-686B-498B-ACF0-F46FF0C502D2}"/>
              </c:ext>
            </c:extLst>
          </c:dPt>
          <c:dPt>
            <c:idx val="9"/>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686B-498B-ACF0-F46FF0C502D2}"/>
              </c:ext>
            </c:extLst>
          </c:dPt>
          <c:dPt>
            <c:idx val="10"/>
            <c:invertIfNegative val="0"/>
            <c:bubble3D val="0"/>
            <c:extLst>
              <c:ext xmlns:c16="http://schemas.microsoft.com/office/drawing/2014/chart" uri="{C3380CC4-5D6E-409C-BE32-E72D297353CC}">
                <c16:uniqueId val="{00000003-686B-498B-ACF0-F46FF0C502D2}"/>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6B-498B-ACF0-F46FF0C502D2}"/>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6B-498B-ACF0-F46FF0C502D2}"/>
                </c:ext>
              </c:extLst>
            </c:dLbl>
            <c:dLbl>
              <c:idx val="2"/>
              <c:layout>
                <c:manualLayout>
                  <c:x val="2.7951769186746393E-3"/>
                  <c:y val="4.81347773766544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6B-498B-ACF0-F46FF0C502D2}"/>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6B-498B-ACF0-F46FF0C502D2}"/>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86B-498B-ACF0-F46FF0C502D2}"/>
                </c:ext>
              </c:extLst>
            </c:dLbl>
            <c:dLbl>
              <c:idx val="5"/>
              <c:layout>
                <c:manualLayout>
                  <c:x val="3.3497479174240674E-3"/>
                  <c:y val="7.87860138172383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86B-498B-ACF0-F46FF0C502D2}"/>
                </c:ext>
              </c:extLst>
            </c:dLbl>
            <c:dLbl>
              <c:idx val="6"/>
              <c:layout>
                <c:manualLayout>
                  <c:x val="-1.1236051714712023E-5"/>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86B-498B-ACF0-F46FF0C502D2}"/>
                </c:ext>
              </c:extLst>
            </c:dLbl>
            <c:dLbl>
              <c:idx val="7"/>
              <c:layout>
                <c:manualLayout>
                  <c:x val="-2.7624886520266766E-3"/>
                  <c:y val="4.3819350167435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86B-498B-ACF0-F46FF0C502D2}"/>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6B-498B-ACF0-F46FF0C502D2}"/>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6B-498B-ACF0-F46FF0C502D2}"/>
                </c:ext>
              </c:extLst>
            </c:dLbl>
            <c:dLbl>
              <c:idx val="10"/>
              <c:layout>
                <c:manualLayout>
                  <c:x val="2.8032193394921293E-3"/>
                  <c:y val="9.626934564213984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6B-498B-ACF0-F46FF0C502D2}"/>
                </c:ext>
              </c:extLst>
            </c:dLbl>
            <c:dLbl>
              <c:idx val="11"/>
              <c:layout>
                <c:manualLayout>
                  <c:x val="2.8033071211462316E-3"/>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686B-498B-ACF0-F46FF0C502D2}"/>
                </c:ext>
              </c:extLst>
            </c:dLbl>
            <c:dLbl>
              <c:idx val="13"/>
              <c:layout>
                <c:manualLayout>
                  <c:x val="-1.1232540448470264E-3"/>
                  <c:y val="4.1550668235436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86B-498B-ACF0-F46FF0C502D2}"/>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86B-498B-ACF0-F46FF0C502D2}"/>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86B-498B-ACF0-F46FF0C502D2}"/>
                </c:ext>
              </c:extLst>
            </c:dLbl>
            <c:dLbl>
              <c:idx val="16"/>
              <c:layout>
                <c:manualLayout>
                  <c:x val="1.0025062656641603E-2"/>
                  <c:y val="7.220216606498106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86B-498B-ACF0-F46FF0C502D2}"/>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6B-498B-ACF0-F46FF0C502D2}"/>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86B-498B-ACF0-F46FF0C502D2}"/>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'24asolcasaad_pobl'!$AK$11:$AK$29</c:f>
              <c:strCache>
                <c:ptCount val="19"/>
                <c:pt idx="0">
                  <c:v>Ceuta y Melilla</c:v>
                </c:pt>
                <c:pt idx="1">
                  <c:v>Castilla y León</c:v>
                </c:pt>
                <c:pt idx="2">
                  <c:v>País Vasco</c:v>
                </c:pt>
                <c:pt idx="3">
                  <c:v>Murcia, Región de</c:v>
                </c:pt>
                <c:pt idx="4">
                  <c:v>Andalucía</c:v>
                </c:pt>
                <c:pt idx="5">
                  <c:v>Extremadura</c:v>
                </c:pt>
                <c:pt idx="6">
                  <c:v>Cataluña</c:v>
                </c:pt>
                <c:pt idx="7">
                  <c:v>Asturias, Principado de</c:v>
                </c:pt>
                <c:pt idx="8">
                  <c:v>Cantabria</c:v>
                </c:pt>
                <c:pt idx="9">
                  <c:v>TOTAL</c:v>
                </c:pt>
                <c:pt idx="10">
                  <c:v>Comunitat Valenciana</c:v>
                </c:pt>
                <c:pt idx="11">
                  <c:v>Canarias</c:v>
                </c:pt>
                <c:pt idx="12">
                  <c:v>Castilla - La Mancha</c:v>
                </c:pt>
                <c:pt idx="13">
                  <c:v>Rioja, La</c:v>
                </c:pt>
                <c:pt idx="14">
                  <c:v>Balears, Illes</c:v>
                </c:pt>
                <c:pt idx="15">
                  <c:v>Galicia</c:v>
                </c:pt>
                <c:pt idx="16">
                  <c:v>Madrid, Comunidad de</c:v>
                </c:pt>
                <c:pt idx="17">
                  <c:v>Aragón</c:v>
                </c:pt>
                <c:pt idx="18">
                  <c:v>Navarra, Comunidad Foral de</c:v>
                </c:pt>
              </c:strCache>
            </c:strRef>
          </c:cat>
          <c:val>
            <c:numRef>
              <c:f>'24asolcasaad_pobl'!$AL$11:$AL$29</c:f>
              <c:numCache>
                <c:formatCode>0.00</c:formatCode>
                <c:ptCount val="19"/>
                <c:pt idx="0">
                  <c:v>2.0224552011301955</c:v>
                </c:pt>
                <c:pt idx="1">
                  <c:v>1.8503144244984642</c:v>
                </c:pt>
                <c:pt idx="2">
                  <c:v>1.8227560614082774</c:v>
                </c:pt>
                <c:pt idx="3">
                  <c:v>1.7666649461225741</c:v>
                </c:pt>
                <c:pt idx="4">
                  <c:v>1.7115474436179494</c:v>
                </c:pt>
                <c:pt idx="5">
                  <c:v>1.6741926049616584</c:v>
                </c:pt>
                <c:pt idx="6">
                  <c:v>1.4997962433775174</c:v>
                </c:pt>
                <c:pt idx="7">
                  <c:v>1.4950437317784258</c:v>
                </c:pt>
                <c:pt idx="8">
                  <c:v>1.4621935346301982</c:v>
                </c:pt>
                <c:pt idx="9">
                  <c:v>1.4621153908507527</c:v>
                </c:pt>
                <c:pt idx="10">
                  <c:v>1.3992262743360517</c:v>
                </c:pt>
                <c:pt idx="11">
                  <c:v>1.3924134491195854</c:v>
                </c:pt>
                <c:pt idx="12">
                  <c:v>1.3708213020569762</c:v>
                </c:pt>
                <c:pt idx="13">
                  <c:v>1.3490624789270966</c:v>
                </c:pt>
                <c:pt idx="14">
                  <c:v>1.3234420777575422</c:v>
                </c:pt>
                <c:pt idx="15">
                  <c:v>1.262426976277532</c:v>
                </c:pt>
                <c:pt idx="16">
                  <c:v>1.0758264626835183</c:v>
                </c:pt>
                <c:pt idx="17">
                  <c:v>1.0586656886019388</c:v>
                </c:pt>
                <c:pt idx="18">
                  <c:v>0.96854247355162781</c:v>
                </c:pt>
              </c:numCache>
            </c:numRef>
          </c:val>
          <c:extLst>
            <c:ext xmlns:c16="http://schemas.microsoft.com/office/drawing/2014/chart" uri="{C3380CC4-5D6E-409C-BE32-E72D297353CC}">
              <c16:uniqueId val="{00000013-686B-498B-ACF0-F46FF0C502D2}"/>
            </c:ext>
          </c:extLst>
        </c:ser>
        <c:dLbls>
          <c:showLegendKey val="0"/>
          <c:showVal val="0"/>
          <c:showCatName val="0"/>
          <c:showSerName val="0"/>
          <c:showPercent val="0"/>
          <c:showBubbleSize val="0"/>
        </c:dLbls>
        <c:gapWidth val="20"/>
        <c:axId val="711915360"/>
        <c:axId val="711916448"/>
      </c:barChart>
      <c:catAx>
        <c:axId val="711915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solidFill>
                  <a:sysClr val="windowText" lastClr="000000"/>
                </a:solidFill>
                <a:latin typeface="+mn-lt"/>
              </a:defRPr>
            </a:pPr>
            <a:endParaRPr lang="es-ES"/>
          </a:p>
        </c:txPr>
        <c:crossAx val="711916448"/>
        <c:crosses val="autoZero"/>
        <c:auto val="1"/>
        <c:lblAlgn val="ctr"/>
        <c:lblOffset val="100"/>
        <c:tickLblSkip val="1"/>
        <c:tickMarkSkip val="1"/>
        <c:noMultiLvlLbl val="0"/>
      </c:catAx>
      <c:valAx>
        <c:axId val="7119164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536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chemeClr val="accent1">
              <a:lumMod val="50000"/>
            </a:schemeClr>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9"/>
            <c:invertIfNegative val="0"/>
            <c:bubble3D val="0"/>
            <c:spPr>
              <a:solidFill>
                <a:schemeClr val="accent1"/>
              </a:solidFill>
              <a:ln>
                <a:noFill/>
              </a:ln>
              <a:effectLst/>
            </c:spPr>
            <c:extLst>
              <c:ext xmlns:c16="http://schemas.microsoft.com/office/drawing/2014/chart" uri="{C3380CC4-5D6E-409C-BE32-E72D297353CC}">
                <c16:uniqueId val="{00000000-6C81-47B0-B1AF-BAF6FD9CCEB2}"/>
              </c:ext>
            </c:extLst>
          </c:dPt>
          <c:dPt>
            <c:idx val="10"/>
            <c:invertIfNegative val="0"/>
            <c:bubble3D val="0"/>
            <c:spPr>
              <a:solidFill>
                <a:schemeClr val="accent1"/>
              </a:solidFill>
              <a:ln>
                <a:noFill/>
              </a:ln>
              <a:effectLst/>
            </c:spPr>
            <c:extLst>
              <c:ext xmlns:c16="http://schemas.microsoft.com/office/drawing/2014/chart" uri="{C3380CC4-5D6E-409C-BE32-E72D297353CC}">
                <c16:uniqueId val="{0000000F-6C81-47B0-B1AF-BAF6FD9CCEB2}"/>
              </c:ext>
            </c:extLst>
          </c:dPt>
          <c:dPt>
            <c:idx val="11"/>
            <c:invertIfNegative val="0"/>
            <c:bubble3D val="0"/>
            <c:spPr>
              <a:solidFill>
                <a:schemeClr val="accent1">
                  <a:lumMod val="50000"/>
                </a:schemeClr>
              </a:solidFill>
              <a:ln>
                <a:noFill/>
              </a:ln>
              <a:effectLst/>
            </c:spPr>
            <c:extLst>
              <c:ext xmlns:c16="http://schemas.microsoft.com/office/drawing/2014/chart" uri="{C3380CC4-5D6E-409C-BE32-E72D297353CC}">
                <c16:uniqueId val="{00000001-6C81-47B0-B1AF-BAF6FD9CCEB2}"/>
              </c:ext>
            </c:extLst>
          </c:dPt>
          <c:dPt>
            <c:idx val="12"/>
            <c:invertIfNegative val="0"/>
            <c:bubble3D val="0"/>
            <c:spPr>
              <a:solidFill>
                <a:schemeClr val="accent1"/>
              </a:solidFill>
              <a:ln>
                <a:noFill/>
              </a:ln>
              <a:effectLst/>
            </c:spPr>
            <c:extLst>
              <c:ext xmlns:c16="http://schemas.microsoft.com/office/drawing/2014/chart" uri="{C3380CC4-5D6E-409C-BE32-E72D297353CC}">
                <c16:uniqueId val="{00000002-6C81-47B0-B1AF-BAF6FD9CCEB2}"/>
              </c:ext>
            </c:extLst>
          </c:dPt>
          <c:dPt>
            <c:idx val="13"/>
            <c:invertIfNegative val="0"/>
            <c:bubble3D val="0"/>
            <c:extLst>
              <c:ext xmlns:c16="http://schemas.microsoft.com/office/drawing/2014/chart" uri="{C3380CC4-5D6E-409C-BE32-E72D297353CC}">
                <c16:uniqueId val="{00000004-6C81-47B0-B1AF-BAF6FD9CCEB2}"/>
              </c:ext>
            </c:extLst>
          </c:dPt>
          <c:dPt>
            <c:idx val="14"/>
            <c:invertIfNegative val="0"/>
            <c:bubble3D val="0"/>
            <c:extLst>
              <c:ext xmlns:c16="http://schemas.microsoft.com/office/drawing/2014/chart" uri="{C3380CC4-5D6E-409C-BE32-E72D297353CC}">
                <c16:uniqueId val="{00000005-6C81-47B0-B1AF-BAF6FD9CCEB2}"/>
              </c:ext>
            </c:extLst>
          </c:dPt>
          <c:dLbls>
            <c:dLbl>
              <c:idx val="0"/>
              <c:layout>
                <c:manualLayout>
                  <c:x val="0"/>
                  <c:y val="-3.0478894636931943E-3"/>
                </c:manualLayout>
              </c:layout>
              <c:tx>
                <c:rich>
                  <a:bodyPr/>
                  <a:lstStyle/>
                  <a:p>
                    <a:fld id="{6D70951B-DD2D-4D4D-8045-74FD63C9A59D}" type="CELLRANGE">
                      <a:rPr lang="en-US" baseline="0"/>
                      <a:pPr/>
                      <a:t>[CELLRANGE]</a:t>
                    </a:fld>
                    <a:r>
                      <a:rPr lang="en-US" baseline="0"/>
                      <a:t>
</a:t>
                    </a:r>
                    <a:fld id="{7F310AB4-9A05-4A80-9C10-2AF89811B30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6C81-47B0-B1AF-BAF6FD9CCEB2}"/>
                </c:ext>
              </c:extLst>
            </c:dLbl>
            <c:dLbl>
              <c:idx val="1"/>
              <c:layout>
                <c:manualLayout>
                  <c:x val="0"/>
                  <c:y val="-1.7720988787653831E-2"/>
                </c:manualLayout>
              </c:layout>
              <c:tx>
                <c:rich>
                  <a:bodyPr/>
                  <a:lstStyle/>
                  <a:p>
                    <a:fld id="{CDD83DD1-8F8D-4ABC-84A1-1C6A6DA7CD26}" type="CELLRANGE">
                      <a:rPr lang="en-US" baseline="0"/>
                      <a:pPr/>
                      <a:t>[CELLRANGE]</a:t>
                    </a:fld>
                    <a:r>
                      <a:rPr lang="en-US" baseline="0"/>
                      <a:t>
</a:t>
                    </a:r>
                    <a:fld id="{0FE21E9A-612F-4D90-A5A1-AE99A4EA8FC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6C81-47B0-B1AF-BAF6FD9CCEB2}"/>
                </c:ext>
              </c:extLst>
            </c:dLbl>
            <c:dLbl>
              <c:idx val="2"/>
              <c:layout>
                <c:manualLayout>
                  <c:x val="-3.1535065771196298E-17"/>
                  <c:y val="-8.2036905618415919E-3"/>
                </c:manualLayout>
              </c:layout>
              <c:tx>
                <c:rich>
                  <a:bodyPr/>
                  <a:lstStyle/>
                  <a:p>
                    <a:fld id="{1C486297-B47E-45EE-8D65-3BAA77CE05E0}" type="CELLRANGE">
                      <a:rPr lang="en-US" baseline="0"/>
                      <a:pPr/>
                      <a:t>[CELLRANGE]</a:t>
                    </a:fld>
                    <a:r>
                      <a:rPr lang="en-US" baseline="0"/>
                      <a:t>
</a:t>
                    </a:r>
                    <a:fld id="{AD931E4D-EBD1-42A7-AE59-5893EC5514E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6C81-47B0-B1AF-BAF6FD9CCEB2}"/>
                </c:ext>
              </c:extLst>
            </c:dLbl>
            <c:dLbl>
              <c:idx val="3"/>
              <c:layout>
                <c:manualLayout>
                  <c:x val="0"/>
                  <c:y val="-1.6731786998662599E-2"/>
                </c:manualLayout>
              </c:layout>
              <c:tx>
                <c:rich>
                  <a:bodyPr/>
                  <a:lstStyle/>
                  <a:p>
                    <a:fld id="{900D049D-A2FB-4DDD-9D42-1D5D7EC3CFBE}" type="CELLRANGE">
                      <a:rPr lang="en-US" baseline="0"/>
                      <a:pPr/>
                      <a:t>[CELLRANGE]</a:t>
                    </a:fld>
                    <a:r>
                      <a:rPr lang="en-US" baseline="0"/>
                      <a:t>
</a:t>
                    </a:r>
                    <a:fld id="{3C2FABAC-667A-4BAE-88D3-F9835D4BB7F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6C81-47B0-B1AF-BAF6FD9CCEB2}"/>
                </c:ext>
              </c:extLst>
            </c:dLbl>
            <c:dLbl>
              <c:idx val="4"/>
              <c:layout>
                <c:manualLayout>
                  <c:x val="-3.1535065771196298E-17"/>
                  <c:y val="-8.7159103644407574E-3"/>
                </c:manualLayout>
              </c:layout>
              <c:tx>
                <c:rich>
                  <a:bodyPr/>
                  <a:lstStyle/>
                  <a:p>
                    <a:fld id="{B7C9A268-7BF6-4CAB-9063-048667EB94DE}" type="CELLRANGE">
                      <a:rPr lang="en-US" baseline="0"/>
                      <a:pPr/>
                      <a:t>[CELLRANGE]</a:t>
                    </a:fld>
                    <a:r>
                      <a:rPr lang="en-US" baseline="0"/>
                      <a:t>
</a:t>
                    </a:r>
                    <a:fld id="{8279CCDE-5A44-4929-BB6E-E0E4137C7F8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6C81-47B0-B1AF-BAF6FD9CCEB2}"/>
                </c:ext>
              </c:extLst>
            </c:dLbl>
            <c:dLbl>
              <c:idx val="5"/>
              <c:layout>
                <c:manualLayout>
                  <c:x val="0"/>
                  <c:y val="-1.7646335475998459E-2"/>
                </c:manualLayout>
              </c:layout>
              <c:tx>
                <c:rich>
                  <a:bodyPr/>
                  <a:lstStyle/>
                  <a:p>
                    <a:fld id="{F3C7A649-AFA8-44F5-B00D-F5C2C1C00CA6}" type="CELLRANGE">
                      <a:rPr lang="en-US" baseline="0"/>
                      <a:pPr/>
                      <a:t>[CELLRANGE]</a:t>
                    </a:fld>
                    <a:r>
                      <a:rPr lang="en-US" baseline="0"/>
                      <a:t>
</a:t>
                    </a:r>
                    <a:fld id="{07B95098-62F9-4900-ADB3-92D8D87EADF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6C81-47B0-B1AF-BAF6FD9CCEB2}"/>
                </c:ext>
              </c:extLst>
            </c:dLbl>
            <c:dLbl>
              <c:idx val="6"/>
              <c:layout>
                <c:manualLayout>
                  <c:x val="0"/>
                  <c:y val="-2.4497184516648868E-2"/>
                </c:manualLayout>
              </c:layout>
              <c:tx>
                <c:rich>
                  <a:bodyPr/>
                  <a:lstStyle/>
                  <a:p>
                    <a:fld id="{80E27A02-6294-4224-B4E6-2299B89E0E31}" type="CELLRANGE">
                      <a:rPr lang="en-US" baseline="0"/>
                      <a:pPr/>
                      <a:t>[CELLRANGE]</a:t>
                    </a:fld>
                    <a:r>
                      <a:rPr lang="en-US" baseline="0"/>
                      <a:t>
</a:t>
                    </a:r>
                    <a:fld id="{EC8CC68E-5EF0-464D-95C2-86F63B15081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6C81-47B0-B1AF-BAF6FD9CCEB2}"/>
                </c:ext>
              </c:extLst>
            </c:dLbl>
            <c:dLbl>
              <c:idx val="7"/>
              <c:layout>
                <c:manualLayout>
                  <c:x val="0"/>
                  <c:y val="-2.2163314926720738E-2"/>
                </c:manualLayout>
              </c:layout>
              <c:tx>
                <c:rich>
                  <a:bodyPr/>
                  <a:lstStyle/>
                  <a:p>
                    <a:fld id="{059CA15C-97A7-41A3-96DD-A5C6F6B2F08D}" type="CELLRANGE">
                      <a:rPr lang="en-US" baseline="0"/>
                      <a:pPr/>
                      <a:t>[CELLRANGE]</a:t>
                    </a:fld>
                    <a:r>
                      <a:rPr lang="en-US" baseline="0"/>
                      <a:t>
</a:t>
                    </a:r>
                    <a:fld id="{7D725626-F9A5-41DA-AD28-C26C10D1FC5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6C81-47B0-B1AF-BAF6FD9CCEB2}"/>
                </c:ext>
              </c:extLst>
            </c:dLbl>
            <c:dLbl>
              <c:idx val="8"/>
              <c:layout>
                <c:manualLayout>
                  <c:x val="0"/>
                  <c:y val="-2.1526309661573512E-2"/>
                </c:manualLayout>
              </c:layout>
              <c:tx>
                <c:rich>
                  <a:bodyPr/>
                  <a:lstStyle/>
                  <a:p>
                    <a:fld id="{D50C6348-EAAB-4A20-935B-51A5E1C7CE2C}" type="CELLRANGE">
                      <a:rPr lang="en-US" baseline="0"/>
                      <a:pPr/>
                      <a:t>[CELLRANGE]</a:t>
                    </a:fld>
                    <a:r>
                      <a:rPr lang="en-US" baseline="0"/>
                      <a:t>
</a:t>
                    </a:r>
                    <a:fld id="{AD2933F8-5C45-4368-B34A-E4E490D8967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6C81-47B0-B1AF-BAF6FD9CCEB2}"/>
                </c:ext>
              </c:extLst>
            </c:dLbl>
            <c:dLbl>
              <c:idx val="9"/>
              <c:layout>
                <c:manualLayout>
                  <c:x val="-6.3070131542392597E-17"/>
                  <c:y val="-2.7204139026626207E-2"/>
                </c:manualLayout>
              </c:layout>
              <c:tx>
                <c:rich>
                  <a:bodyPr/>
                  <a:lstStyle/>
                  <a:p>
                    <a:fld id="{75262F23-AC39-482A-99AC-5A5B8B487CF5}" type="CELLRANGE">
                      <a:rPr lang="en-US" baseline="0"/>
                      <a:pPr/>
                      <a:t>[CELLRANGE]</a:t>
                    </a:fld>
                    <a:r>
                      <a:rPr lang="en-US" baseline="0"/>
                      <a:t>
</a:t>
                    </a:r>
                    <a:fld id="{E1941376-0973-47A9-814D-F745AFD5D90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6C81-47B0-B1AF-BAF6FD9CCEB2}"/>
                </c:ext>
              </c:extLst>
            </c:dLbl>
            <c:dLbl>
              <c:idx val="10"/>
              <c:layout>
                <c:manualLayout>
                  <c:x val="0"/>
                  <c:y val="-3.0493788971617027E-2"/>
                </c:manualLayout>
              </c:layout>
              <c:tx>
                <c:rich>
                  <a:bodyPr/>
                  <a:lstStyle/>
                  <a:p>
                    <a:fld id="{8AD3863D-EA25-4657-B26A-F341423843B0}" type="CELLRANGE">
                      <a:rPr lang="en-US" baseline="0">
                        <a:solidFill>
                          <a:sysClr val="windowText" lastClr="000000"/>
                        </a:solidFill>
                      </a:rPr>
                      <a:pPr/>
                      <a:t>[CELLRANGE]</a:t>
                    </a:fld>
                    <a:r>
                      <a:rPr lang="en-US" baseline="0">
                        <a:solidFill>
                          <a:sysClr val="windowText" lastClr="000000"/>
                        </a:solidFill>
                      </a:rPr>
                      <a:t>
</a:t>
                    </a:r>
                    <a:fld id="{0AF40A21-1BCC-4AF1-8501-D66BB5C50480}"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6C81-47B0-B1AF-BAF6FD9CCEB2}"/>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BAFC6A84-3888-4BD1-B770-AF98592693A9}" type="CELLRANGE">
                      <a:rPr lang="en-US" baseline="0">
                        <a:solidFill>
                          <a:schemeClr val="bg1"/>
                        </a:solidFill>
                      </a:rPr>
                      <a:pPr>
                        <a:defRPr b="1">
                          <a:solidFill>
                            <a:schemeClr val="bg1"/>
                          </a:solidFill>
                        </a:defRPr>
                      </a:pPr>
                      <a:t>[CELLRANGE]</a:t>
                    </a:fld>
                    <a:r>
                      <a:rPr lang="en-US" baseline="0">
                        <a:solidFill>
                          <a:schemeClr val="bg1"/>
                        </a:solidFill>
                      </a:rPr>
                      <a:t>
</a:t>
                    </a:r>
                    <a:fld id="{7323DE98-2C7E-4F3C-A1BB-87735D80ACDE}"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6C81-47B0-B1AF-BAF6FD9CCEB2}"/>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946F8CDE-4106-4814-802B-9472B956BAB2}" type="CELLRANGE">
                      <a:rPr lang="en-US" baseline="0">
                        <a:solidFill>
                          <a:schemeClr val="tx1"/>
                        </a:solidFill>
                      </a:rPr>
                      <a:pPr>
                        <a:defRPr b="1">
                          <a:solidFill>
                            <a:schemeClr val="tx1"/>
                          </a:solidFill>
                        </a:defRPr>
                      </a:pPr>
                      <a:t>[CELLRANGE]</a:t>
                    </a:fld>
                    <a:r>
                      <a:rPr lang="en-US" baseline="0">
                        <a:solidFill>
                          <a:schemeClr val="tx1"/>
                        </a:solidFill>
                      </a:rPr>
                      <a:t>
</a:t>
                    </a:r>
                    <a:fld id="{7328EB64-6F28-4744-9783-63B207D721AC}"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6C81-47B0-B1AF-BAF6FD9CCEB2}"/>
                </c:ext>
              </c:extLst>
            </c:dLbl>
            <c:dLbl>
              <c:idx val="13"/>
              <c:layout>
                <c:manualLayout>
                  <c:x val="0"/>
                  <c:y val="-4.0625206045864781E-2"/>
                </c:manualLayout>
              </c:layout>
              <c:tx>
                <c:rich>
                  <a:bodyPr/>
                  <a:lstStyle/>
                  <a:p>
                    <a:fld id="{3A6BB9B6-431C-4E82-80FC-B4F394E754A3}" type="CELLRANGE">
                      <a:rPr lang="en-US" baseline="0"/>
                      <a:pPr/>
                      <a:t>[CELLRANGE]</a:t>
                    </a:fld>
                    <a:r>
                      <a:rPr lang="en-US" baseline="0"/>
                      <a:t>
</a:t>
                    </a:r>
                    <a:fld id="{345A0EEA-2482-4249-8C2A-A383B3E3E36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6C81-47B0-B1AF-BAF6FD9CCEB2}"/>
                </c:ext>
              </c:extLst>
            </c:dLbl>
            <c:dLbl>
              <c:idx val="14"/>
              <c:layout>
                <c:manualLayout>
                  <c:x val="0"/>
                  <c:y val="-4.4239261865835058E-2"/>
                </c:manualLayout>
              </c:layout>
              <c:tx>
                <c:rich>
                  <a:bodyPr/>
                  <a:lstStyle/>
                  <a:p>
                    <a:fld id="{547A1FDB-EED0-421F-A472-9E08F7BDF2E0}" type="CELLRANGE">
                      <a:rPr lang="en-US" baseline="0"/>
                      <a:pPr/>
                      <a:t>[CELLRANGE]</a:t>
                    </a:fld>
                    <a:r>
                      <a:rPr lang="en-US" baseline="0"/>
                      <a:t>
</a:t>
                    </a:r>
                    <a:fld id="{56092F97-7C26-4659-BA93-601CBEE1B4D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6C81-47B0-B1AF-BAF6FD9CCEB2}"/>
                </c:ext>
              </c:extLst>
            </c:dLbl>
            <c:dLbl>
              <c:idx val="15"/>
              <c:layout>
                <c:manualLayout>
                  <c:x val="0"/>
                  <c:y val="-4.177061671082595E-2"/>
                </c:manualLayout>
              </c:layout>
              <c:tx>
                <c:rich>
                  <a:bodyPr/>
                  <a:lstStyle/>
                  <a:p>
                    <a:fld id="{45F64A2D-4023-485B-98FE-80B420E6C2F6}" type="CELLRANGE">
                      <a:rPr lang="en-US" baseline="0"/>
                      <a:pPr/>
                      <a:t>[CELLRANGE]</a:t>
                    </a:fld>
                    <a:r>
                      <a:rPr lang="en-US" baseline="0"/>
                      <a:t>
</a:t>
                    </a:r>
                    <a:fld id="{82BCA219-8E06-49F7-8AFF-C28B1FBCEA1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6C81-47B0-B1AF-BAF6FD9CCEB2}"/>
                </c:ext>
              </c:extLst>
            </c:dLbl>
            <c:dLbl>
              <c:idx val="16"/>
              <c:layout>
                <c:manualLayout>
                  <c:x val="-1.2614026308478519E-16"/>
                  <c:y val="-5.4237901395508381E-2"/>
                </c:manualLayout>
              </c:layout>
              <c:tx>
                <c:rich>
                  <a:bodyPr/>
                  <a:lstStyle/>
                  <a:p>
                    <a:fld id="{31FBABEF-7B7F-4899-B7B7-AB418FD154A4}" type="CELLRANGE">
                      <a:rPr lang="en-US" baseline="0"/>
                      <a:pPr/>
                      <a:t>[CELLRANGE]</a:t>
                    </a:fld>
                    <a:r>
                      <a:rPr lang="en-US" baseline="0"/>
                      <a:t>
</a:t>
                    </a:r>
                    <a:fld id="{5CB9E255-8464-499F-AC2A-C076588AE63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6C81-47B0-B1AF-BAF6FD9CCEB2}"/>
                </c:ext>
              </c:extLst>
            </c:dLbl>
            <c:dLbl>
              <c:idx val="17"/>
              <c:layout>
                <c:manualLayout>
                  <c:x val="0"/>
                  <c:y val="-5.7139753723992361E-2"/>
                </c:manualLayout>
              </c:layout>
              <c:tx>
                <c:rich>
                  <a:bodyPr/>
                  <a:lstStyle/>
                  <a:p>
                    <a:fld id="{351CB3FF-C155-43FA-A211-67DB66406B6A}" type="CELLRANGE">
                      <a:rPr lang="en-US" baseline="0"/>
                      <a:pPr/>
                      <a:t>[CELLRANGE]</a:t>
                    </a:fld>
                    <a:r>
                      <a:rPr lang="en-US" baseline="0"/>
                      <a:t>
</a:t>
                    </a:r>
                    <a:fld id="{235FB06A-B8E3-432D-BD81-45841081FB2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6C81-47B0-B1AF-BAF6FD9CCEB2}"/>
                </c:ext>
              </c:extLst>
            </c:dLbl>
            <c:dLbl>
              <c:idx val="18"/>
              <c:layout>
                <c:manualLayout>
                  <c:x val="-1.2614026308478519E-16"/>
                  <c:y val="-5.958878195039137E-2"/>
                </c:manualLayout>
              </c:layout>
              <c:tx>
                <c:rich>
                  <a:bodyPr/>
                  <a:lstStyle/>
                  <a:p>
                    <a:fld id="{C23E04E0-EBFB-483A-9F17-4EC6E1EF378B}" type="CELLRANGE">
                      <a:rPr lang="en-US" baseline="0"/>
                      <a:pPr/>
                      <a:t>[CELLRANGE]</a:t>
                    </a:fld>
                    <a:r>
                      <a:rPr lang="en-US" baseline="0"/>
                      <a:t>
</a:t>
                    </a:r>
                    <a:fld id="{112F32D3-335D-452C-8994-9D3AFCC418E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6C81-47B0-B1AF-BAF6FD9CCEB2}"/>
                </c:ext>
              </c:extLst>
            </c:dLbl>
            <c:dLbl>
              <c:idx val="19"/>
              <c:layout>
                <c:manualLayout>
                  <c:x val="0"/>
                  <c:y val="-8.3345064135550109E-2"/>
                </c:manualLayout>
              </c:layout>
              <c:tx>
                <c:rich>
                  <a:bodyPr/>
                  <a:lstStyle/>
                  <a:p>
                    <a:fld id="{9A801F91-0DFE-4334-B821-95EA0BB18530}" type="CELLRANGE">
                      <a:rPr lang="en-US" baseline="0"/>
                      <a:pPr/>
                      <a:t>[CELLRANGE]</a:t>
                    </a:fld>
                    <a:r>
                      <a:rPr lang="en-US" baseline="0"/>
                      <a:t>
</a:t>
                    </a:r>
                    <a:fld id="{69FB684B-AE5B-4184-B112-392F6014B9B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'11ListaEspera'!$L$13:$L$32</c:f>
              <c:strCache>
                <c:ptCount val="20"/>
                <c:pt idx="0">
                  <c:v>Castilla y León</c:v>
                </c:pt>
                <c:pt idx="1">
                  <c:v>Aragón</c:v>
                </c:pt>
                <c:pt idx="2">
                  <c:v>Asturias, Principado de</c:v>
                </c:pt>
                <c:pt idx="3">
                  <c:v>Galicia</c:v>
                </c:pt>
                <c:pt idx="4">
                  <c:v>Cantabria</c:v>
                </c:pt>
                <c:pt idx="5">
                  <c:v>Castilla - La Mancha</c:v>
                </c:pt>
                <c:pt idx="6">
                  <c:v>Navarra, Comunidad Foral de</c:v>
                </c:pt>
                <c:pt idx="7">
                  <c:v>Ceuta</c:v>
                </c:pt>
                <c:pt idx="8">
                  <c:v>Comunitat Valenciana</c:v>
                </c:pt>
                <c:pt idx="9">
                  <c:v>Madrid, Comunidad de</c:v>
                </c:pt>
                <c:pt idx="10">
                  <c:v>Andalucía</c:v>
                </c:pt>
                <c:pt idx="11">
                  <c:v>Media Nacional</c:v>
                </c:pt>
                <c:pt idx="12">
                  <c:v>Extremadura</c:v>
                </c:pt>
                <c:pt idx="13">
                  <c:v>Rioja, La</c:v>
                </c:pt>
                <c:pt idx="14">
                  <c:v>Balears, Illes</c:v>
                </c:pt>
                <c:pt idx="15">
                  <c:v>Melilla</c:v>
                </c:pt>
                <c:pt idx="16">
                  <c:v>Murcia, Región de</c:v>
                </c:pt>
                <c:pt idx="17">
                  <c:v>Canarias</c:v>
                </c:pt>
                <c:pt idx="18">
                  <c:v>Cataluña</c:v>
                </c:pt>
                <c:pt idx="19">
                  <c:v>País Vasco</c:v>
                </c:pt>
              </c:strCache>
            </c:strRef>
          </c:cat>
          <c:val>
            <c:numRef>
              <c:f>'11ListaEspera'!$O$13:$O$32</c:f>
              <c:numCache>
                <c:formatCode>0.00%</c:formatCode>
                <c:ptCount val="20"/>
                <c:pt idx="0">
                  <c:v>0.99880485970952548</c:v>
                </c:pt>
                <c:pt idx="1">
                  <c:v>0.998103638368247</c:v>
                </c:pt>
                <c:pt idx="2">
                  <c:v>0.98674490646967716</c:v>
                </c:pt>
                <c:pt idx="3">
                  <c:v>0.98399021057461888</c:v>
                </c:pt>
                <c:pt idx="4">
                  <c:v>0.97973155085979191</c:v>
                </c:pt>
                <c:pt idx="5">
                  <c:v>0.9748891248672622</c:v>
                </c:pt>
                <c:pt idx="6">
                  <c:v>0.97295222346896593</c:v>
                </c:pt>
                <c:pt idx="7">
                  <c:v>0.95763723150357993</c:v>
                </c:pt>
                <c:pt idx="8">
                  <c:v>0.95370144998087558</c:v>
                </c:pt>
                <c:pt idx="9">
                  <c:v>0.94619196273722805</c:v>
                </c:pt>
                <c:pt idx="10">
                  <c:v>0.94522311258383651</c:v>
                </c:pt>
                <c:pt idx="11">
                  <c:v>0.92770276834007737</c:v>
                </c:pt>
                <c:pt idx="12">
                  <c:v>0.90673562489326931</c:v>
                </c:pt>
                <c:pt idx="13">
                  <c:v>0.89698251009033247</c:v>
                </c:pt>
                <c:pt idx="14">
                  <c:v>0.89465996235849321</c:v>
                </c:pt>
                <c:pt idx="15">
                  <c:v>0.89089347079037806</c:v>
                </c:pt>
                <c:pt idx="16">
                  <c:v>0.864637619388961</c:v>
                </c:pt>
                <c:pt idx="17">
                  <c:v>0.8575700436165552</c:v>
                </c:pt>
                <c:pt idx="18">
                  <c:v>0.85226022713759064</c:v>
                </c:pt>
                <c:pt idx="19">
                  <c:v>0.83168002632754279</c:v>
                </c:pt>
              </c:numCache>
            </c:numRef>
          </c:val>
          <c:extLst>
            <c:ext xmlns:c15="http://schemas.microsoft.com/office/drawing/2012/chart" uri="{02D57815-91ED-43cb-92C2-25804820EDAC}">
              <c15:datalabelsRange>
                <c15:f>'11ListaEspera'!$M$13:$M$32</c15:f>
                <c15:dlblRangeCache>
                  <c:ptCount val="20"/>
                  <c:pt idx="0">
                    <c:v>126.194</c:v>
                  </c:pt>
                  <c:pt idx="1">
                    <c:v>45.264</c:v>
                  </c:pt>
                  <c:pt idx="2">
                    <c:v>33.127</c:v>
                  </c:pt>
                  <c:pt idx="3">
                    <c:v>77.196</c:v>
                  </c:pt>
                  <c:pt idx="4">
                    <c:v>18.175</c:v>
                  </c:pt>
                  <c:pt idx="5">
                    <c:v>78.035</c:v>
                  </c:pt>
                  <c:pt idx="6">
                    <c:v>16.475</c:v>
                  </c:pt>
                  <c:pt idx="7">
                    <c:v>1.605</c:v>
                  </c:pt>
                  <c:pt idx="8">
                    <c:v>164.565</c:v>
                  </c:pt>
                  <c:pt idx="9">
                    <c:v>190.951</c:v>
                  </c:pt>
                  <c:pt idx="10">
                    <c:v>296.663</c:v>
                  </c:pt>
                  <c:pt idx="11">
                    <c:v>1.518.424</c:v>
                  </c:pt>
                  <c:pt idx="12">
                    <c:v>37.168</c:v>
                  </c:pt>
                  <c:pt idx="13">
                    <c:v>9.334</c:v>
                  </c:pt>
                  <c:pt idx="14">
                    <c:v>31.849</c:v>
                  </c:pt>
                  <c:pt idx="15">
                    <c:v>2.074</c:v>
                  </c:pt>
                  <c:pt idx="16">
                    <c:v>44.630</c:v>
                  </c:pt>
                  <c:pt idx="17">
                    <c:v>45.025</c:v>
                  </c:pt>
                  <c:pt idx="18">
                    <c:v>229.333</c:v>
                  </c:pt>
                  <c:pt idx="19">
                    <c:v>70.761</c:v>
                  </c:pt>
                </c15:dlblRangeCache>
              </c15:datalabelsRange>
            </c:ext>
            <c:ext xmlns:c16="http://schemas.microsoft.com/office/drawing/2014/chart" uri="{C3380CC4-5D6E-409C-BE32-E72D297353CC}">
              <c16:uniqueId val="{00000015-6C81-47B0-B1AF-BAF6FD9CCEB2}"/>
            </c:ext>
          </c:extLst>
        </c:ser>
        <c:ser>
          <c:idx val="1"/>
          <c:order val="1"/>
          <c:tx>
            <c:v>Personas beneficiarias con derecho a prestación pendientes de resolución de PIA</c:v>
          </c:tx>
          <c:spPr>
            <a:solidFill>
              <a:schemeClr val="accent2"/>
            </a:solidFill>
            <a:ln>
              <a:noFill/>
            </a:ln>
            <a:effectLst/>
          </c:spPr>
          <c:invertIfNegative val="0"/>
          <c:dPt>
            <c:idx val="9"/>
            <c:invertIfNegative val="0"/>
            <c:bubble3D val="0"/>
            <c:spPr>
              <a:solidFill>
                <a:schemeClr val="accent2"/>
              </a:solidFill>
              <a:ln>
                <a:noFill/>
              </a:ln>
              <a:effectLst/>
            </c:spPr>
            <c:extLst>
              <c:ext xmlns:c16="http://schemas.microsoft.com/office/drawing/2014/chart" uri="{C3380CC4-5D6E-409C-BE32-E72D297353CC}">
                <c16:uniqueId val="{00000016-6C81-47B0-B1AF-BAF6FD9CCEB2}"/>
              </c:ext>
            </c:extLst>
          </c:dPt>
          <c:dPt>
            <c:idx val="10"/>
            <c:invertIfNegative val="0"/>
            <c:bubble3D val="0"/>
            <c:spPr>
              <a:solidFill>
                <a:schemeClr val="accent2"/>
              </a:solidFill>
              <a:ln>
                <a:noFill/>
              </a:ln>
              <a:effectLst/>
            </c:spPr>
            <c:extLst>
              <c:ext xmlns:c16="http://schemas.microsoft.com/office/drawing/2014/chart" uri="{C3380CC4-5D6E-409C-BE32-E72D297353CC}">
                <c16:uniqueId val="{00000025-6C81-47B0-B1AF-BAF6FD9CCEB2}"/>
              </c:ext>
            </c:extLst>
          </c:dPt>
          <c:dPt>
            <c:idx val="11"/>
            <c:invertIfNegative val="0"/>
            <c:bubble3D val="0"/>
            <c:spPr>
              <a:solidFill>
                <a:schemeClr val="accent2">
                  <a:lumMod val="50000"/>
                </a:schemeClr>
              </a:solidFill>
              <a:ln>
                <a:noFill/>
              </a:ln>
              <a:effectLst/>
            </c:spPr>
            <c:extLst>
              <c:ext xmlns:c16="http://schemas.microsoft.com/office/drawing/2014/chart" uri="{C3380CC4-5D6E-409C-BE32-E72D297353CC}">
                <c16:uniqueId val="{00000017-6C81-47B0-B1AF-BAF6FD9CCEB2}"/>
              </c:ext>
            </c:extLst>
          </c:dPt>
          <c:dPt>
            <c:idx val="12"/>
            <c:invertIfNegative val="0"/>
            <c:bubble3D val="0"/>
            <c:spPr>
              <a:solidFill>
                <a:schemeClr val="accent2"/>
              </a:solidFill>
              <a:ln>
                <a:noFill/>
              </a:ln>
              <a:effectLst/>
            </c:spPr>
            <c:extLst>
              <c:ext xmlns:c16="http://schemas.microsoft.com/office/drawing/2014/chart" uri="{C3380CC4-5D6E-409C-BE32-E72D297353CC}">
                <c16:uniqueId val="{00000018-6C81-47B0-B1AF-BAF6FD9CCEB2}"/>
              </c:ext>
            </c:extLst>
          </c:dPt>
          <c:dPt>
            <c:idx val="13"/>
            <c:invertIfNegative val="0"/>
            <c:bubble3D val="0"/>
            <c:extLst>
              <c:ext xmlns:c16="http://schemas.microsoft.com/office/drawing/2014/chart" uri="{C3380CC4-5D6E-409C-BE32-E72D297353CC}">
                <c16:uniqueId val="{0000001A-6C81-47B0-B1AF-BAF6FD9CCEB2}"/>
              </c:ext>
            </c:extLst>
          </c:dPt>
          <c:dPt>
            <c:idx val="14"/>
            <c:invertIfNegative val="0"/>
            <c:bubble3D val="0"/>
            <c:extLst>
              <c:ext xmlns:c16="http://schemas.microsoft.com/office/drawing/2014/chart" uri="{C3380CC4-5D6E-409C-BE32-E72D297353CC}">
                <c16:uniqueId val="{0000001B-6C81-47B0-B1AF-BAF6FD9CCEB2}"/>
              </c:ext>
            </c:extLst>
          </c:dPt>
          <c:dLbls>
            <c:dLbl>
              <c:idx val="0"/>
              <c:layout>
                <c:manualLayout>
                  <c:x val="0"/>
                  <c:y val="3.1604688373282543E-2"/>
                </c:manualLayout>
              </c:layout>
              <c:tx>
                <c:rich>
                  <a:bodyPr/>
                  <a:lstStyle/>
                  <a:p>
                    <a:fld id="{1BA2B840-91B1-458C-A14E-2BEB3FEC1431}" type="CELLRANGE">
                      <a:rPr lang="en-US" baseline="0"/>
                      <a:pPr/>
                      <a:t>[CELLRANGE]</a:t>
                    </a:fld>
                    <a:r>
                      <a:rPr lang="en-US" baseline="0"/>
                      <a:t>
</a:t>
                    </a:r>
                    <a:fld id="{2D9FF12B-DEB3-4368-9273-EDC08388795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6C81-47B0-B1AF-BAF6FD9CCEB2}"/>
                </c:ext>
              </c:extLst>
            </c:dLbl>
            <c:dLbl>
              <c:idx val="1"/>
              <c:layout>
                <c:manualLayout>
                  <c:x val="0"/>
                  <c:y val="2.5516538251466866E-2"/>
                </c:manualLayout>
              </c:layout>
              <c:tx>
                <c:rich>
                  <a:bodyPr/>
                  <a:lstStyle/>
                  <a:p>
                    <a:fld id="{328A70B0-2055-4864-8F15-68112AD2E9CC}" type="CELLRANGE">
                      <a:rPr lang="en-US" baseline="0"/>
                      <a:pPr/>
                      <a:t>[CELLRANGE]</a:t>
                    </a:fld>
                    <a:r>
                      <a:rPr lang="en-US" baseline="0"/>
                      <a:t>
</a:t>
                    </a:r>
                    <a:fld id="{02468EAA-A489-4E15-9828-E595BEE7CE8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6C81-47B0-B1AF-BAF6FD9CCEB2}"/>
                </c:ext>
              </c:extLst>
            </c:dLbl>
            <c:dLbl>
              <c:idx val="2"/>
              <c:layout>
                <c:manualLayout>
                  <c:x val="-3.1535065771196298E-17"/>
                  <c:y val="1.8306045519629735E-2"/>
                </c:manualLayout>
              </c:layout>
              <c:tx>
                <c:rich>
                  <a:bodyPr/>
                  <a:lstStyle/>
                  <a:p>
                    <a:fld id="{AD4DCAD5-1C2D-42DB-8A2A-104C1B1006EE}" type="CELLRANGE">
                      <a:rPr lang="en-US" baseline="0"/>
                      <a:pPr/>
                      <a:t>[CELLRANGE]</a:t>
                    </a:fld>
                    <a:r>
                      <a:rPr lang="en-US" baseline="0"/>
                      <a:t>
</a:t>
                    </a:r>
                    <a:fld id="{25A5CA02-BFC9-4890-B394-73C11C7E3E7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6C81-47B0-B1AF-BAF6FD9CCEB2}"/>
                </c:ext>
              </c:extLst>
            </c:dLbl>
            <c:dLbl>
              <c:idx val="3"/>
              <c:layout>
                <c:manualLayout>
                  <c:x val="0"/>
                  <c:y val="1.7606919980550178E-2"/>
                </c:manualLayout>
              </c:layout>
              <c:tx>
                <c:rich>
                  <a:bodyPr/>
                  <a:lstStyle/>
                  <a:p>
                    <a:fld id="{DFC0009A-3A91-492D-BC02-F6107B36D275}" type="CELLRANGE">
                      <a:rPr lang="en-US" baseline="0"/>
                      <a:pPr/>
                      <a:t>[CELLRANGE]</a:t>
                    </a:fld>
                    <a:r>
                      <a:rPr lang="en-US" baseline="0"/>
                      <a:t>
</a:t>
                    </a:r>
                    <a:fld id="{08E518F6-1166-40B3-BF17-C5A49AC6577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6C81-47B0-B1AF-BAF6FD9CCEB2}"/>
                </c:ext>
              </c:extLst>
            </c:dLbl>
            <c:dLbl>
              <c:idx val="4"/>
              <c:layout>
                <c:manualLayout>
                  <c:x val="1.3988426885235836E-3"/>
                  <c:y val="4.9774323583780256E-3"/>
                </c:manualLayout>
              </c:layout>
              <c:tx>
                <c:rich>
                  <a:bodyPr/>
                  <a:lstStyle/>
                  <a:p>
                    <a:fld id="{FC4775E3-A7CF-4092-9499-1695C87D34BA}" type="CELLRANGE">
                      <a:rPr lang="en-US" baseline="0"/>
                      <a:pPr/>
                      <a:t>[CELLRANGE]</a:t>
                    </a:fld>
                    <a:r>
                      <a:rPr lang="en-US" baseline="0"/>
                      <a:t>
</a:t>
                    </a:r>
                    <a:fld id="{A3C2B498-10D5-4AEA-BB7F-36395230DFD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6C81-47B0-B1AF-BAF6FD9CCEB2}"/>
                </c:ext>
              </c:extLst>
            </c:dLbl>
            <c:dLbl>
              <c:idx val="5"/>
              <c:layout>
                <c:manualLayout>
                  <c:x val="0"/>
                  <c:y val="6.9874409880102319E-3"/>
                </c:manualLayout>
              </c:layout>
              <c:tx>
                <c:rich>
                  <a:bodyPr/>
                  <a:lstStyle/>
                  <a:p>
                    <a:fld id="{9E7AC3C1-2AFB-42E2-AEB6-9745D054FA8D}" type="CELLRANGE">
                      <a:rPr lang="en-US" baseline="0"/>
                      <a:pPr/>
                      <a:t>[CELLRANGE]</a:t>
                    </a:fld>
                    <a:r>
                      <a:rPr lang="en-US" baseline="0"/>
                      <a:t>
</a:t>
                    </a:r>
                    <a:fld id="{1F0BAF79-957B-45E0-A842-45651248204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6C81-47B0-B1AF-BAF6FD9CCEB2}"/>
                </c:ext>
              </c:extLst>
            </c:dLbl>
            <c:dLbl>
              <c:idx val="6"/>
              <c:layout>
                <c:manualLayout>
                  <c:x val="0"/>
                  <c:y val="9.2246790407103946E-3"/>
                </c:manualLayout>
              </c:layout>
              <c:tx>
                <c:rich>
                  <a:bodyPr/>
                  <a:lstStyle/>
                  <a:p>
                    <a:fld id="{E7B7BC95-F6DD-40E3-8820-1BA5BE71BE39}" type="CELLRANGE">
                      <a:rPr lang="en-US" baseline="0"/>
                      <a:pPr/>
                      <a:t>[CELLRANGE]</a:t>
                    </a:fld>
                    <a:r>
                      <a:rPr lang="en-US" baseline="0"/>
                      <a:t>
</a:t>
                    </a:r>
                    <a:fld id="{83B4CBF6-AC86-4E8F-BEA8-4FC565A79BA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6C81-47B0-B1AF-BAF6FD9CCEB2}"/>
                </c:ext>
              </c:extLst>
            </c:dLbl>
            <c:dLbl>
              <c:idx val="7"/>
              <c:layout>
                <c:manualLayout>
                  <c:x val="0"/>
                  <c:y val="9.1976149447574578E-3"/>
                </c:manualLayout>
              </c:layout>
              <c:tx>
                <c:rich>
                  <a:bodyPr/>
                  <a:lstStyle/>
                  <a:p>
                    <a:fld id="{CCD45958-5CE3-42E6-B099-7DE1180CB3A4}" type="CELLRANGE">
                      <a:rPr lang="en-US" baseline="0"/>
                      <a:pPr/>
                      <a:t>[CELLRANGE]</a:t>
                    </a:fld>
                    <a:r>
                      <a:rPr lang="en-US" baseline="0"/>
                      <a:t>
</a:t>
                    </a:r>
                    <a:fld id="{74402CD3-B907-4B4B-B188-87809F36905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6C81-47B0-B1AF-BAF6FD9CCEB2}"/>
                </c:ext>
              </c:extLst>
            </c:dLbl>
            <c:dLbl>
              <c:idx val="8"/>
              <c:layout>
                <c:manualLayout>
                  <c:x val="0"/>
                  <c:y val="4.1758628587786393E-4"/>
                </c:manualLayout>
              </c:layout>
              <c:tx>
                <c:rich>
                  <a:bodyPr/>
                  <a:lstStyle/>
                  <a:p>
                    <a:fld id="{E8F7EE78-0995-44CA-886D-CC0D7FCD72E9}" type="CELLRANGE">
                      <a:rPr lang="en-US" baseline="0"/>
                      <a:pPr/>
                      <a:t>[CELLRANGE]</a:t>
                    </a:fld>
                    <a:r>
                      <a:rPr lang="en-US" baseline="0"/>
                      <a:t>
</a:t>
                    </a:r>
                    <a:fld id="{A5FA4BDE-FD9C-4F4A-BDDD-8D6AA273459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6C81-47B0-B1AF-BAF6FD9CCEB2}"/>
                </c:ext>
              </c:extLst>
            </c:dLbl>
            <c:dLbl>
              <c:idx val="9"/>
              <c:layout>
                <c:manualLayout>
                  <c:x val="2.1981847044738966E-4"/>
                  <c:y val="3.9761464878353191E-4"/>
                </c:manualLayout>
              </c:layout>
              <c:tx>
                <c:rich>
                  <a:bodyPr/>
                  <a:lstStyle/>
                  <a:p>
                    <a:fld id="{AC264E89-0D1F-4B9A-9509-C4F9A4F8672E}" type="CELLRANGE">
                      <a:rPr lang="en-US" baseline="0"/>
                      <a:pPr/>
                      <a:t>[CELLRANGE]</a:t>
                    </a:fld>
                    <a:r>
                      <a:rPr lang="en-US" baseline="0"/>
                      <a:t>
</a:t>
                    </a:r>
                    <a:fld id="{8E7153CC-809A-4F41-A86A-3102E11878B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6C81-47B0-B1AF-BAF6FD9CCEB2}"/>
                </c:ext>
              </c:extLst>
            </c:dLbl>
            <c:dLbl>
              <c:idx val="10"/>
              <c:layout>
                <c:manualLayout>
                  <c:x val="-7.4736049298195753E-4"/>
                  <c:y val="6.9248002878144858E-3"/>
                </c:manualLayout>
              </c:layout>
              <c:tx>
                <c:rich>
                  <a:bodyPr rot="-5400000" spcFirstLastPara="1" vertOverflow="ellipsis" wrap="square" lIns="38100" tIns="19050" rIns="38100" bIns="19050" anchor="ctr" anchorCtr="1">
                    <a:noAutofit/>
                  </a:bodyPr>
                  <a:lstStyle/>
                  <a:p>
                    <a:pPr>
                      <a:defRPr sz="900" b="1" i="0" u="none" strike="noStrike" kern="1200" baseline="0">
                        <a:solidFill>
                          <a:sysClr val="windowText" lastClr="000000"/>
                        </a:solidFill>
                        <a:latin typeface="+mn-lt"/>
                        <a:ea typeface="+mn-ea"/>
                        <a:cs typeface="+mn-cs"/>
                      </a:defRPr>
                    </a:pPr>
                    <a:fld id="{0B0A0D49-4906-494F-91C6-6B0DE9F7935B}" type="CELLRANGE">
                      <a:rPr lang="en-US" baseline="0">
                        <a:solidFill>
                          <a:sysClr val="windowText" lastClr="000000"/>
                        </a:solidFill>
                      </a:rPr>
                      <a:pPr>
                        <a:defRPr b="1">
                          <a:solidFill>
                            <a:sysClr val="windowText" lastClr="000000"/>
                          </a:solidFill>
                        </a:defRPr>
                      </a:pPr>
                      <a:t>[CELLRANGE]</a:t>
                    </a:fld>
                    <a:r>
                      <a:rPr lang="en-US" baseline="0">
                        <a:solidFill>
                          <a:sysClr val="windowText" lastClr="000000"/>
                        </a:solidFill>
                      </a:rPr>
                      <a:t>
</a:t>
                    </a:r>
                    <a:fld id="{3A2F232E-F07B-497A-9301-21B7A0441DC3}" type="VALUE">
                      <a:rPr lang="en-US" baseline="0">
                        <a:solidFill>
                          <a:sysClr val="windowText" lastClr="000000"/>
                        </a:solidFill>
                      </a:rPr>
                      <a:pPr>
                        <a:defRPr b="1">
                          <a:solidFill>
                            <a:sysClr val="windowText" lastClr="000000"/>
                          </a:solidFill>
                        </a:defRPr>
                      </a:pPr>
                      <a:t>[VALOR]</a:t>
                    </a:fld>
                    <a:endParaRPr lang="en-US" baseline="0">
                      <a:solidFill>
                        <a:sysClr val="windowText" lastClr="000000"/>
                      </a:solidFill>
                    </a:endParaRPr>
                  </a:p>
                </c:rich>
              </c:tx>
              <c:spPr>
                <a:noFill/>
                <a:ln>
                  <a:noFill/>
                </a:ln>
                <a:effectLst/>
              </c:spPr>
              <c:txPr>
                <a:bodyPr rot="-5400000" spcFirstLastPara="1" vertOverflow="ellipsis" wrap="square" lIns="38100" tIns="19050" rIns="38100" bIns="19050" anchor="ctr" anchorCtr="1">
                  <a:noAutofit/>
                </a:bodyPr>
                <a:lstStyle/>
                <a:p>
                  <a:pPr>
                    <a:defRPr sz="9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layout>
                    <c:manualLayout>
                      <c:w val="5.0045217391304346E-2"/>
                      <c:h val="5.8577444174618347E-2"/>
                    </c:manualLayout>
                  </c15:layout>
                  <c15:dlblFieldTable/>
                  <c15:showDataLabelsRange val="1"/>
                </c:ext>
                <c:ext xmlns:c16="http://schemas.microsoft.com/office/drawing/2014/chart" uri="{C3380CC4-5D6E-409C-BE32-E72D297353CC}">
                  <c16:uniqueId val="{00000025-6C81-47B0-B1AF-BAF6FD9CCEB2}"/>
                </c:ext>
              </c:extLst>
            </c:dLbl>
            <c:dLbl>
              <c:idx val="11"/>
              <c:layout>
                <c:manualLayout>
                  <c:x val="-9.846590962094013E-17"/>
                  <c:y val="-1.9317811201518046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AF2F7CBF-BD84-45C0-870D-E35838ECDFB9}" type="CELLRANGE">
                      <a:rPr lang="en-US" baseline="0">
                        <a:solidFill>
                          <a:schemeClr val="bg1"/>
                        </a:solidFill>
                      </a:rPr>
                      <a:pPr>
                        <a:defRPr b="1">
                          <a:solidFill>
                            <a:schemeClr val="bg1"/>
                          </a:solidFill>
                        </a:defRPr>
                      </a:pPr>
                      <a:t>[CELLRANGE]</a:t>
                    </a:fld>
                    <a:r>
                      <a:rPr lang="en-US" baseline="0">
                        <a:solidFill>
                          <a:schemeClr val="bg1"/>
                        </a:solidFill>
                      </a:rPr>
                      <a:t>
</a:t>
                    </a:r>
                    <a:fld id="{3CFE07A9-FED1-404A-9290-0A75ED007C2A}"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6C81-47B0-B1AF-BAF6FD9CCEB2}"/>
                </c:ext>
              </c:extLst>
            </c:dLbl>
            <c:dLbl>
              <c:idx val="12"/>
              <c:layout>
                <c:manualLayout>
                  <c:x val="0"/>
                  <c:y val="-1.0790663001444445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D8E92375-FE7D-4F9D-81A9-9334E8B7FEC2}" type="CELLRANGE">
                      <a:rPr lang="en-US" baseline="0">
                        <a:solidFill>
                          <a:schemeClr val="tx1"/>
                        </a:solidFill>
                      </a:rPr>
                      <a:pPr>
                        <a:defRPr b="1">
                          <a:solidFill>
                            <a:schemeClr val="tx1"/>
                          </a:solidFill>
                        </a:defRPr>
                      </a:pPr>
                      <a:t>[CELLRANGE]</a:t>
                    </a:fld>
                    <a:r>
                      <a:rPr lang="en-US" baseline="0">
                        <a:solidFill>
                          <a:schemeClr val="tx1"/>
                        </a:solidFill>
                      </a:rPr>
                      <a:t>
</a:t>
                    </a:r>
                    <a:fld id="{BC9FB05D-C276-4BD2-BB98-E64FD1A893C5}"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6C81-47B0-B1AF-BAF6FD9CCEB2}"/>
                </c:ext>
              </c:extLst>
            </c:dLbl>
            <c:dLbl>
              <c:idx val="13"/>
              <c:layout>
                <c:manualLayout>
                  <c:x val="1.3913043478260871E-3"/>
                  <c:y val="-3.1716829788799765E-3"/>
                </c:manualLayout>
              </c:layout>
              <c:tx>
                <c:rich>
                  <a:bodyPr/>
                  <a:lstStyle/>
                  <a:p>
                    <a:fld id="{A6A468E9-3F61-4C0A-9F0D-08B74B91C914}" type="CELLRANGE">
                      <a:rPr lang="en-US" baseline="0"/>
                      <a:pPr/>
                      <a:t>[CELLRANGE]</a:t>
                    </a:fld>
                    <a:r>
                      <a:rPr lang="en-US" baseline="0"/>
                      <a:t>
</a:t>
                    </a:r>
                    <a:fld id="{B49F76D3-0542-414F-B2A6-C5A192A291F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6C81-47B0-B1AF-BAF6FD9CCEB2}"/>
                </c:ext>
              </c:extLst>
            </c:dLbl>
            <c:dLbl>
              <c:idx val="14"/>
              <c:layout>
                <c:manualLayout>
                  <c:x val="0"/>
                  <c:y val="-4.4010942613399925E-3"/>
                </c:manualLayout>
              </c:layout>
              <c:tx>
                <c:rich>
                  <a:bodyPr/>
                  <a:lstStyle/>
                  <a:p>
                    <a:fld id="{BED172CC-FDEB-4D84-BF78-EBD16B591BB4}" type="CELLRANGE">
                      <a:rPr lang="en-US" baseline="0"/>
                      <a:pPr/>
                      <a:t>[CELLRANGE]</a:t>
                    </a:fld>
                    <a:r>
                      <a:rPr lang="en-US" baseline="0"/>
                      <a:t>
</a:t>
                    </a:r>
                    <a:fld id="{D73BD591-7D65-42D9-9E91-522C2BF109A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6C81-47B0-B1AF-BAF6FD9CCEB2}"/>
                </c:ext>
              </c:extLst>
            </c:dLbl>
            <c:dLbl>
              <c:idx val="15"/>
              <c:layout>
                <c:manualLayout>
                  <c:x val="0"/>
                  <c:y val="-8.0925279663838501E-3"/>
                </c:manualLayout>
              </c:layout>
              <c:tx>
                <c:rich>
                  <a:bodyPr/>
                  <a:lstStyle/>
                  <a:p>
                    <a:fld id="{6493FA7C-D68C-4206-966D-A2232D1C2CC2}" type="CELLRANGE">
                      <a:rPr lang="en-US" baseline="0"/>
                      <a:pPr/>
                      <a:t>[CELLRANGE]</a:t>
                    </a:fld>
                    <a:r>
                      <a:rPr lang="en-US" baseline="0"/>
                      <a:t>
</a:t>
                    </a:r>
                    <a:fld id="{09D4E3D5-C20A-4DB2-B318-3BF2DAF3D64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6C81-47B0-B1AF-BAF6FD9CCEB2}"/>
                </c:ext>
              </c:extLst>
            </c:dLbl>
            <c:dLbl>
              <c:idx val="16"/>
              <c:layout>
                <c:manualLayout>
                  <c:x val="-1.1435865292817959E-16"/>
                  <c:y val="-1.2856898683467972E-2"/>
                </c:manualLayout>
              </c:layout>
              <c:tx>
                <c:rich>
                  <a:bodyPr/>
                  <a:lstStyle/>
                  <a:p>
                    <a:fld id="{C0C89815-6578-42AA-BB1D-11E739E0070B}" type="CELLRANGE">
                      <a:rPr lang="en-US" baseline="0"/>
                      <a:pPr/>
                      <a:t>[CELLRANGE]</a:t>
                    </a:fld>
                    <a:r>
                      <a:rPr lang="en-US" baseline="0"/>
                      <a:t>
</a:t>
                    </a:r>
                    <a:fld id="{B7BB84A9-B99B-4B0E-BFE2-77454F52367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6C81-47B0-B1AF-BAF6FD9CCEB2}"/>
                </c:ext>
              </c:extLst>
            </c:dLbl>
            <c:dLbl>
              <c:idx val="17"/>
              <c:layout>
                <c:manualLayout>
                  <c:x val="0"/>
                  <c:y val="-2.1489255463087571E-2"/>
                </c:manualLayout>
              </c:layout>
              <c:tx>
                <c:rich>
                  <a:bodyPr/>
                  <a:lstStyle/>
                  <a:p>
                    <a:fld id="{442AF318-3091-4603-A284-D0E83D0B5875}" type="CELLRANGE">
                      <a:rPr lang="en-US" baseline="0"/>
                      <a:pPr/>
                      <a:t>[CELLRANGE]</a:t>
                    </a:fld>
                    <a:r>
                      <a:rPr lang="en-US" baseline="0"/>
                      <a:t>
</a:t>
                    </a:r>
                    <a:fld id="{D0620C8F-3547-46D1-BA8E-4132889D8D2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6C81-47B0-B1AF-BAF6FD9CCEB2}"/>
                </c:ext>
              </c:extLst>
            </c:dLbl>
            <c:dLbl>
              <c:idx val="18"/>
              <c:layout>
                <c:manualLayout>
                  <c:x val="-1.1435865292817959E-16"/>
                  <c:y val="-2.2569639642470579E-2"/>
                </c:manualLayout>
              </c:layout>
              <c:tx>
                <c:rich>
                  <a:bodyPr/>
                  <a:lstStyle/>
                  <a:p>
                    <a:fld id="{4D31608B-0CE6-4A40-9A29-C6C631CC5840}" type="CELLRANGE">
                      <a:rPr lang="en-US" baseline="0"/>
                      <a:pPr/>
                      <a:t>[CELLRANGE]</a:t>
                    </a:fld>
                    <a:r>
                      <a:rPr lang="en-US" baseline="0"/>
                      <a:t>
</a:t>
                    </a:r>
                    <a:fld id="{DA61927D-BD03-41B6-8F74-872316577CF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6C81-47B0-B1AF-BAF6FD9CCEB2}"/>
                </c:ext>
              </c:extLst>
            </c:dLbl>
            <c:dLbl>
              <c:idx val="19"/>
              <c:layout>
                <c:manualLayout>
                  <c:x val="0"/>
                  <c:y val="-4.3726678786780153E-2"/>
                </c:manualLayout>
              </c:layout>
              <c:tx>
                <c:rich>
                  <a:bodyPr/>
                  <a:lstStyle/>
                  <a:p>
                    <a:fld id="{60C44814-6EEF-4993-A2F0-3D2EDB98CA9D}" type="CELLRANGE">
                      <a:rPr lang="en-US" baseline="0"/>
                      <a:pPr/>
                      <a:t>[CELLRANGE]</a:t>
                    </a:fld>
                    <a:r>
                      <a:rPr lang="en-US" baseline="0"/>
                      <a:t>
</a:t>
                    </a:r>
                    <a:fld id="{CC1E9F16-874C-4480-B58F-85E90CB755E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'11ListaEspera'!$L$13:$L$32</c:f>
              <c:strCache>
                <c:ptCount val="20"/>
                <c:pt idx="0">
                  <c:v>Castilla y León</c:v>
                </c:pt>
                <c:pt idx="1">
                  <c:v>Aragón</c:v>
                </c:pt>
                <c:pt idx="2">
                  <c:v>Asturias, Principado de</c:v>
                </c:pt>
                <c:pt idx="3">
                  <c:v>Galicia</c:v>
                </c:pt>
                <c:pt idx="4">
                  <c:v>Cantabria</c:v>
                </c:pt>
                <c:pt idx="5">
                  <c:v>Castilla - La Mancha</c:v>
                </c:pt>
                <c:pt idx="6">
                  <c:v>Navarra, Comunidad Foral de</c:v>
                </c:pt>
                <c:pt idx="7">
                  <c:v>Ceuta</c:v>
                </c:pt>
                <c:pt idx="8">
                  <c:v>Comunitat Valenciana</c:v>
                </c:pt>
                <c:pt idx="9">
                  <c:v>Madrid, Comunidad de</c:v>
                </c:pt>
                <c:pt idx="10">
                  <c:v>Andalucía</c:v>
                </c:pt>
                <c:pt idx="11">
                  <c:v>Media Nacional</c:v>
                </c:pt>
                <c:pt idx="12">
                  <c:v>Extremadura</c:v>
                </c:pt>
                <c:pt idx="13">
                  <c:v>Rioja, La</c:v>
                </c:pt>
                <c:pt idx="14">
                  <c:v>Balears, Illes</c:v>
                </c:pt>
                <c:pt idx="15">
                  <c:v>Melilla</c:v>
                </c:pt>
                <c:pt idx="16">
                  <c:v>Murcia, Región de</c:v>
                </c:pt>
                <c:pt idx="17">
                  <c:v>Canarias</c:v>
                </c:pt>
                <c:pt idx="18">
                  <c:v>Cataluña</c:v>
                </c:pt>
                <c:pt idx="19">
                  <c:v>País Vasco</c:v>
                </c:pt>
              </c:strCache>
            </c:strRef>
          </c:cat>
          <c:val>
            <c:numRef>
              <c:f>'11ListaEspera'!$P$13:$P$32</c:f>
              <c:numCache>
                <c:formatCode>0.00%</c:formatCode>
                <c:ptCount val="20"/>
                <c:pt idx="0">
                  <c:v>1.1951402904744944E-3</c:v>
                </c:pt>
                <c:pt idx="1">
                  <c:v>1.8963616317530319E-3</c:v>
                </c:pt>
                <c:pt idx="2">
                  <c:v>1.3255093530322889E-2</c:v>
                </c:pt>
                <c:pt idx="3">
                  <c:v>1.6009789425381126E-2</c:v>
                </c:pt>
                <c:pt idx="4">
                  <c:v>2.0268449140208075E-2</c:v>
                </c:pt>
                <c:pt idx="5">
                  <c:v>2.5110875132737836E-2</c:v>
                </c:pt>
                <c:pt idx="6">
                  <c:v>2.7047776531034077E-2</c:v>
                </c:pt>
                <c:pt idx="7">
                  <c:v>4.2362768496420046E-2</c:v>
                </c:pt>
                <c:pt idx="8">
                  <c:v>4.6298550019124446E-2</c:v>
                </c:pt>
                <c:pt idx="9">
                  <c:v>5.3808037262771911E-2</c:v>
                </c:pt>
                <c:pt idx="10">
                  <c:v>5.4776887416163517E-2</c:v>
                </c:pt>
                <c:pt idx="11">
                  <c:v>7.2297231659922634E-2</c:v>
                </c:pt>
                <c:pt idx="12">
                  <c:v>9.3264375106730746E-2</c:v>
                </c:pt>
                <c:pt idx="13">
                  <c:v>0.1030174899096675</c:v>
                </c:pt>
                <c:pt idx="14">
                  <c:v>0.10534003764150679</c:v>
                </c:pt>
                <c:pt idx="15">
                  <c:v>0.10910652920962199</c:v>
                </c:pt>
                <c:pt idx="16">
                  <c:v>0.135362380611039</c:v>
                </c:pt>
                <c:pt idx="17">
                  <c:v>0.14242995638344474</c:v>
                </c:pt>
                <c:pt idx="18">
                  <c:v>0.14773977286240933</c:v>
                </c:pt>
                <c:pt idx="19">
                  <c:v>0.16831997367245716</c:v>
                </c:pt>
              </c:numCache>
            </c:numRef>
          </c:val>
          <c:extLst>
            <c:ext xmlns:c15="http://schemas.microsoft.com/office/drawing/2012/chart" uri="{02D57815-91ED-43cb-92C2-25804820EDAC}">
              <c15:datalabelsRange>
                <c15:f>'11ListaEspera'!$N$13:$N$32</c15:f>
                <c15:dlblRangeCache>
                  <c:ptCount val="20"/>
                  <c:pt idx="0">
                    <c:v>151</c:v>
                  </c:pt>
                  <c:pt idx="1">
                    <c:v>86</c:v>
                  </c:pt>
                  <c:pt idx="2">
                    <c:v>445</c:v>
                  </c:pt>
                  <c:pt idx="3">
                    <c:v>1.256</c:v>
                  </c:pt>
                  <c:pt idx="4">
                    <c:v>376</c:v>
                  </c:pt>
                  <c:pt idx="5">
                    <c:v>2.010</c:v>
                  </c:pt>
                  <c:pt idx="6">
                    <c:v>458</c:v>
                  </c:pt>
                  <c:pt idx="7">
                    <c:v>71</c:v>
                  </c:pt>
                  <c:pt idx="8">
                    <c:v>7.989</c:v>
                  </c:pt>
                  <c:pt idx="9">
                    <c:v>10.859</c:v>
                  </c:pt>
                  <c:pt idx="10">
                    <c:v>17.192</c:v>
                  </c:pt>
                  <c:pt idx="11">
                    <c:v>118.333</c:v>
                  </c:pt>
                  <c:pt idx="12">
                    <c:v>3.823</c:v>
                  </c:pt>
                  <c:pt idx="13">
                    <c:v>1.072</c:v>
                  </c:pt>
                  <c:pt idx="14">
                    <c:v>3.750</c:v>
                  </c:pt>
                  <c:pt idx="15">
                    <c:v>254</c:v>
                  </c:pt>
                  <c:pt idx="16">
                    <c:v>6.987</c:v>
                  </c:pt>
                  <c:pt idx="17">
                    <c:v>7.478</c:v>
                  </c:pt>
                  <c:pt idx="18">
                    <c:v>39.755</c:v>
                  </c:pt>
                  <c:pt idx="19">
                    <c:v>14.321</c:v>
                  </c:pt>
                </c15:dlblRangeCache>
              </c15:datalabelsRange>
            </c:ext>
            <c:ext xmlns:c16="http://schemas.microsoft.com/office/drawing/2014/chart" uri="{C3380CC4-5D6E-409C-BE32-E72D297353CC}">
              <c16:uniqueId val="{0000002B-6C81-47B0-B1AF-BAF6FD9CCEB2}"/>
            </c:ext>
          </c:extLst>
        </c:ser>
        <c:dLbls>
          <c:dLblPos val="inEnd"/>
          <c:showLegendKey val="0"/>
          <c:showVal val="1"/>
          <c:showCatName val="0"/>
          <c:showSerName val="0"/>
          <c:showPercent val="0"/>
          <c:showBubbleSize val="0"/>
        </c:dLbls>
        <c:gapWidth val="30"/>
        <c:overlap val="100"/>
        <c:axId val="-2095910016"/>
        <c:axId val="-2095914912"/>
      </c:barChart>
      <c:lineChart>
        <c:grouping val="standard"/>
        <c:varyColors val="0"/>
        <c:ser>
          <c:idx val="2"/>
          <c:order val="2"/>
          <c:tx>
            <c:strRef>
              <c:f>'11ListaEspera'!$Q$12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'11ListaEspera'!$L$13:$L$32</c:f>
              <c:strCache>
                <c:ptCount val="20"/>
                <c:pt idx="0">
                  <c:v>Castilla y León</c:v>
                </c:pt>
                <c:pt idx="1">
                  <c:v>Aragón</c:v>
                </c:pt>
                <c:pt idx="2">
                  <c:v>Asturias, Principado de</c:v>
                </c:pt>
                <c:pt idx="3">
                  <c:v>Galicia</c:v>
                </c:pt>
                <c:pt idx="4">
                  <c:v>Cantabria</c:v>
                </c:pt>
                <c:pt idx="5">
                  <c:v>Castilla - La Mancha</c:v>
                </c:pt>
                <c:pt idx="6">
                  <c:v>Navarra, Comunidad Foral de</c:v>
                </c:pt>
                <c:pt idx="7">
                  <c:v>Ceuta</c:v>
                </c:pt>
                <c:pt idx="8">
                  <c:v>Comunitat Valenciana</c:v>
                </c:pt>
                <c:pt idx="9">
                  <c:v>Madrid, Comunidad de</c:v>
                </c:pt>
                <c:pt idx="10">
                  <c:v>Andalucía</c:v>
                </c:pt>
                <c:pt idx="11">
                  <c:v>Media Nacional</c:v>
                </c:pt>
                <c:pt idx="12">
                  <c:v>Extremadura</c:v>
                </c:pt>
                <c:pt idx="13">
                  <c:v>Rioja, La</c:v>
                </c:pt>
                <c:pt idx="14">
                  <c:v>Balears, Illes</c:v>
                </c:pt>
                <c:pt idx="15">
                  <c:v>Melilla</c:v>
                </c:pt>
                <c:pt idx="16">
                  <c:v>Murcia, Región de</c:v>
                </c:pt>
                <c:pt idx="17">
                  <c:v>Canarias</c:v>
                </c:pt>
                <c:pt idx="18">
                  <c:v>Cataluña</c:v>
                </c:pt>
                <c:pt idx="19">
                  <c:v>País Vasco</c:v>
                </c:pt>
              </c:strCache>
            </c:strRef>
          </c:cat>
          <c:val>
            <c:numRef>
              <c:f>'11ListaEspera'!$Q$13:$Q$32</c:f>
              <c:numCache>
                <c:formatCode>0.00%</c:formatCode>
                <c:ptCount val="20"/>
                <c:pt idx="0">
                  <c:v>0.92770276834007737</c:v>
                </c:pt>
                <c:pt idx="1">
                  <c:v>0.92770276834007737</c:v>
                </c:pt>
                <c:pt idx="2">
                  <c:v>0.92770276834007737</c:v>
                </c:pt>
                <c:pt idx="3">
                  <c:v>0.92770276834007737</c:v>
                </c:pt>
                <c:pt idx="4">
                  <c:v>0.92770276834007737</c:v>
                </c:pt>
                <c:pt idx="5">
                  <c:v>0.92770276834007737</c:v>
                </c:pt>
                <c:pt idx="6">
                  <c:v>0.92770276834007737</c:v>
                </c:pt>
                <c:pt idx="7">
                  <c:v>0.92770276834007737</c:v>
                </c:pt>
                <c:pt idx="8">
                  <c:v>0.92770276834007737</c:v>
                </c:pt>
                <c:pt idx="9">
                  <c:v>0.92770276834007737</c:v>
                </c:pt>
                <c:pt idx="10">
                  <c:v>0.92770276834007737</c:v>
                </c:pt>
                <c:pt idx="11">
                  <c:v>0.92770276834007737</c:v>
                </c:pt>
                <c:pt idx="12">
                  <c:v>0.92770276834007737</c:v>
                </c:pt>
                <c:pt idx="13">
                  <c:v>0.92770276834007737</c:v>
                </c:pt>
                <c:pt idx="14">
                  <c:v>0.92770276834007737</c:v>
                </c:pt>
                <c:pt idx="15">
                  <c:v>0.92770276834007737</c:v>
                </c:pt>
                <c:pt idx="16">
                  <c:v>0.92770276834007737</c:v>
                </c:pt>
                <c:pt idx="17">
                  <c:v>0.92770276834007737</c:v>
                </c:pt>
                <c:pt idx="18">
                  <c:v>0.92770276834007737</c:v>
                </c:pt>
                <c:pt idx="19">
                  <c:v>0.92770276834007737</c:v>
                </c:pt>
              </c:numCache>
            </c:numRef>
          </c:val>
          <c:smooth val="0"/>
          <c:extLst>
            <c:ext xmlns:c16="http://schemas.microsoft.com/office/drawing/2014/chart" uri="{C3380CC4-5D6E-409C-BE32-E72D297353CC}">
              <c16:uniqueId val="{0000002D-6C81-47B0-B1AF-BAF6FD9CCEB2}"/>
            </c:ext>
          </c:extLst>
        </c:ser>
        <c:dLbls>
          <c:showLegendKey val="0"/>
          <c:showVal val="0"/>
          <c:showCatName val="0"/>
          <c:showSerName val="0"/>
          <c:showPercent val="0"/>
          <c:showBubbleSize val="0"/>
        </c:dLbls>
        <c:marker val="1"/>
        <c:smooth val="0"/>
        <c:axId val="-2095910016"/>
        <c:axId val="-2095914912"/>
      </c:lineChart>
      <c:catAx>
        <c:axId val="-2095910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912"/>
        <c:crosses val="autoZero"/>
        <c:auto val="1"/>
        <c:lblAlgn val="ctr"/>
        <c:lblOffset val="100"/>
        <c:noMultiLvlLbl val="0"/>
      </c:catAx>
      <c:valAx>
        <c:axId val="-2095914912"/>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016"/>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4434755220814789E-2"/>
          <c:y val="0.91510878897147208"/>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292707976712E-2"/>
          <c:y val="3.3265795046647208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8"/>
            <c:invertIfNegative val="0"/>
            <c:bubble3D val="0"/>
            <c:spPr>
              <a:solidFill>
                <a:schemeClr val="accent1"/>
              </a:solidFill>
              <a:ln>
                <a:noFill/>
              </a:ln>
              <a:effectLst/>
            </c:spPr>
            <c:extLst>
              <c:ext xmlns:c16="http://schemas.microsoft.com/office/drawing/2014/chart" uri="{C3380CC4-5D6E-409C-BE32-E72D297353CC}">
                <c16:uniqueId val="{00000000-C55D-4E29-9CD8-90CA83D3C1E4}"/>
              </c:ext>
            </c:extLst>
          </c:dPt>
          <c:dPt>
            <c:idx val="9"/>
            <c:invertIfNegative val="0"/>
            <c:bubble3D val="0"/>
            <c:spPr>
              <a:solidFill>
                <a:schemeClr val="accent1"/>
              </a:solidFill>
              <a:ln>
                <a:noFill/>
              </a:ln>
              <a:effectLst/>
            </c:spPr>
            <c:extLst>
              <c:ext xmlns:c16="http://schemas.microsoft.com/office/drawing/2014/chart" uri="{C3380CC4-5D6E-409C-BE32-E72D297353CC}">
                <c16:uniqueId val="{00000001-C55D-4E29-9CD8-90CA83D3C1E4}"/>
              </c:ext>
            </c:extLst>
          </c:dPt>
          <c:dPt>
            <c:idx val="10"/>
            <c:invertIfNegative val="0"/>
            <c:bubble3D val="0"/>
            <c:spPr>
              <a:solidFill>
                <a:schemeClr val="accent1"/>
              </a:solidFill>
              <a:ln>
                <a:noFill/>
              </a:ln>
              <a:effectLst/>
            </c:spPr>
            <c:extLst>
              <c:ext xmlns:c16="http://schemas.microsoft.com/office/drawing/2014/chart" uri="{C3380CC4-5D6E-409C-BE32-E72D297353CC}">
                <c16:uniqueId val="{00000003-C55D-4E29-9CD8-90CA83D3C1E4}"/>
              </c:ext>
            </c:extLst>
          </c:dPt>
          <c:dPt>
            <c:idx val="11"/>
            <c:invertIfNegative val="0"/>
            <c:bubble3D val="0"/>
            <c:spPr>
              <a:solidFill>
                <a:schemeClr val="accent1">
                  <a:lumMod val="50000"/>
                </a:schemeClr>
              </a:solidFill>
              <a:ln>
                <a:noFill/>
              </a:ln>
              <a:effectLst/>
            </c:spPr>
            <c:extLst>
              <c:ext xmlns:c16="http://schemas.microsoft.com/office/drawing/2014/chart" uri="{C3380CC4-5D6E-409C-BE32-E72D297353CC}">
                <c16:uniqueId val="{00000005-C55D-4E29-9CD8-90CA83D3C1E4}"/>
              </c:ext>
            </c:extLst>
          </c:dPt>
          <c:dPt>
            <c:idx val="12"/>
            <c:invertIfNegative val="0"/>
            <c:bubble3D val="0"/>
            <c:extLst>
              <c:ext xmlns:c16="http://schemas.microsoft.com/office/drawing/2014/chart" uri="{C3380CC4-5D6E-409C-BE32-E72D297353CC}">
                <c16:uniqueId val="{00000006-C55D-4E29-9CD8-90CA83D3C1E4}"/>
              </c:ext>
            </c:extLst>
          </c:dPt>
          <c:dPt>
            <c:idx val="13"/>
            <c:invertIfNegative val="0"/>
            <c:bubble3D val="0"/>
            <c:spPr>
              <a:solidFill>
                <a:schemeClr val="accent1"/>
              </a:solidFill>
              <a:ln>
                <a:noFill/>
              </a:ln>
              <a:effectLst/>
            </c:spPr>
            <c:extLst>
              <c:ext xmlns:c16="http://schemas.microsoft.com/office/drawing/2014/chart" uri="{C3380CC4-5D6E-409C-BE32-E72D297353CC}">
                <c16:uniqueId val="{0000000F-C55D-4E29-9CD8-90CA83D3C1E4}"/>
              </c:ext>
            </c:extLst>
          </c:dPt>
          <c:dLbls>
            <c:dLbl>
              <c:idx val="0"/>
              <c:layout>
                <c:manualLayout>
                  <c:x val="0"/>
                  <c:y val="-3.0478894636931943E-3"/>
                </c:manualLayout>
              </c:layout>
              <c:tx>
                <c:rich>
                  <a:bodyPr/>
                  <a:lstStyle/>
                  <a:p>
                    <a:fld id="{3F91AFC1-2A7D-4488-891C-FD5B3A9CD33F}" type="CELLRANGE">
                      <a:rPr lang="en-US" baseline="0"/>
                      <a:pPr/>
                      <a:t>[CELLRANGE]</a:t>
                    </a:fld>
                    <a:r>
                      <a:rPr lang="en-US" baseline="0"/>
                      <a:t>
</a:t>
                    </a:r>
                    <a:fld id="{E032BFD7-45AE-45FD-A220-2C524FAD3D5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C55D-4E29-9CD8-90CA83D3C1E4}"/>
                </c:ext>
              </c:extLst>
            </c:dLbl>
            <c:dLbl>
              <c:idx val="1"/>
              <c:layout>
                <c:manualLayout>
                  <c:x val="0"/>
                  <c:y val="-1.7720988787653831E-2"/>
                </c:manualLayout>
              </c:layout>
              <c:tx>
                <c:rich>
                  <a:bodyPr/>
                  <a:lstStyle/>
                  <a:p>
                    <a:fld id="{BCBEFBFF-4C5C-4211-9BA5-4E759500C051}" type="CELLRANGE">
                      <a:rPr lang="en-US" baseline="0"/>
                      <a:pPr/>
                      <a:t>[CELLRANGE]</a:t>
                    </a:fld>
                    <a:r>
                      <a:rPr lang="en-US" baseline="0"/>
                      <a:t>
</a:t>
                    </a:r>
                    <a:fld id="{502CCD8D-B8BA-45F6-8888-71A4FF51809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C55D-4E29-9CD8-90CA83D3C1E4}"/>
                </c:ext>
              </c:extLst>
            </c:dLbl>
            <c:dLbl>
              <c:idx val="2"/>
              <c:layout>
                <c:manualLayout>
                  <c:x val="-3.1535065771196298E-17"/>
                  <c:y val="-8.2036905618415919E-3"/>
                </c:manualLayout>
              </c:layout>
              <c:tx>
                <c:rich>
                  <a:bodyPr/>
                  <a:lstStyle/>
                  <a:p>
                    <a:fld id="{011747F9-C26B-48F8-B7BA-EFB0925C2713}" type="CELLRANGE">
                      <a:rPr lang="en-US" baseline="0"/>
                      <a:pPr/>
                      <a:t>[CELLRANGE]</a:t>
                    </a:fld>
                    <a:r>
                      <a:rPr lang="en-US" baseline="0"/>
                      <a:t>
</a:t>
                    </a:r>
                    <a:fld id="{520987FB-1487-4E98-BC03-A221CB72202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C55D-4E29-9CD8-90CA83D3C1E4}"/>
                </c:ext>
              </c:extLst>
            </c:dLbl>
            <c:dLbl>
              <c:idx val="3"/>
              <c:layout>
                <c:manualLayout>
                  <c:x val="0"/>
                  <c:y val="-1.6731786998662599E-2"/>
                </c:manualLayout>
              </c:layout>
              <c:tx>
                <c:rich>
                  <a:bodyPr/>
                  <a:lstStyle/>
                  <a:p>
                    <a:fld id="{DCCFAB93-7760-4A0F-A694-3F2880B01584}" type="CELLRANGE">
                      <a:rPr lang="en-US" baseline="0"/>
                      <a:pPr/>
                      <a:t>[CELLRANGE]</a:t>
                    </a:fld>
                    <a:r>
                      <a:rPr lang="en-US" baseline="0"/>
                      <a:t>
</a:t>
                    </a:r>
                    <a:fld id="{D1A0652C-72C0-4EC0-91C8-10AE806C494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C55D-4E29-9CD8-90CA83D3C1E4}"/>
                </c:ext>
              </c:extLst>
            </c:dLbl>
            <c:dLbl>
              <c:idx val="4"/>
              <c:layout>
                <c:manualLayout>
                  <c:x val="-3.1535065771196298E-17"/>
                  <c:y val="-8.7159103644407574E-3"/>
                </c:manualLayout>
              </c:layout>
              <c:tx>
                <c:rich>
                  <a:bodyPr/>
                  <a:lstStyle/>
                  <a:p>
                    <a:fld id="{951EABEE-A1D6-4B5C-8BD3-1A1F98072503}" type="CELLRANGE">
                      <a:rPr lang="en-US" baseline="0"/>
                      <a:pPr/>
                      <a:t>[CELLRANGE]</a:t>
                    </a:fld>
                    <a:r>
                      <a:rPr lang="en-US" baseline="0"/>
                      <a:t>
</a:t>
                    </a:r>
                    <a:fld id="{BB83DF44-9471-4D5D-B1EF-8D42D57A786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C55D-4E29-9CD8-90CA83D3C1E4}"/>
                </c:ext>
              </c:extLst>
            </c:dLbl>
            <c:dLbl>
              <c:idx val="5"/>
              <c:layout>
                <c:manualLayout>
                  <c:x val="0"/>
                  <c:y val="-1.7646335475998459E-2"/>
                </c:manualLayout>
              </c:layout>
              <c:tx>
                <c:rich>
                  <a:bodyPr/>
                  <a:lstStyle/>
                  <a:p>
                    <a:fld id="{15F548C6-A640-44AD-9C18-2F7C97F46EB7}" type="CELLRANGE">
                      <a:rPr lang="en-US" baseline="0"/>
                      <a:pPr/>
                      <a:t>[CELLRANGE]</a:t>
                    </a:fld>
                    <a:r>
                      <a:rPr lang="en-US" baseline="0"/>
                      <a:t>
</a:t>
                    </a:r>
                    <a:fld id="{72671E0F-44F5-4360-A311-267D969C2AD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C55D-4E29-9CD8-90CA83D3C1E4}"/>
                </c:ext>
              </c:extLst>
            </c:dLbl>
            <c:dLbl>
              <c:idx val="6"/>
              <c:layout>
                <c:manualLayout>
                  <c:x val="0"/>
                  <c:y val="-2.4497184516648868E-2"/>
                </c:manualLayout>
              </c:layout>
              <c:tx>
                <c:rich>
                  <a:bodyPr/>
                  <a:lstStyle/>
                  <a:p>
                    <a:fld id="{1533BEE4-CC13-4E57-A6B9-81E781FF8758}" type="CELLRANGE">
                      <a:rPr lang="en-US" baseline="0"/>
                      <a:pPr/>
                      <a:t>[CELLRANGE]</a:t>
                    </a:fld>
                    <a:r>
                      <a:rPr lang="en-US" baseline="0"/>
                      <a:t>
</a:t>
                    </a:r>
                    <a:fld id="{41F345AC-A67D-4E19-93C9-DF00DBE6F50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C55D-4E29-9CD8-90CA83D3C1E4}"/>
                </c:ext>
              </c:extLst>
            </c:dLbl>
            <c:dLbl>
              <c:idx val="7"/>
              <c:layout>
                <c:manualLayout>
                  <c:x val="0"/>
                  <c:y val="-2.2163314926720738E-2"/>
                </c:manualLayout>
              </c:layout>
              <c:tx>
                <c:rich>
                  <a:bodyPr/>
                  <a:lstStyle/>
                  <a:p>
                    <a:fld id="{629D66F4-24CB-41AF-88A2-42DA932148FC}" type="CELLRANGE">
                      <a:rPr lang="en-US" baseline="0"/>
                      <a:pPr/>
                      <a:t>[CELLRANGE]</a:t>
                    </a:fld>
                    <a:r>
                      <a:rPr lang="en-US" baseline="0"/>
                      <a:t>
</a:t>
                    </a:r>
                    <a:fld id="{A0178614-29B1-4599-8DBE-628D206F18A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C55D-4E29-9CD8-90CA83D3C1E4}"/>
                </c:ext>
              </c:extLst>
            </c:dLbl>
            <c:dLbl>
              <c:idx val="8"/>
              <c:layout>
                <c:manualLayout>
                  <c:x val="0"/>
                  <c:y val="-2.1526309661573512E-2"/>
                </c:manualLayout>
              </c:layout>
              <c:tx>
                <c:rich>
                  <a:bodyPr/>
                  <a:lstStyle/>
                  <a:p>
                    <a:fld id="{14D3A21B-11AC-4CA7-A36F-EBC032141893}" type="CELLRANGE">
                      <a:rPr lang="en-US" baseline="0">
                        <a:solidFill>
                          <a:sysClr val="windowText" lastClr="000000"/>
                        </a:solidFill>
                      </a:rPr>
                      <a:pPr/>
                      <a:t>[CELLRANGE]</a:t>
                    </a:fld>
                    <a:r>
                      <a:rPr lang="en-US" baseline="0">
                        <a:solidFill>
                          <a:sysClr val="windowText" lastClr="000000"/>
                        </a:solidFill>
                      </a:rPr>
                      <a:t>
</a:t>
                    </a:r>
                    <a:fld id="{4F9D0F54-1FEF-4CFE-8F36-F1BA7FD28779}"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C55D-4E29-9CD8-90CA83D3C1E4}"/>
                </c:ext>
              </c:extLst>
            </c:dLbl>
            <c:dLbl>
              <c:idx val="9"/>
              <c:layout>
                <c:manualLayout>
                  <c:x val="-6.3070131542392597E-17"/>
                  <c:y val="-2.7204139026626207E-2"/>
                </c:manualLayout>
              </c:layout>
              <c:tx>
                <c:rich>
                  <a:bodyPr/>
                  <a:lstStyle/>
                  <a:p>
                    <a:fld id="{68AFE58E-E097-4C7E-95EC-CCD655DC6D84}" type="CELLRANGE">
                      <a:rPr lang="en-US" baseline="0">
                        <a:solidFill>
                          <a:sysClr val="windowText" lastClr="000000"/>
                        </a:solidFill>
                      </a:rPr>
                      <a:pPr/>
                      <a:t>[CELLRANGE]</a:t>
                    </a:fld>
                    <a:r>
                      <a:rPr lang="en-US" baseline="0">
                        <a:solidFill>
                          <a:sysClr val="windowText" lastClr="000000"/>
                        </a:solidFill>
                      </a:rPr>
                      <a:t>
</a:t>
                    </a:r>
                    <a:fld id="{FCEB7C2E-9577-4330-988F-9B4D8C51AF78}"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C55D-4E29-9CD8-90CA83D3C1E4}"/>
                </c:ext>
              </c:extLst>
            </c:dLbl>
            <c:dLbl>
              <c:idx val="10"/>
              <c:layout>
                <c:manualLayout>
                  <c:x val="0"/>
                  <c:y val="-3.0493788971617027E-2"/>
                </c:manualLayout>
              </c:layout>
              <c:tx>
                <c:rich>
                  <a:bodyPr/>
                  <a:lstStyle/>
                  <a:p>
                    <a:fld id="{373758BF-B5A9-4558-AF60-B42171DAC7E2}" type="CELLRANGE">
                      <a:rPr lang="en-US" baseline="0">
                        <a:solidFill>
                          <a:sysClr val="windowText" lastClr="000000"/>
                        </a:solidFill>
                      </a:rPr>
                      <a:pPr/>
                      <a:t>[CELLRANGE]</a:t>
                    </a:fld>
                    <a:r>
                      <a:rPr lang="en-US" baseline="0">
                        <a:solidFill>
                          <a:sysClr val="windowText" lastClr="000000"/>
                        </a:solidFill>
                      </a:rPr>
                      <a:t>
</a:t>
                    </a:r>
                    <a:fld id="{8F2B6BB4-EB82-4881-8E92-5F035584CFEB}"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C55D-4E29-9CD8-90CA83D3C1E4}"/>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8C045484-FC4A-4191-8D91-5B971BA3D871}" type="CELLRANGE">
                      <a:rPr lang="en-US" baseline="0">
                        <a:solidFill>
                          <a:schemeClr val="bg1"/>
                        </a:solidFill>
                      </a:rPr>
                      <a:pPr>
                        <a:defRPr b="1">
                          <a:solidFill>
                            <a:schemeClr val="bg1"/>
                          </a:solidFill>
                        </a:defRPr>
                      </a:pPr>
                      <a:t>[CELLRANGE]</a:t>
                    </a:fld>
                    <a:r>
                      <a:rPr lang="en-US" baseline="0">
                        <a:solidFill>
                          <a:schemeClr val="bg1"/>
                        </a:solidFill>
                      </a:rPr>
                      <a:t>
</a:t>
                    </a:r>
                    <a:fld id="{D8A636CB-B872-4E9C-B72F-D0D53B8725E5}"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C55D-4E29-9CD8-90CA83D3C1E4}"/>
                </c:ext>
              </c:extLst>
            </c:dLbl>
            <c:dLbl>
              <c:idx val="12"/>
              <c:layout>
                <c:manualLayout>
                  <c:x val="0"/>
                  <c:y val="-4.5254437921412038E-2"/>
                </c:manualLayout>
              </c:layout>
              <c:tx>
                <c:rich>
                  <a:bodyPr/>
                  <a:lstStyle/>
                  <a:p>
                    <a:fld id="{7E5A900C-E08E-475F-A681-582516403A86}" type="CELLRANGE">
                      <a:rPr lang="en-US" baseline="0"/>
                      <a:pPr/>
                      <a:t>[CELLRANGE]</a:t>
                    </a:fld>
                    <a:r>
                      <a:rPr lang="en-US" baseline="0"/>
                      <a:t>
</a:t>
                    </a:r>
                    <a:fld id="{9408344E-45FA-4E81-B39E-3CE3047AC2C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C55D-4E29-9CD8-90CA83D3C1E4}"/>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F5030A8A-CFDD-4693-8E64-7D6D2C48147D}" type="CELLRANGE">
                      <a:rPr lang="en-US" baseline="0">
                        <a:solidFill>
                          <a:schemeClr val="tx1"/>
                        </a:solidFill>
                      </a:rPr>
                      <a:pPr>
                        <a:defRPr b="1">
                          <a:solidFill>
                            <a:schemeClr val="tx1"/>
                          </a:solidFill>
                        </a:defRPr>
                      </a:pPr>
                      <a:t>[CELLRANGE]</a:t>
                    </a:fld>
                    <a:r>
                      <a:rPr lang="en-US" baseline="0">
                        <a:solidFill>
                          <a:schemeClr val="tx1"/>
                        </a:solidFill>
                      </a:rPr>
                      <a:t>
</a:t>
                    </a:r>
                    <a:fld id="{14301EF5-7F0F-440A-AF54-3A3CEAAA4873}"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C55D-4E29-9CD8-90CA83D3C1E4}"/>
                </c:ext>
              </c:extLst>
            </c:dLbl>
            <c:dLbl>
              <c:idx val="14"/>
              <c:layout>
                <c:manualLayout>
                  <c:x val="0"/>
                  <c:y val="-4.4239261865835058E-2"/>
                </c:manualLayout>
              </c:layout>
              <c:tx>
                <c:rich>
                  <a:bodyPr/>
                  <a:lstStyle/>
                  <a:p>
                    <a:fld id="{9B40E0A5-BC09-414A-9D22-901DAC231B64}" type="CELLRANGE">
                      <a:rPr lang="en-US" baseline="0"/>
                      <a:pPr/>
                      <a:t>[CELLRANGE]</a:t>
                    </a:fld>
                    <a:r>
                      <a:rPr lang="en-US" baseline="0"/>
                      <a:t>
</a:t>
                    </a:r>
                    <a:fld id="{3D6FC982-4F7F-41EE-9EC0-17CDA0D7AF8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C55D-4E29-9CD8-90CA83D3C1E4}"/>
                </c:ext>
              </c:extLst>
            </c:dLbl>
            <c:dLbl>
              <c:idx val="15"/>
              <c:layout>
                <c:manualLayout>
                  <c:x val="0"/>
                  <c:y val="-4.177061671082595E-2"/>
                </c:manualLayout>
              </c:layout>
              <c:tx>
                <c:rich>
                  <a:bodyPr/>
                  <a:lstStyle/>
                  <a:p>
                    <a:fld id="{290E83A8-FB0F-4C6A-9B1B-7EBB2C4F6777}" type="CELLRANGE">
                      <a:rPr lang="en-US" baseline="0"/>
                      <a:pPr/>
                      <a:t>[CELLRANGE]</a:t>
                    </a:fld>
                    <a:r>
                      <a:rPr lang="en-US" baseline="0"/>
                      <a:t>
</a:t>
                    </a:r>
                    <a:fld id="{1E5FABE8-FC17-4234-A2B0-0CECD12BF71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C55D-4E29-9CD8-90CA83D3C1E4}"/>
                </c:ext>
              </c:extLst>
            </c:dLbl>
            <c:dLbl>
              <c:idx val="16"/>
              <c:layout>
                <c:manualLayout>
                  <c:x val="-1.2614026308478519E-16"/>
                  <c:y val="-5.4237901395508381E-2"/>
                </c:manualLayout>
              </c:layout>
              <c:tx>
                <c:rich>
                  <a:bodyPr/>
                  <a:lstStyle/>
                  <a:p>
                    <a:fld id="{49782E5E-6827-489B-AF99-5201D91F04A8}" type="CELLRANGE">
                      <a:rPr lang="en-US" baseline="0"/>
                      <a:pPr/>
                      <a:t>[CELLRANGE]</a:t>
                    </a:fld>
                    <a:r>
                      <a:rPr lang="en-US" baseline="0"/>
                      <a:t>
</a:t>
                    </a:r>
                    <a:fld id="{B4720D5B-73B3-4D06-826E-B8229C08253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C55D-4E29-9CD8-90CA83D3C1E4}"/>
                </c:ext>
              </c:extLst>
            </c:dLbl>
            <c:dLbl>
              <c:idx val="17"/>
              <c:layout>
                <c:manualLayout>
                  <c:x val="0"/>
                  <c:y val="-5.7139753723992361E-2"/>
                </c:manualLayout>
              </c:layout>
              <c:tx>
                <c:rich>
                  <a:bodyPr/>
                  <a:lstStyle/>
                  <a:p>
                    <a:fld id="{9B3D1393-0FF4-4F11-8746-763B99E97DB9}" type="CELLRANGE">
                      <a:rPr lang="en-US" baseline="0"/>
                      <a:pPr/>
                      <a:t>[CELLRANGE]</a:t>
                    </a:fld>
                    <a:r>
                      <a:rPr lang="en-US" baseline="0"/>
                      <a:t>
</a:t>
                    </a:r>
                    <a:fld id="{8ECB33BF-9117-4037-961A-8356368D916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C55D-4E29-9CD8-90CA83D3C1E4}"/>
                </c:ext>
              </c:extLst>
            </c:dLbl>
            <c:dLbl>
              <c:idx val="18"/>
              <c:layout>
                <c:manualLayout>
                  <c:x val="-1.2614026308478519E-16"/>
                  <c:y val="-5.958878195039137E-2"/>
                </c:manualLayout>
              </c:layout>
              <c:tx>
                <c:rich>
                  <a:bodyPr/>
                  <a:lstStyle/>
                  <a:p>
                    <a:fld id="{473191E5-858F-4CDC-BF54-5429B670EEDA}" type="CELLRANGE">
                      <a:rPr lang="en-US" baseline="0"/>
                      <a:pPr/>
                      <a:t>[CELLRANGE]</a:t>
                    </a:fld>
                    <a:r>
                      <a:rPr lang="en-US" baseline="0"/>
                      <a:t>
</a:t>
                    </a:r>
                    <a:fld id="{EF1B9EB8-6E5D-424E-96FA-CCA35D08C96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C55D-4E29-9CD8-90CA83D3C1E4}"/>
                </c:ext>
              </c:extLst>
            </c:dLbl>
            <c:dLbl>
              <c:idx val="19"/>
              <c:layout>
                <c:manualLayout>
                  <c:x val="0"/>
                  <c:y val="-8.3345064135550109E-2"/>
                </c:manualLayout>
              </c:layout>
              <c:tx>
                <c:rich>
                  <a:bodyPr/>
                  <a:lstStyle/>
                  <a:p>
                    <a:fld id="{E0960212-4725-498D-B1F5-127E349E81C0}" type="CELLRANGE">
                      <a:rPr lang="en-US" baseline="0"/>
                      <a:pPr/>
                      <a:t>[CELLRANGE]</a:t>
                    </a:fld>
                    <a:r>
                      <a:rPr lang="en-US" baseline="0"/>
                      <a:t>
</a:t>
                    </a:r>
                    <a:fld id="{755DAB0C-C186-409C-82B8-38BCA5A9311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'11ListaEsperaGIII'!$L$13:$L$32</c:f>
              <c:strCache>
                <c:ptCount val="20"/>
                <c:pt idx="0">
                  <c:v>Aragón</c:v>
                </c:pt>
                <c:pt idx="1">
                  <c:v>Castilla y León</c:v>
                </c:pt>
                <c:pt idx="2">
                  <c:v>Galicia</c:v>
                </c:pt>
                <c:pt idx="3">
                  <c:v>Asturias, Principado de</c:v>
                </c:pt>
                <c:pt idx="4">
                  <c:v>Cantabria</c:v>
                </c:pt>
                <c:pt idx="5">
                  <c:v>Castilla - La Mancha</c:v>
                </c:pt>
                <c:pt idx="6">
                  <c:v>Madrid, Comunidad de</c:v>
                </c:pt>
                <c:pt idx="7">
                  <c:v>Andalucía</c:v>
                </c:pt>
                <c:pt idx="8">
                  <c:v>Navarra, Comunidad Foral de</c:v>
                </c:pt>
                <c:pt idx="9">
                  <c:v>Ceuta</c:v>
                </c:pt>
                <c:pt idx="10">
                  <c:v>Comunitat Valenciana</c:v>
                </c:pt>
                <c:pt idx="11">
                  <c:v>Media Nacional</c:v>
                </c:pt>
                <c:pt idx="12">
                  <c:v>Extremadura</c:v>
                </c:pt>
                <c:pt idx="13">
                  <c:v>Rioja, La</c:v>
                </c:pt>
                <c:pt idx="14">
                  <c:v>Balears, Illes</c:v>
                </c:pt>
                <c:pt idx="15">
                  <c:v>Melilla</c:v>
                </c:pt>
                <c:pt idx="16">
                  <c:v>Cataluña</c:v>
                </c:pt>
                <c:pt idx="17">
                  <c:v>Murcia, Región de</c:v>
                </c:pt>
                <c:pt idx="18">
                  <c:v>Canarias</c:v>
                </c:pt>
                <c:pt idx="19">
                  <c:v>País Vasco</c:v>
                </c:pt>
              </c:strCache>
            </c:strRef>
          </c:cat>
          <c:val>
            <c:numRef>
              <c:f>'11ListaEsperaGIII'!$O$13:$O$32</c:f>
              <c:numCache>
                <c:formatCode>0.00%</c:formatCode>
                <c:ptCount val="20"/>
                <c:pt idx="0">
                  <c:v>0.99925127283617854</c:v>
                </c:pt>
                <c:pt idx="1">
                  <c:v>0.99903307453857748</c:v>
                </c:pt>
                <c:pt idx="2">
                  <c:v>0.9970923470574552</c:v>
                </c:pt>
                <c:pt idx="3">
                  <c:v>0.99204042956411875</c:v>
                </c:pt>
                <c:pt idx="4">
                  <c:v>0.98913043478260865</c:v>
                </c:pt>
                <c:pt idx="5">
                  <c:v>0.9858512285989367</c:v>
                </c:pt>
                <c:pt idx="6">
                  <c:v>0.98191278493557976</c:v>
                </c:pt>
                <c:pt idx="7">
                  <c:v>0.97180585760981386</c:v>
                </c:pt>
                <c:pt idx="8">
                  <c:v>0.96601529311809686</c:v>
                </c:pt>
                <c:pt idx="9">
                  <c:v>0.96495327102803741</c:v>
                </c:pt>
                <c:pt idx="10">
                  <c:v>0.96222079615790668</c:v>
                </c:pt>
                <c:pt idx="11">
                  <c:v>0.95969868870360264</c:v>
                </c:pt>
                <c:pt idx="12">
                  <c:v>0.94719696969696965</c:v>
                </c:pt>
                <c:pt idx="13">
                  <c:v>0.94381107491856675</c:v>
                </c:pt>
                <c:pt idx="14">
                  <c:v>0.93051183397458315</c:v>
                </c:pt>
                <c:pt idx="15">
                  <c:v>0.92753623188405798</c:v>
                </c:pt>
                <c:pt idx="16">
                  <c:v>0.92280046580733244</c:v>
                </c:pt>
                <c:pt idx="17">
                  <c:v>0.90083465818759934</c:v>
                </c:pt>
                <c:pt idx="18">
                  <c:v>0.87635649965365969</c:v>
                </c:pt>
                <c:pt idx="19">
                  <c:v>0.87047753233029734</c:v>
                </c:pt>
              </c:numCache>
            </c:numRef>
          </c:val>
          <c:extLst>
            <c:ext xmlns:c15="http://schemas.microsoft.com/office/drawing/2012/chart" uri="{02D57815-91ED-43cb-92C2-25804820EDAC}">
              <c15:datalabelsRange>
                <c15:f>'11ListaEsperaGIII'!$M$13:$M$32</c15:f>
                <c15:dlblRangeCache>
                  <c:ptCount val="20"/>
                  <c:pt idx="0">
                    <c:v>13.346</c:v>
                  </c:pt>
                  <c:pt idx="1">
                    <c:v>35.129</c:v>
                  </c:pt>
                  <c:pt idx="2">
                    <c:v>25.719</c:v>
                  </c:pt>
                  <c:pt idx="3">
                    <c:v>7.852</c:v>
                  </c:pt>
                  <c:pt idx="4">
                    <c:v>5.278</c:v>
                  </c:pt>
                  <c:pt idx="5">
                    <c:v>23.551</c:v>
                  </c:pt>
                  <c:pt idx="6">
                    <c:v>63.408</c:v>
                  </c:pt>
                  <c:pt idx="7">
                    <c:v>74.624</c:v>
                  </c:pt>
                  <c:pt idx="8">
                    <c:v>3.411</c:v>
                  </c:pt>
                  <c:pt idx="9">
                    <c:v>413</c:v>
                  </c:pt>
                  <c:pt idx="10">
                    <c:v>46.482</c:v>
                  </c:pt>
                  <c:pt idx="11">
                    <c:v>414.824</c:v>
                  </c:pt>
                  <c:pt idx="12">
                    <c:v>12.503</c:v>
                  </c:pt>
                  <c:pt idx="13">
                    <c:v>2.318</c:v>
                  </c:pt>
                  <c:pt idx="14">
                    <c:v>7.981</c:v>
                  </c:pt>
                  <c:pt idx="15">
                    <c:v>768</c:v>
                  </c:pt>
                  <c:pt idx="16">
                    <c:v>45.961</c:v>
                  </c:pt>
                  <c:pt idx="17">
                    <c:v>13.599</c:v>
                  </c:pt>
                  <c:pt idx="18">
                    <c:v>15.182</c:v>
                  </c:pt>
                  <c:pt idx="19">
                    <c:v>17.299</c:v>
                  </c:pt>
                </c15:dlblRangeCache>
              </c15:datalabelsRange>
            </c:ext>
            <c:ext xmlns:c16="http://schemas.microsoft.com/office/drawing/2014/chart" uri="{C3380CC4-5D6E-409C-BE32-E72D297353CC}">
              <c16:uniqueId val="{00000016-C55D-4E29-9CD8-90CA83D3C1E4}"/>
            </c:ext>
          </c:extLst>
        </c:ser>
        <c:ser>
          <c:idx val="1"/>
          <c:order val="1"/>
          <c:tx>
            <c:v>Personas beneficiarias con derecho a prestación pendientes de resolución de PIA</c:v>
          </c:tx>
          <c:spPr>
            <a:solidFill>
              <a:schemeClr val="accent2"/>
            </a:solidFill>
            <a:ln>
              <a:noFill/>
            </a:ln>
            <a:effectLst/>
          </c:spPr>
          <c:invertIfNegative val="0"/>
          <c:dPt>
            <c:idx val="8"/>
            <c:invertIfNegative val="0"/>
            <c:bubble3D val="0"/>
            <c:spPr>
              <a:solidFill>
                <a:schemeClr val="accent2"/>
              </a:solidFill>
              <a:ln>
                <a:noFill/>
              </a:ln>
              <a:effectLst/>
            </c:spPr>
            <c:extLst>
              <c:ext xmlns:c16="http://schemas.microsoft.com/office/drawing/2014/chart" uri="{C3380CC4-5D6E-409C-BE32-E72D297353CC}">
                <c16:uniqueId val="{00000017-C55D-4E29-9CD8-90CA83D3C1E4}"/>
              </c:ext>
            </c:extLst>
          </c:dPt>
          <c:dPt>
            <c:idx val="9"/>
            <c:invertIfNegative val="0"/>
            <c:bubble3D val="0"/>
            <c:spPr>
              <a:solidFill>
                <a:schemeClr val="accent2"/>
              </a:solidFill>
              <a:ln>
                <a:noFill/>
              </a:ln>
              <a:effectLst/>
            </c:spPr>
            <c:extLst>
              <c:ext xmlns:c16="http://schemas.microsoft.com/office/drawing/2014/chart" uri="{C3380CC4-5D6E-409C-BE32-E72D297353CC}">
                <c16:uniqueId val="{00000018-C55D-4E29-9CD8-90CA83D3C1E4}"/>
              </c:ext>
            </c:extLst>
          </c:dPt>
          <c:dPt>
            <c:idx val="10"/>
            <c:invertIfNegative val="0"/>
            <c:bubble3D val="0"/>
            <c:spPr>
              <a:solidFill>
                <a:schemeClr val="accent2"/>
              </a:solidFill>
              <a:ln>
                <a:noFill/>
              </a:ln>
              <a:effectLst/>
            </c:spPr>
            <c:extLst>
              <c:ext xmlns:c16="http://schemas.microsoft.com/office/drawing/2014/chart" uri="{C3380CC4-5D6E-409C-BE32-E72D297353CC}">
                <c16:uniqueId val="{0000001A-C55D-4E29-9CD8-90CA83D3C1E4}"/>
              </c:ext>
            </c:extLst>
          </c:dPt>
          <c:dPt>
            <c:idx val="11"/>
            <c:invertIfNegative val="0"/>
            <c:bubble3D val="0"/>
            <c:spPr>
              <a:solidFill>
                <a:schemeClr val="accent2">
                  <a:lumMod val="50000"/>
                </a:schemeClr>
              </a:solidFill>
              <a:ln>
                <a:noFill/>
              </a:ln>
              <a:effectLst/>
            </c:spPr>
            <c:extLst>
              <c:ext xmlns:c16="http://schemas.microsoft.com/office/drawing/2014/chart" uri="{C3380CC4-5D6E-409C-BE32-E72D297353CC}">
                <c16:uniqueId val="{0000001C-C55D-4E29-9CD8-90CA83D3C1E4}"/>
              </c:ext>
            </c:extLst>
          </c:dPt>
          <c:dPt>
            <c:idx val="13"/>
            <c:invertIfNegative val="0"/>
            <c:bubble3D val="0"/>
            <c:spPr>
              <a:solidFill>
                <a:schemeClr val="accent2"/>
              </a:solidFill>
              <a:ln>
                <a:noFill/>
              </a:ln>
              <a:effectLst/>
            </c:spPr>
            <c:extLst>
              <c:ext xmlns:c16="http://schemas.microsoft.com/office/drawing/2014/chart" uri="{C3380CC4-5D6E-409C-BE32-E72D297353CC}">
                <c16:uniqueId val="{00000026-C55D-4E29-9CD8-90CA83D3C1E4}"/>
              </c:ext>
            </c:extLst>
          </c:dPt>
          <c:dLbls>
            <c:dLbl>
              <c:idx val="0"/>
              <c:layout>
                <c:manualLayout>
                  <c:x val="0"/>
                  <c:y val="2.3297274756543279E-2"/>
                </c:manualLayout>
              </c:layout>
              <c:tx>
                <c:rich>
                  <a:bodyPr/>
                  <a:lstStyle/>
                  <a:p>
                    <a:fld id="{1E08EC31-C0BE-4AEE-BC3B-52BBEF3C1B86}" type="CELLRANGE">
                      <a:rPr lang="en-US" baseline="0"/>
                      <a:pPr/>
                      <a:t>[CELLRANGE]</a:t>
                    </a:fld>
                    <a:r>
                      <a:rPr lang="en-US" baseline="0"/>
                      <a:t>
</a:t>
                    </a:r>
                    <a:fld id="{2DFBC9E3-8819-4214-966D-145945DE583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C55D-4E29-9CD8-90CA83D3C1E4}"/>
                </c:ext>
              </c:extLst>
            </c:dLbl>
            <c:dLbl>
              <c:idx val="1"/>
              <c:layout>
                <c:manualLayout>
                  <c:x val="-1.2753475859164376E-17"/>
                  <c:y val="1.9286023826460944E-2"/>
                </c:manualLayout>
              </c:layout>
              <c:tx>
                <c:rich>
                  <a:bodyPr/>
                  <a:lstStyle/>
                  <a:p>
                    <a:fld id="{397645A8-E0B6-4EAC-BD88-CA17F4A21874}" type="CELLRANGE">
                      <a:rPr lang="en-US" baseline="0"/>
                      <a:pPr/>
                      <a:t>[CELLRANGE]</a:t>
                    </a:fld>
                    <a:r>
                      <a:rPr lang="en-US" baseline="0"/>
                      <a:t>
</a:t>
                    </a:r>
                    <a:fld id="{0810813A-2553-419B-AE77-6EBDF45A07C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C55D-4E29-9CD8-90CA83D3C1E4}"/>
                </c:ext>
              </c:extLst>
            </c:dLbl>
            <c:dLbl>
              <c:idx val="2"/>
              <c:layout>
                <c:manualLayout>
                  <c:x val="0"/>
                  <c:y val="1.2075453185174284E-2"/>
                </c:manualLayout>
              </c:layout>
              <c:tx>
                <c:rich>
                  <a:bodyPr/>
                  <a:lstStyle/>
                  <a:p>
                    <a:fld id="{3FC9BB90-B6E0-43A6-9EFA-ACF3A301B2B6}" type="CELLRANGE">
                      <a:rPr lang="en-US" baseline="0"/>
                      <a:pPr/>
                      <a:t>[CELLRANGE]</a:t>
                    </a:fld>
                    <a:r>
                      <a:rPr lang="en-US" baseline="0"/>
                      <a:t>
</a:t>
                    </a:r>
                    <a:fld id="{B4999E63-3C59-41F5-8C77-9A9BFFD8AE8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C55D-4E29-9CD8-90CA83D3C1E4}"/>
                </c:ext>
              </c:extLst>
            </c:dLbl>
            <c:dLbl>
              <c:idx val="3"/>
              <c:layout>
                <c:manualLayout>
                  <c:x val="-5.1013903436657505E-17"/>
                  <c:y val="9.2995151307021205E-3"/>
                </c:manualLayout>
              </c:layout>
              <c:tx>
                <c:rich>
                  <a:bodyPr/>
                  <a:lstStyle/>
                  <a:p>
                    <a:fld id="{ED04FB26-92F4-4A48-B32E-6D96BCF24670}" type="CELLRANGE">
                      <a:rPr lang="en-US" baseline="0"/>
                      <a:pPr/>
                      <a:t>[CELLRANGE]</a:t>
                    </a:fld>
                    <a:r>
                      <a:rPr lang="en-US" baseline="0"/>
                      <a:t>
</a:t>
                    </a:r>
                    <a:fld id="{0CF77456-7170-4F03-A638-80F782509C1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C55D-4E29-9CD8-90CA83D3C1E4}"/>
                </c:ext>
              </c:extLst>
            </c:dLbl>
            <c:dLbl>
              <c:idx val="4"/>
              <c:layout>
                <c:manualLayout>
                  <c:x val="1.3988426885235836E-3"/>
                  <c:y val="4.9774323583780256E-3"/>
                </c:manualLayout>
              </c:layout>
              <c:tx>
                <c:rich>
                  <a:bodyPr/>
                  <a:lstStyle/>
                  <a:p>
                    <a:fld id="{8C4C336F-6D79-44B1-AEEE-F9252A3E13B1}" type="CELLRANGE">
                      <a:rPr lang="en-US" baseline="0"/>
                      <a:pPr/>
                      <a:t>[CELLRANGE]</a:t>
                    </a:fld>
                    <a:r>
                      <a:rPr lang="en-US" baseline="0"/>
                      <a:t>
</a:t>
                    </a:r>
                    <a:fld id="{686956B6-336D-40C9-BAD3-2CB3F6655E0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C55D-4E29-9CD8-90CA83D3C1E4}"/>
                </c:ext>
              </c:extLst>
            </c:dLbl>
            <c:dLbl>
              <c:idx val="5"/>
              <c:layout>
                <c:manualLayout>
                  <c:x val="0"/>
                  <c:y val="6.9874409880102319E-3"/>
                </c:manualLayout>
              </c:layout>
              <c:tx>
                <c:rich>
                  <a:bodyPr/>
                  <a:lstStyle/>
                  <a:p>
                    <a:fld id="{7D527B45-273A-47B7-81EA-E55E6C9E7DDC}" type="CELLRANGE">
                      <a:rPr lang="en-US" baseline="0"/>
                      <a:pPr/>
                      <a:t>[CELLRANGE]</a:t>
                    </a:fld>
                    <a:r>
                      <a:rPr lang="en-US" baseline="0"/>
                      <a:t>
</a:t>
                    </a:r>
                    <a:fld id="{D49AD6EE-5FEC-48FB-A1C8-752C25843F6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C55D-4E29-9CD8-90CA83D3C1E4}"/>
                </c:ext>
              </c:extLst>
            </c:dLbl>
            <c:dLbl>
              <c:idx val="6"/>
              <c:layout>
                <c:manualLayout>
                  <c:x val="0"/>
                  <c:y val="9.2246790407103946E-3"/>
                </c:manualLayout>
              </c:layout>
              <c:tx>
                <c:rich>
                  <a:bodyPr/>
                  <a:lstStyle/>
                  <a:p>
                    <a:fld id="{EC612837-5145-4020-AA07-698D88D52037}" type="CELLRANGE">
                      <a:rPr lang="en-US" baseline="0"/>
                      <a:pPr/>
                      <a:t>[CELLRANGE]</a:t>
                    </a:fld>
                    <a:r>
                      <a:rPr lang="en-US" baseline="0"/>
                      <a:t>
</a:t>
                    </a:r>
                    <a:fld id="{F376FD52-4F81-4251-B7B7-31C29433D39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C55D-4E29-9CD8-90CA83D3C1E4}"/>
                </c:ext>
              </c:extLst>
            </c:dLbl>
            <c:dLbl>
              <c:idx val="7"/>
              <c:layout>
                <c:manualLayout>
                  <c:x val="0"/>
                  <c:y val="9.1976149447574578E-3"/>
                </c:manualLayout>
              </c:layout>
              <c:tx>
                <c:rich>
                  <a:bodyPr/>
                  <a:lstStyle/>
                  <a:p>
                    <a:fld id="{BDE9D92A-66E2-4437-B29F-185D76C054D7}" type="CELLRANGE">
                      <a:rPr lang="en-US" baseline="0"/>
                      <a:pPr/>
                      <a:t>[CELLRANGE]</a:t>
                    </a:fld>
                    <a:r>
                      <a:rPr lang="en-US" baseline="0"/>
                      <a:t>
</a:t>
                    </a:r>
                    <a:fld id="{D37AA1AE-7BEF-4A00-9AA0-2CE96A04D9C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C55D-4E29-9CD8-90CA83D3C1E4}"/>
                </c:ext>
              </c:extLst>
            </c:dLbl>
            <c:dLbl>
              <c:idx val="8"/>
              <c:layout>
                <c:manualLayout>
                  <c:x val="-1.0202780687331501E-16"/>
                  <c:y val="4.368231748809172E-3"/>
                </c:manualLayout>
              </c:layout>
              <c:tx>
                <c:rich>
                  <a:bodyPr/>
                  <a:lstStyle/>
                  <a:p>
                    <a:fld id="{0F35705D-1C96-431A-9981-DBE5E6950C0F}" type="CELLRANGE">
                      <a:rPr lang="en-US" sz="600" baseline="0">
                        <a:solidFill>
                          <a:sysClr val="windowText" lastClr="000000"/>
                        </a:solidFill>
                      </a:rPr>
                      <a:pPr/>
                      <a:t>[CELLRANGE]</a:t>
                    </a:fld>
                    <a:r>
                      <a:rPr lang="en-US" sz="600" baseline="0">
                        <a:solidFill>
                          <a:sysClr val="windowText" lastClr="000000"/>
                        </a:solidFill>
                      </a:rPr>
                      <a:t>
</a:t>
                    </a:r>
                    <a:fld id="{2844C3B3-87A4-4C91-9AF6-FB8BABC374FA}" type="VALUE">
                      <a:rPr lang="en-US" sz="600" baseline="0">
                        <a:solidFill>
                          <a:sysClr val="windowText" lastClr="000000"/>
                        </a:solidFill>
                      </a:rPr>
                      <a:pPr/>
                      <a:t>[VALOR]</a:t>
                    </a:fld>
                    <a:endParaRPr lang="en-US" sz="600"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C55D-4E29-9CD8-90CA83D3C1E4}"/>
                </c:ext>
              </c:extLst>
            </c:dLbl>
            <c:dLbl>
              <c:idx val="9"/>
              <c:layout>
                <c:manualLayout>
                  <c:x val="1.3036631290653885E-5"/>
                  <c:y val="2.3324195586662644E-3"/>
                </c:manualLayout>
              </c:layout>
              <c:tx>
                <c:rich>
                  <a:bodyPr/>
                  <a:lstStyle/>
                  <a:p>
                    <a:fld id="{F10137A3-A2DA-4C1E-8D4E-248717F7BF6B}" type="CELLRANGE">
                      <a:rPr lang="en-US" sz="600" baseline="0">
                        <a:solidFill>
                          <a:sysClr val="windowText" lastClr="000000"/>
                        </a:solidFill>
                      </a:rPr>
                      <a:pPr/>
                      <a:t>[CELLRANGE]</a:t>
                    </a:fld>
                    <a:r>
                      <a:rPr lang="en-US" sz="600" baseline="0">
                        <a:solidFill>
                          <a:sysClr val="windowText" lastClr="000000"/>
                        </a:solidFill>
                      </a:rPr>
                      <a:t>
</a:t>
                    </a:r>
                    <a:fld id="{ADFDB50E-432E-48E8-85F2-3835ADC29889}" type="VALUE">
                      <a:rPr lang="en-US" sz="600" baseline="0">
                        <a:solidFill>
                          <a:sysClr val="windowText" lastClr="000000"/>
                        </a:solidFill>
                      </a:rPr>
                      <a:pPr/>
                      <a:t>[VALOR]</a:t>
                    </a:fld>
                    <a:endParaRPr lang="en-US" sz="600"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C55D-4E29-9CD8-90CA83D3C1E4}"/>
                </c:ext>
              </c:extLst>
            </c:dLbl>
            <c:dLbl>
              <c:idx val="10"/>
              <c:layout>
                <c:manualLayout>
                  <c:x val="-5.1708319068812048E-5"/>
                  <c:y val="1.3463205988140327E-3"/>
                </c:manualLayout>
              </c:layout>
              <c:tx>
                <c:rich>
                  <a:bodyPr/>
                  <a:lstStyle/>
                  <a:p>
                    <a:fld id="{36B804FA-D42B-4D20-8BFE-8E6D6AE75167}" type="CELLRANGE">
                      <a:rPr lang="en-US" sz="600" baseline="0">
                        <a:solidFill>
                          <a:sysClr val="windowText" lastClr="000000"/>
                        </a:solidFill>
                      </a:rPr>
                      <a:pPr/>
                      <a:t>[CELLRANGE]</a:t>
                    </a:fld>
                    <a:r>
                      <a:rPr lang="en-US" sz="600" baseline="0">
                        <a:solidFill>
                          <a:sysClr val="windowText" lastClr="000000"/>
                        </a:solidFill>
                      </a:rPr>
                      <a:t>
</a:t>
                    </a:r>
                    <a:fld id="{41BA54C8-F8D5-441B-9798-C3CA3485816B}" type="VALUE">
                      <a:rPr lang="en-US" sz="600" baseline="0">
                        <a:solidFill>
                          <a:sysClr val="windowText" lastClr="000000"/>
                        </a:solidFill>
                      </a:rPr>
                      <a:pPr/>
                      <a:t>[VALOR]</a:t>
                    </a:fld>
                    <a:endParaRPr lang="en-US" sz="600"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C55D-4E29-9CD8-90CA83D3C1E4}"/>
                </c:ext>
              </c:extLst>
            </c:dLbl>
            <c:dLbl>
              <c:idx val="11"/>
              <c:layout>
                <c:manualLayout>
                  <c:x val="-1.3913043478260871E-3"/>
                  <c:y val="2.0188587537668811E-3"/>
                </c:manualLayout>
              </c:layout>
              <c:tx>
                <c:rich>
                  <a:bodyPr rot="-5400000" spcFirstLastPara="1" vertOverflow="ellipsis" wrap="square" lIns="38100" tIns="19050" rIns="38100" bIns="19050" anchor="ctr" anchorCtr="1">
                    <a:spAutoFit/>
                  </a:bodyPr>
                  <a:lstStyle/>
                  <a:p>
                    <a:pPr>
                      <a:defRPr sz="600" b="1" i="0" u="none" strike="noStrike" kern="1200" baseline="0">
                        <a:solidFill>
                          <a:schemeClr val="bg1"/>
                        </a:solidFill>
                        <a:latin typeface="+mn-lt"/>
                        <a:ea typeface="+mn-ea"/>
                        <a:cs typeface="+mn-cs"/>
                      </a:defRPr>
                    </a:pPr>
                    <a:fld id="{AD8676C1-B314-4FAD-BDD4-9C51019294F5}" type="CELLRANGE">
                      <a:rPr lang="en-US" sz="600" baseline="0">
                        <a:solidFill>
                          <a:schemeClr val="bg1"/>
                        </a:solidFill>
                      </a:rPr>
                      <a:pPr>
                        <a:defRPr sz="600" b="1">
                          <a:solidFill>
                            <a:schemeClr val="bg1"/>
                          </a:solidFill>
                        </a:defRPr>
                      </a:pPr>
                      <a:t>[CELLRANGE]</a:t>
                    </a:fld>
                    <a:r>
                      <a:rPr lang="en-US" sz="600" baseline="0">
                        <a:solidFill>
                          <a:schemeClr val="bg1"/>
                        </a:solidFill>
                      </a:rPr>
                      <a:t>
</a:t>
                    </a:r>
                    <a:fld id="{24331473-A029-4EDC-862B-C72A01BFD6D9}" type="VALUE">
                      <a:rPr lang="en-US" sz="600" baseline="0">
                        <a:solidFill>
                          <a:schemeClr val="bg1"/>
                        </a:solidFill>
                      </a:rPr>
                      <a:pPr>
                        <a:defRPr sz="600" b="1">
                          <a:solidFill>
                            <a:schemeClr val="bg1"/>
                          </a:solidFill>
                        </a:defRPr>
                      </a:pPr>
                      <a:t>[VALOR]</a:t>
                    </a:fld>
                    <a:endParaRPr lang="en-US" sz="600"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C55D-4E29-9CD8-90CA83D3C1E4}"/>
                </c:ext>
              </c:extLst>
            </c:dLbl>
            <c:dLbl>
              <c:idx val="12"/>
              <c:layout>
                <c:manualLayout>
                  <c:x val="0"/>
                  <c:y val="-1.0791127117879033E-3"/>
                </c:manualLayout>
              </c:layout>
              <c:tx>
                <c:rich>
                  <a:bodyPr/>
                  <a:lstStyle/>
                  <a:p>
                    <a:fld id="{36ADD10D-C75F-4797-9621-7738966B16F2}" type="CELLRANGE">
                      <a:rPr lang="en-US" baseline="0"/>
                      <a:pPr/>
                      <a:t>[CELLRANGE]</a:t>
                    </a:fld>
                    <a:r>
                      <a:rPr lang="en-US" baseline="0"/>
                      <a:t>
</a:t>
                    </a:r>
                    <a:fld id="{50223FBC-C0F4-48C9-8F3B-A7B45919A3F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C55D-4E29-9CD8-90CA83D3C1E4}"/>
                </c:ext>
              </c:extLst>
            </c:dLbl>
            <c:dLbl>
              <c:idx val="13"/>
              <c:layout>
                <c:manualLayout>
                  <c:x val="5.9258326974862409E-5"/>
                  <c:y val="7.2157889354739751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D7E554A1-C25C-40E9-9CA6-330E5BDF4227}" type="CELLRANGE">
                      <a:rPr lang="en-US" baseline="0">
                        <a:solidFill>
                          <a:schemeClr val="tx1"/>
                        </a:solidFill>
                      </a:rPr>
                      <a:pPr>
                        <a:defRPr b="1">
                          <a:solidFill>
                            <a:schemeClr val="tx1"/>
                          </a:solidFill>
                        </a:defRPr>
                      </a:pPr>
                      <a:t>[CELLRANGE]</a:t>
                    </a:fld>
                    <a:r>
                      <a:rPr lang="en-US" baseline="0">
                        <a:solidFill>
                          <a:schemeClr val="tx1"/>
                        </a:solidFill>
                      </a:rPr>
                      <a:t>
</a:t>
                    </a:r>
                    <a:fld id="{858C7C7A-0EA1-4DD5-B569-0843498FCA19}"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C55D-4E29-9CD8-90CA83D3C1E4}"/>
                </c:ext>
              </c:extLst>
            </c:dLbl>
            <c:dLbl>
              <c:idx val="14"/>
              <c:layout>
                <c:manualLayout>
                  <c:x val="0"/>
                  <c:y val="-1.063163833492776E-2"/>
                </c:manualLayout>
              </c:layout>
              <c:tx>
                <c:rich>
                  <a:bodyPr/>
                  <a:lstStyle/>
                  <a:p>
                    <a:fld id="{FB6D2C9E-1A33-4F63-B895-3390940C28A8}" type="CELLRANGE">
                      <a:rPr lang="en-US" baseline="0"/>
                      <a:pPr/>
                      <a:t>[CELLRANGE]</a:t>
                    </a:fld>
                    <a:r>
                      <a:rPr lang="en-US" baseline="0"/>
                      <a:t>
</a:t>
                    </a:r>
                    <a:fld id="{8E926C56-6C15-4428-A7B9-4EEA94E3241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C55D-4E29-9CD8-90CA83D3C1E4}"/>
                </c:ext>
              </c:extLst>
            </c:dLbl>
            <c:dLbl>
              <c:idx val="15"/>
              <c:layout>
                <c:manualLayout>
                  <c:x val="-1.0202780687331501E-16"/>
                  <c:y val="-1.432302270627387E-2"/>
                </c:manualLayout>
              </c:layout>
              <c:tx>
                <c:rich>
                  <a:bodyPr/>
                  <a:lstStyle/>
                  <a:p>
                    <a:fld id="{E9E4A2D4-BA34-4EDB-87B6-C9B84A004A39}" type="CELLRANGE">
                      <a:rPr lang="en-US" baseline="0"/>
                      <a:pPr/>
                      <a:t>[CELLRANGE]</a:t>
                    </a:fld>
                    <a:r>
                      <a:rPr lang="en-US" baseline="0"/>
                      <a:t>
</a:t>
                    </a:r>
                    <a:fld id="{2EEB9A5B-32D9-462E-8B27-9C8D4B4456D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C55D-4E29-9CD8-90CA83D3C1E4}"/>
                </c:ext>
              </c:extLst>
            </c:dLbl>
            <c:dLbl>
              <c:idx val="16"/>
              <c:layout>
                <c:manualLayout>
                  <c:x val="0"/>
                  <c:y val="-1.285696764539946E-2"/>
                </c:manualLayout>
              </c:layout>
              <c:tx>
                <c:rich>
                  <a:bodyPr/>
                  <a:lstStyle/>
                  <a:p>
                    <a:fld id="{907A0131-DFBA-4059-8FCB-7DD5AD562A74}" type="CELLRANGE">
                      <a:rPr lang="en-US" baseline="0"/>
                      <a:pPr/>
                      <a:t>[CELLRANGE]</a:t>
                    </a:fld>
                    <a:r>
                      <a:rPr lang="en-US" baseline="0"/>
                      <a:t>
</a:t>
                    </a:r>
                    <a:fld id="{01015105-6D56-4CB5-A91E-7E825762225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C55D-4E29-9CD8-90CA83D3C1E4}"/>
                </c:ext>
              </c:extLst>
            </c:dLbl>
            <c:dLbl>
              <c:idx val="17"/>
              <c:layout>
                <c:manualLayout>
                  <c:x val="0"/>
                  <c:y val="-1.733559006058822E-2"/>
                </c:manualLayout>
              </c:layout>
              <c:tx>
                <c:rich>
                  <a:bodyPr/>
                  <a:lstStyle/>
                  <a:p>
                    <a:fld id="{BDB45D56-650D-4FF5-A610-A10B475F8DD7}" type="CELLRANGE">
                      <a:rPr lang="en-US" baseline="0"/>
                      <a:pPr/>
                      <a:t>[CELLRANGE]</a:t>
                    </a:fld>
                    <a:r>
                      <a:rPr lang="en-US" baseline="0"/>
                      <a:t>
</a:t>
                    </a:r>
                    <a:fld id="{26883358-CD78-49EE-9BA7-9EA8FF01952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C55D-4E29-9CD8-90CA83D3C1E4}"/>
                </c:ext>
              </c:extLst>
            </c:dLbl>
            <c:dLbl>
              <c:idx val="18"/>
              <c:layout>
                <c:manualLayout>
                  <c:x val="0"/>
                  <c:y val="-1.6339032387306732E-2"/>
                </c:manualLayout>
              </c:layout>
              <c:tx>
                <c:rich>
                  <a:bodyPr/>
                  <a:lstStyle/>
                  <a:p>
                    <a:fld id="{F7470D8E-F6C0-446A-A414-C9979FD9C980}" type="CELLRANGE">
                      <a:rPr lang="en-US" baseline="0"/>
                      <a:pPr/>
                      <a:t>[CELLRANGE]</a:t>
                    </a:fld>
                    <a:r>
                      <a:rPr lang="en-US" baseline="0"/>
                      <a:t>
</a:t>
                    </a:r>
                    <a:fld id="{F20D2A6B-FFEB-4A42-83F3-BE0EDC90820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B-C55D-4E29-9CD8-90CA83D3C1E4}"/>
                </c:ext>
              </c:extLst>
            </c:dLbl>
            <c:dLbl>
              <c:idx val="19"/>
              <c:layout>
                <c:manualLayout>
                  <c:x val="0"/>
                  <c:y val="-1.8804588678751611E-2"/>
                </c:manualLayout>
              </c:layout>
              <c:tx>
                <c:rich>
                  <a:bodyPr/>
                  <a:lstStyle/>
                  <a:p>
                    <a:fld id="{4A466635-E313-4783-9404-DBAB83E0DB8B}" type="CELLRANGE">
                      <a:rPr lang="en-US" baseline="0"/>
                      <a:pPr/>
                      <a:t>[CELLRANGE]</a:t>
                    </a:fld>
                    <a:r>
                      <a:rPr lang="en-US" baseline="0"/>
                      <a:t>
</a:t>
                    </a:r>
                    <a:fld id="{151E2EE6-0BCD-4D8D-8927-E522F90BBA7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C-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'11ListaEsperaGIII'!$L$13:$L$32</c:f>
              <c:strCache>
                <c:ptCount val="20"/>
                <c:pt idx="0">
                  <c:v>Aragón</c:v>
                </c:pt>
                <c:pt idx="1">
                  <c:v>Castilla y León</c:v>
                </c:pt>
                <c:pt idx="2">
                  <c:v>Galicia</c:v>
                </c:pt>
                <c:pt idx="3">
                  <c:v>Asturias, Principado de</c:v>
                </c:pt>
                <c:pt idx="4">
                  <c:v>Cantabria</c:v>
                </c:pt>
                <c:pt idx="5">
                  <c:v>Castilla - La Mancha</c:v>
                </c:pt>
                <c:pt idx="6">
                  <c:v>Madrid, Comunidad de</c:v>
                </c:pt>
                <c:pt idx="7">
                  <c:v>Andalucía</c:v>
                </c:pt>
                <c:pt idx="8">
                  <c:v>Navarra, Comunidad Foral de</c:v>
                </c:pt>
                <c:pt idx="9">
                  <c:v>Ceuta</c:v>
                </c:pt>
                <c:pt idx="10">
                  <c:v>Comunitat Valenciana</c:v>
                </c:pt>
                <c:pt idx="11">
                  <c:v>Media Nacional</c:v>
                </c:pt>
                <c:pt idx="12">
                  <c:v>Extremadura</c:v>
                </c:pt>
                <c:pt idx="13">
                  <c:v>Rioja, La</c:v>
                </c:pt>
                <c:pt idx="14">
                  <c:v>Balears, Illes</c:v>
                </c:pt>
                <c:pt idx="15">
                  <c:v>Melilla</c:v>
                </c:pt>
                <c:pt idx="16">
                  <c:v>Cataluña</c:v>
                </c:pt>
                <c:pt idx="17">
                  <c:v>Murcia, Región de</c:v>
                </c:pt>
                <c:pt idx="18">
                  <c:v>Canarias</c:v>
                </c:pt>
                <c:pt idx="19">
                  <c:v>País Vasco</c:v>
                </c:pt>
              </c:strCache>
            </c:strRef>
          </c:cat>
          <c:val>
            <c:numRef>
              <c:f>'11ListaEsperaGIII'!$P$13:$P$32</c:f>
              <c:numCache>
                <c:formatCode>0.00%</c:formatCode>
                <c:ptCount val="20"/>
                <c:pt idx="0">
                  <c:v>7.4872716382150348E-4</c:v>
                </c:pt>
                <c:pt idx="1">
                  <c:v>9.6692546142251802E-4</c:v>
                </c:pt>
                <c:pt idx="2">
                  <c:v>2.9076529425447781E-3</c:v>
                </c:pt>
                <c:pt idx="3">
                  <c:v>7.9595704358812382E-3</c:v>
                </c:pt>
                <c:pt idx="4">
                  <c:v>1.0869565217391304E-2</c:v>
                </c:pt>
                <c:pt idx="5">
                  <c:v>1.4148771401063251E-2</c:v>
                </c:pt>
                <c:pt idx="6">
                  <c:v>1.8087215064420219E-2</c:v>
                </c:pt>
                <c:pt idx="7">
                  <c:v>2.8194142390186094E-2</c:v>
                </c:pt>
                <c:pt idx="8">
                  <c:v>3.3984706881903144E-2</c:v>
                </c:pt>
                <c:pt idx="9">
                  <c:v>3.5046728971962614E-2</c:v>
                </c:pt>
                <c:pt idx="10">
                  <c:v>3.7779203842093281E-2</c:v>
                </c:pt>
                <c:pt idx="11">
                  <c:v>4.0301311296397406E-2</c:v>
                </c:pt>
                <c:pt idx="12">
                  <c:v>5.2803030303030303E-2</c:v>
                </c:pt>
                <c:pt idx="13">
                  <c:v>5.6188925081433222E-2</c:v>
                </c:pt>
                <c:pt idx="14">
                  <c:v>6.9488166025416812E-2</c:v>
                </c:pt>
                <c:pt idx="15">
                  <c:v>7.2463768115942032E-2</c:v>
                </c:pt>
                <c:pt idx="16">
                  <c:v>7.7199534192667549E-2</c:v>
                </c:pt>
                <c:pt idx="17">
                  <c:v>9.9165341812400637E-2</c:v>
                </c:pt>
                <c:pt idx="18">
                  <c:v>0.12364350034634033</c:v>
                </c:pt>
                <c:pt idx="19">
                  <c:v>0.1295224676697026</c:v>
                </c:pt>
              </c:numCache>
            </c:numRef>
          </c:val>
          <c:extLst>
            <c:ext xmlns:c15="http://schemas.microsoft.com/office/drawing/2012/chart" uri="{02D57815-91ED-43cb-92C2-25804820EDAC}">
              <c15:datalabelsRange>
                <c15:f>'11ListaEsperaGIII'!$N$13:$N$32</c15:f>
                <c15:dlblRangeCache>
                  <c:ptCount val="20"/>
                  <c:pt idx="0">
                    <c:v>10</c:v>
                  </c:pt>
                  <c:pt idx="1">
                    <c:v>34</c:v>
                  </c:pt>
                  <c:pt idx="2">
                    <c:v>75</c:v>
                  </c:pt>
                  <c:pt idx="3">
                    <c:v>63</c:v>
                  </c:pt>
                  <c:pt idx="4">
                    <c:v>58</c:v>
                  </c:pt>
                  <c:pt idx="5">
                    <c:v>338</c:v>
                  </c:pt>
                  <c:pt idx="6">
                    <c:v>1.168</c:v>
                  </c:pt>
                  <c:pt idx="7">
                    <c:v>2.165</c:v>
                  </c:pt>
                  <c:pt idx="8">
                    <c:v>120</c:v>
                  </c:pt>
                  <c:pt idx="9">
                    <c:v>15</c:v>
                  </c:pt>
                  <c:pt idx="10">
                    <c:v>1.825</c:v>
                  </c:pt>
                  <c:pt idx="11">
                    <c:v>17.420</c:v>
                  </c:pt>
                  <c:pt idx="12">
                    <c:v>697</c:v>
                  </c:pt>
                  <c:pt idx="13">
                    <c:v>138</c:v>
                  </c:pt>
                  <c:pt idx="14">
                    <c:v>596</c:v>
                  </c:pt>
                  <c:pt idx="15">
                    <c:v>60</c:v>
                  </c:pt>
                  <c:pt idx="16">
                    <c:v>3.845</c:v>
                  </c:pt>
                  <c:pt idx="17">
                    <c:v>1.497</c:v>
                  </c:pt>
                  <c:pt idx="18">
                    <c:v>2.142</c:v>
                  </c:pt>
                  <c:pt idx="19">
                    <c:v>2.574</c:v>
                  </c:pt>
                </c15:dlblRangeCache>
              </c15:datalabelsRange>
            </c:ext>
            <c:ext xmlns:c16="http://schemas.microsoft.com/office/drawing/2014/chart" uri="{C3380CC4-5D6E-409C-BE32-E72D297353CC}">
              <c16:uniqueId val="{0000002D-C55D-4E29-9CD8-90CA83D3C1E4}"/>
            </c:ext>
          </c:extLst>
        </c:ser>
        <c:dLbls>
          <c:dLblPos val="inEnd"/>
          <c:showLegendKey val="0"/>
          <c:showVal val="1"/>
          <c:showCatName val="0"/>
          <c:showSerName val="0"/>
          <c:showPercent val="0"/>
          <c:showBubbleSize val="0"/>
        </c:dLbls>
        <c:gapWidth val="30"/>
        <c:overlap val="100"/>
        <c:axId val="-2095914368"/>
        <c:axId val="-2095913824"/>
      </c:barChart>
      <c:lineChart>
        <c:grouping val="standard"/>
        <c:varyColors val="0"/>
        <c:ser>
          <c:idx val="2"/>
          <c:order val="2"/>
          <c:tx>
            <c:strRef>
              <c:f>'11ListaEsperaGIII'!$Q$12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'11ListaEsperaGIII'!$L$13:$L$32</c:f>
              <c:strCache>
                <c:ptCount val="20"/>
                <c:pt idx="0">
                  <c:v>Aragón</c:v>
                </c:pt>
                <c:pt idx="1">
                  <c:v>Castilla y León</c:v>
                </c:pt>
                <c:pt idx="2">
                  <c:v>Galicia</c:v>
                </c:pt>
                <c:pt idx="3">
                  <c:v>Asturias, Principado de</c:v>
                </c:pt>
                <c:pt idx="4">
                  <c:v>Cantabria</c:v>
                </c:pt>
                <c:pt idx="5">
                  <c:v>Castilla - La Mancha</c:v>
                </c:pt>
                <c:pt idx="6">
                  <c:v>Madrid, Comunidad de</c:v>
                </c:pt>
                <c:pt idx="7">
                  <c:v>Andalucía</c:v>
                </c:pt>
                <c:pt idx="8">
                  <c:v>Navarra, Comunidad Foral de</c:v>
                </c:pt>
                <c:pt idx="9">
                  <c:v>Ceuta</c:v>
                </c:pt>
                <c:pt idx="10">
                  <c:v>Comunitat Valenciana</c:v>
                </c:pt>
                <c:pt idx="11">
                  <c:v>Media Nacional</c:v>
                </c:pt>
                <c:pt idx="12">
                  <c:v>Extremadura</c:v>
                </c:pt>
                <c:pt idx="13">
                  <c:v>Rioja, La</c:v>
                </c:pt>
                <c:pt idx="14">
                  <c:v>Balears, Illes</c:v>
                </c:pt>
                <c:pt idx="15">
                  <c:v>Melilla</c:v>
                </c:pt>
                <c:pt idx="16">
                  <c:v>Cataluña</c:v>
                </c:pt>
                <c:pt idx="17">
                  <c:v>Murcia, Región de</c:v>
                </c:pt>
                <c:pt idx="18">
                  <c:v>Canarias</c:v>
                </c:pt>
                <c:pt idx="19">
                  <c:v>País Vasco</c:v>
                </c:pt>
              </c:strCache>
            </c:strRef>
          </c:cat>
          <c:val>
            <c:numRef>
              <c:f>'11ListaEsperaGIII'!$Q$13:$Q$32</c:f>
              <c:numCache>
                <c:formatCode>0.00%</c:formatCode>
                <c:ptCount val="20"/>
                <c:pt idx="0">
                  <c:v>0.95969868870360264</c:v>
                </c:pt>
                <c:pt idx="1">
                  <c:v>0.95969868870360264</c:v>
                </c:pt>
                <c:pt idx="2">
                  <c:v>0.95969868870360264</c:v>
                </c:pt>
                <c:pt idx="3">
                  <c:v>0.95969868870360264</c:v>
                </c:pt>
                <c:pt idx="4">
                  <c:v>0.95969868870360264</c:v>
                </c:pt>
                <c:pt idx="5">
                  <c:v>0.95969868870360264</c:v>
                </c:pt>
                <c:pt idx="6">
                  <c:v>0.95969868870360264</c:v>
                </c:pt>
                <c:pt idx="7">
                  <c:v>0.95969868870360264</c:v>
                </c:pt>
                <c:pt idx="8">
                  <c:v>0.95969868870360264</c:v>
                </c:pt>
                <c:pt idx="9">
                  <c:v>0.95969868870360264</c:v>
                </c:pt>
                <c:pt idx="10">
                  <c:v>0.95969868870360264</c:v>
                </c:pt>
                <c:pt idx="11">
                  <c:v>0.95969868870360264</c:v>
                </c:pt>
                <c:pt idx="12">
                  <c:v>0.95969868870360264</c:v>
                </c:pt>
                <c:pt idx="13">
                  <c:v>0.95969868870360264</c:v>
                </c:pt>
                <c:pt idx="14">
                  <c:v>0.95969868870360264</c:v>
                </c:pt>
                <c:pt idx="15">
                  <c:v>0.95969868870360264</c:v>
                </c:pt>
                <c:pt idx="16">
                  <c:v>0.95969868870360264</c:v>
                </c:pt>
                <c:pt idx="17">
                  <c:v>0.95969868870360264</c:v>
                </c:pt>
                <c:pt idx="18">
                  <c:v>0.95969868870360264</c:v>
                </c:pt>
                <c:pt idx="19">
                  <c:v>0.95969868870360264</c:v>
                </c:pt>
              </c:numCache>
            </c:numRef>
          </c:val>
          <c:smooth val="0"/>
          <c:extLst>
            <c:ext xmlns:c16="http://schemas.microsoft.com/office/drawing/2014/chart" uri="{C3380CC4-5D6E-409C-BE32-E72D297353CC}">
              <c16:uniqueId val="{0000002F-C55D-4E29-9CD8-90CA83D3C1E4}"/>
            </c:ext>
          </c:extLst>
        </c:ser>
        <c:dLbls>
          <c:showLegendKey val="0"/>
          <c:showVal val="0"/>
          <c:showCatName val="0"/>
          <c:showSerName val="0"/>
          <c:showPercent val="0"/>
          <c:showBubbleSize val="0"/>
        </c:dLbls>
        <c:marker val="1"/>
        <c:smooth val="0"/>
        <c:axId val="-2095914368"/>
        <c:axId val="-2095913824"/>
      </c:lineChart>
      <c:catAx>
        <c:axId val="-2095914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824"/>
        <c:crosses val="autoZero"/>
        <c:auto val="1"/>
        <c:lblAlgn val="ctr"/>
        <c:lblOffset val="100"/>
        <c:noMultiLvlLbl val="0"/>
      </c:catAx>
      <c:valAx>
        <c:axId val="-209591382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36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6.3913016090380012E-2"/>
          <c:y val="0.92133931856648776"/>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5DC1-4B08-97F0-0CCFE9C60108}"/>
              </c:ext>
            </c:extLst>
          </c:dPt>
          <c:dPt>
            <c:idx val="10"/>
            <c:invertIfNegative val="0"/>
            <c:bubble3D val="0"/>
            <c:spPr>
              <a:solidFill>
                <a:schemeClr val="accent1"/>
              </a:solidFill>
              <a:ln>
                <a:noFill/>
              </a:ln>
              <a:effectLst/>
            </c:spPr>
            <c:extLst>
              <c:ext xmlns:c16="http://schemas.microsoft.com/office/drawing/2014/chart" uri="{C3380CC4-5D6E-409C-BE32-E72D297353CC}">
                <c16:uniqueId val="{0000000F-5DC1-4B08-97F0-0CCFE9C60108}"/>
              </c:ext>
            </c:extLst>
          </c:dPt>
          <c:dPt>
            <c:idx val="11"/>
            <c:invertIfNegative val="0"/>
            <c:bubble3D val="0"/>
            <c:spPr>
              <a:solidFill>
                <a:schemeClr val="accent1">
                  <a:lumMod val="50000"/>
                </a:schemeClr>
              </a:solidFill>
              <a:ln>
                <a:noFill/>
              </a:ln>
              <a:effectLst/>
            </c:spPr>
            <c:extLst>
              <c:ext xmlns:c16="http://schemas.microsoft.com/office/drawing/2014/chart" uri="{C3380CC4-5D6E-409C-BE32-E72D297353CC}">
                <c16:uniqueId val="{00000001-5DC1-4B08-97F0-0CCFE9C60108}"/>
              </c:ext>
            </c:extLst>
          </c:dPt>
          <c:dPt>
            <c:idx val="12"/>
            <c:invertIfNegative val="0"/>
            <c:bubble3D val="0"/>
            <c:extLst>
              <c:ext xmlns:c16="http://schemas.microsoft.com/office/drawing/2014/chart" uri="{C3380CC4-5D6E-409C-BE32-E72D297353CC}">
                <c16:uniqueId val="{00000002-5DC1-4B08-97F0-0CCFE9C60108}"/>
              </c:ext>
            </c:extLst>
          </c:dPt>
          <c:dPt>
            <c:idx val="13"/>
            <c:invertIfNegative val="0"/>
            <c:bubble3D val="0"/>
            <c:extLst>
              <c:ext xmlns:c16="http://schemas.microsoft.com/office/drawing/2014/chart" uri="{C3380CC4-5D6E-409C-BE32-E72D297353CC}">
                <c16:uniqueId val="{00000004-5DC1-4B08-97F0-0CCFE9C60108}"/>
              </c:ext>
            </c:extLst>
          </c:dPt>
          <c:dPt>
            <c:idx val="14"/>
            <c:invertIfNegative val="0"/>
            <c:bubble3D val="0"/>
            <c:extLst>
              <c:ext xmlns:c16="http://schemas.microsoft.com/office/drawing/2014/chart" uri="{C3380CC4-5D6E-409C-BE32-E72D297353CC}">
                <c16:uniqueId val="{00000005-5DC1-4B08-97F0-0CCFE9C60108}"/>
              </c:ext>
            </c:extLst>
          </c:dPt>
          <c:dLbls>
            <c:dLbl>
              <c:idx val="0"/>
              <c:layout>
                <c:manualLayout>
                  <c:x val="0"/>
                  <c:y val="-3.0478894636931943E-3"/>
                </c:manualLayout>
              </c:layout>
              <c:tx>
                <c:rich>
                  <a:bodyPr/>
                  <a:lstStyle/>
                  <a:p>
                    <a:fld id="{EE8FB3C3-5386-4198-BC35-FD581545E47A}" type="CELLRANGE">
                      <a:rPr lang="en-US" baseline="0"/>
                      <a:pPr/>
                      <a:t>[CELLRANGE]</a:t>
                    </a:fld>
                    <a:r>
                      <a:rPr lang="en-US" baseline="0"/>
                      <a:t>
</a:t>
                    </a:r>
                    <a:fld id="{308C5829-92D1-42DD-91DA-9C153AAB23C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5DC1-4B08-97F0-0CCFE9C60108}"/>
                </c:ext>
              </c:extLst>
            </c:dLbl>
            <c:dLbl>
              <c:idx val="1"/>
              <c:layout>
                <c:manualLayout>
                  <c:x val="0"/>
                  <c:y val="-1.7720988787653831E-2"/>
                </c:manualLayout>
              </c:layout>
              <c:tx>
                <c:rich>
                  <a:bodyPr/>
                  <a:lstStyle/>
                  <a:p>
                    <a:fld id="{6563CA00-24F3-4F6D-9DED-FF2399EEB3F2}" type="CELLRANGE">
                      <a:rPr lang="en-US" baseline="0"/>
                      <a:pPr/>
                      <a:t>[CELLRANGE]</a:t>
                    </a:fld>
                    <a:r>
                      <a:rPr lang="en-US" baseline="0"/>
                      <a:t>
</a:t>
                    </a:r>
                    <a:fld id="{978D1D3C-F793-47CA-ABB7-E1455895F51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5DC1-4B08-97F0-0CCFE9C60108}"/>
                </c:ext>
              </c:extLst>
            </c:dLbl>
            <c:dLbl>
              <c:idx val="2"/>
              <c:layout>
                <c:manualLayout>
                  <c:x val="-3.1535065771196298E-17"/>
                  <c:y val="-8.2036905618415919E-3"/>
                </c:manualLayout>
              </c:layout>
              <c:tx>
                <c:rich>
                  <a:bodyPr/>
                  <a:lstStyle/>
                  <a:p>
                    <a:fld id="{E64C1A27-C983-4CEA-8971-C593EDCF3476}" type="CELLRANGE">
                      <a:rPr lang="en-US" baseline="0"/>
                      <a:pPr/>
                      <a:t>[CELLRANGE]</a:t>
                    </a:fld>
                    <a:r>
                      <a:rPr lang="en-US" baseline="0"/>
                      <a:t>
</a:t>
                    </a:r>
                    <a:fld id="{A113CF73-87DE-42FF-8184-85987F85E54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5DC1-4B08-97F0-0CCFE9C60108}"/>
                </c:ext>
              </c:extLst>
            </c:dLbl>
            <c:dLbl>
              <c:idx val="3"/>
              <c:layout>
                <c:manualLayout>
                  <c:x val="0"/>
                  <c:y val="-1.6731786998662599E-2"/>
                </c:manualLayout>
              </c:layout>
              <c:tx>
                <c:rich>
                  <a:bodyPr/>
                  <a:lstStyle/>
                  <a:p>
                    <a:fld id="{2B55A857-02F8-4094-8ACA-D84B89F4230F}" type="CELLRANGE">
                      <a:rPr lang="en-US" baseline="0"/>
                      <a:pPr/>
                      <a:t>[CELLRANGE]</a:t>
                    </a:fld>
                    <a:r>
                      <a:rPr lang="en-US" baseline="0"/>
                      <a:t>
</a:t>
                    </a:r>
                    <a:fld id="{136B14F6-020A-40A0-8BA0-7E1F5E38801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5DC1-4B08-97F0-0CCFE9C60108}"/>
                </c:ext>
              </c:extLst>
            </c:dLbl>
            <c:dLbl>
              <c:idx val="4"/>
              <c:layout>
                <c:manualLayout>
                  <c:x val="-3.1535065771196298E-17"/>
                  <c:y val="-8.7159103644407574E-3"/>
                </c:manualLayout>
              </c:layout>
              <c:tx>
                <c:rich>
                  <a:bodyPr/>
                  <a:lstStyle/>
                  <a:p>
                    <a:fld id="{8DC2F4EA-829C-4EE2-A8CC-C9C873A45ACB}" type="CELLRANGE">
                      <a:rPr lang="en-US" baseline="0"/>
                      <a:pPr/>
                      <a:t>[CELLRANGE]</a:t>
                    </a:fld>
                    <a:r>
                      <a:rPr lang="en-US" baseline="0"/>
                      <a:t>
</a:t>
                    </a:r>
                    <a:fld id="{713E54D9-6107-46DD-B317-2F218CD284D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5DC1-4B08-97F0-0CCFE9C60108}"/>
                </c:ext>
              </c:extLst>
            </c:dLbl>
            <c:dLbl>
              <c:idx val="5"/>
              <c:layout>
                <c:manualLayout>
                  <c:x val="0"/>
                  <c:y val="-1.7646335475998459E-2"/>
                </c:manualLayout>
              </c:layout>
              <c:tx>
                <c:rich>
                  <a:bodyPr/>
                  <a:lstStyle/>
                  <a:p>
                    <a:fld id="{EAB6DC34-506C-4C14-9314-8BCD980DAAF4}" type="CELLRANGE">
                      <a:rPr lang="en-US" baseline="0"/>
                      <a:pPr/>
                      <a:t>[CELLRANGE]</a:t>
                    </a:fld>
                    <a:r>
                      <a:rPr lang="en-US" baseline="0"/>
                      <a:t>
</a:t>
                    </a:r>
                    <a:fld id="{D33CE866-FB76-4B68-AC90-7F36B9C9067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5DC1-4B08-97F0-0CCFE9C60108}"/>
                </c:ext>
              </c:extLst>
            </c:dLbl>
            <c:dLbl>
              <c:idx val="6"/>
              <c:layout>
                <c:manualLayout>
                  <c:x val="0"/>
                  <c:y val="-2.4497184516648868E-2"/>
                </c:manualLayout>
              </c:layout>
              <c:tx>
                <c:rich>
                  <a:bodyPr/>
                  <a:lstStyle/>
                  <a:p>
                    <a:fld id="{C3E845DD-2128-48D8-9473-D4E23E29D81C}" type="CELLRANGE">
                      <a:rPr lang="en-US" baseline="0"/>
                      <a:pPr/>
                      <a:t>[CELLRANGE]</a:t>
                    </a:fld>
                    <a:r>
                      <a:rPr lang="en-US" baseline="0"/>
                      <a:t>
</a:t>
                    </a:r>
                    <a:fld id="{D364BB31-F4D2-4974-BD46-4202FF5777D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5DC1-4B08-97F0-0CCFE9C60108}"/>
                </c:ext>
              </c:extLst>
            </c:dLbl>
            <c:dLbl>
              <c:idx val="7"/>
              <c:layout>
                <c:manualLayout>
                  <c:x val="0"/>
                  <c:y val="-2.2163314926720738E-2"/>
                </c:manualLayout>
              </c:layout>
              <c:tx>
                <c:rich>
                  <a:bodyPr/>
                  <a:lstStyle/>
                  <a:p>
                    <a:fld id="{073C7981-A90D-4521-913B-C1FABF2325BE}" type="CELLRANGE">
                      <a:rPr lang="en-US" baseline="0"/>
                      <a:pPr/>
                      <a:t>[CELLRANGE]</a:t>
                    </a:fld>
                    <a:r>
                      <a:rPr lang="en-US" baseline="0"/>
                      <a:t>
</a:t>
                    </a:r>
                    <a:fld id="{C0D52EFC-7D5E-4CE0-925C-92554136068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5DC1-4B08-97F0-0CCFE9C60108}"/>
                </c:ext>
              </c:extLst>
            </c:dLbl>
            <c:dLbl>
              <c:idx val="8"/>
              <c:layout>
                <c:manualLayout>
                  <c:x val="0"/>
                  <c:y val="-2.1526309661573512E-2"/>
                </c:manualLayout>
              </c:layout>
              <c:tx>
                <c:rich>
                  <a:bodyPr/>
                  <a:lstStyle/>
                  <a:p>
                    <a:fld id="{33016C9E-33DC-4385-BFDE-D9CC04DE78C7}" type="CELLRANGE">
                      <a:rPr lang="en-US" baseline="0"/>
                      <a:pPr/>
                      <a:t>[CELLRANGE]</a:t>
                    </a:fld>
                    <a:r>
                      <a:rPr lang="en-US" baseline="0"/>
                      <a:t>
</a:t>
                    </a:r>
                    <a:fld id="{1EAE5A94-DA36-4CC8-AEF4-700CF8DF799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5DC1-4B08-97F0-0CCFE9C60108}"/>
                </c:ext>
              </c:extLst>
            </c:dLbl>
            <c:dLbl>
              <c:idx val="9"/>
              <c:layout>
                <c:manualLayout>
                  <c:x val="-6.3070131542392597E-17"/>
                  <c:y val="-2.7204139026626207E-2"/>
                </c:manualLayout>
              </c:layout>
              <c:tx>
                <c:rich>
                  <a:bodyPr/>
                  <a:lstStyle/>
                  <a:p>
                    <a:fld id="{DEA5CFA9-6E79-4128-BF39-9CF236C0D1D0}" type="CELLRANGE">
                      <a:rPr lang="en-US" baseline="0"/>
                      <a:pPr/>
                      <a:t>[CELLRANGE]</a:t>
                    </a:fld>
                    <a:r>
                      <a:rPr lang="en-US" baseline="0"/>
                      <a:t>
</a:t>
                    </a:r>
                    <a:fld id="{C6C12520-33B7-4A57-A957-2A6E851FCED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5DC1-4B08-97F0-0CCFE9C60108}"/>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D04550D8-8CB3-47B5-B699-3DF21DD1D345}" type="CELLRANGE">
                      <a:rPr lang="en-US" baseline="0">
                        <a:solidFill>
                          <a:schemeClr val="tx1"/>
                        </a:solidFill>
                      </a:rPr>
                      <a:pPr>
                        <a:defRPr b="1">
                          <a:solidFill>
                            <a:schemeClr val="tx1"/>
                          </a:solidFill>
                        </a:defRPr>
                      </a:pPr>
                      <a:t>[CELLRANGE]</a:t>
                    </a:fld>
                    <a:r>
                      <a:rPr lang="en-US" baseline="0">
                        <a:solidFill>
                          <a:schemeClr val="tx1"/>
                        </a:solidFill>
                      </a:rPr>
                      <a:t>
</a:t>
                    </a:r>
                    <a:fld id="{C8CD43D4-5A76-4D49-A347-088D222B99A5}"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5DC1-4B08-97F0-0CCFE9C60108}"/>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5200E6A6-6EFB-43CD-8057-71A178E068E0}" type="CELLRANGE">
                      <a:rPr lang="en-US" baseline="0">
                        <a:solidFill>
                          <a:schemeClr val="bg1"/>
                        </a:solidFill>
                      </a:rPr>
                      <a:pPr>
                        <a:defRPr b="1">
                          <a:solidFill>
                            <a:schemeClr val="bg1"/>
                          </a:solidFill>
                        </a:defRPr>
                      </a:pPr>
                      <a:t>[CELLRANGE]</a:t>
                    </a:fld>
                    <a:r>
                      <a:rPr lang="en-US" baseline="0">
                        <a:solidFill>
                          <a:schemeClr val="bg1"/>
                        </a:solidFill>
                      </a:rPr>
                      <a:t>
</a:t>
                    </a:r>
                    <a:fld id="{3159EE32-8802-4264-AB05-E25024EA74F7}"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5DC1-4B08-97F0-0CCFE9C60108}"/>
                </c:ext>
              </c:extLst>
            </c:dLbl>
            <c:dLbl>
              <c:idx val="12"/>
              <c:layout>
                <c:manualLayout>
                  <c:x val="0"/>
                  <c:y val="-4.5254437921412038E-2"/>
                </c:manualLayout>
              </c:layout>
              <c:tx>
                <c:rich>
                  <a:bodyPr/>
                  <a:lstStyle/>
                  <a:p>
                    <a:fld id="{20BF569B-732F-4D15-9C73-47B640B0EEF1}" type="CELLRANGE">
                      <a:rPr lang="en-US" baseline="0"/>
                      <a:pPr/>
                      <a:t>[CELLRANGE]</a:t>
                    </a:fld>
                    <a:r>
                      <a:rPr lang="en-US" baseline="0"/>
                      <a:t>
</a:t>
                    </a:r>
                    <a:fld id="{885D43A5-6A5A-4615-BCE7-11FC5BAC1A0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5DC1-4B08-97F0-0CCFE9C60108}"/>
                </c:ext>
              </c:extLst>
            </c:dLbl>
            <c:dLbl>
              <c:idx val="13"/>
              <c:layout>
                <c:manualLayout>
                  <c:x val="0"/>
                  <c:y val="-4.0625206045864781E-2"/>
                </c:manualLayout>
              </c:layout>
              <c:tx>
                <c:rich>
                  <a:bodyPr/>
                  <a:lstStyle/>
                  <a:p>
                    <a:fld id="{53634524-BFFA-4139-A46E-0ED6D0249853}" type="CELLRANGE">
                      <a:rPr lang="en-US" baseline="0"/>
                      <a:pPr/>
                      <a:t>[CELLRANGE]</a:t>
                    </a:fld>
                    <a:r>
                      <a:rPr lang="en-US" baseline="0"/>
                      <a:t>
</a:t>
                    </a:r>
                    <a:fld id="{DB5AE23F-4DDB-439F-9AE5-2523BB97045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5DC1-4B08-97F0-0CCFE9C60108}"/>
                </c:ext>
              </c:extLst>
            </c:dLbl>
            <c:dLbl>
              <c:idx val="14"/>
              <c:layout>
                <c:manualLayout>
                  <c:x val="0"/>
                  <c:y val="-4.4239261865835058E-2"/>
                </c:manualLayout>
              </c:layout>
              <c:tx>
                <c:rich>
                  <a:bodyPr/>
                  <a:lstStyle/>
                  <a:p>
                    <a:fld id="{5EA7F4CE-F9D4-4ACE-8A69-73191F10DB32}" type="CELLRANGE">
                      <a:rPr lang="en-US" baseline="0"/>
                      <a:pPr/>
                      <a:t>[CELLRANGE]</a:t>
                    </a:fld>
                    <a:r>
                      <a:rPr lang="en-US" baseline="0"/>
                      <a:t>
</a:t>
                    </a:r>
                    <a:fld id="{37A1F8D3-F364-42DB-9850-E7F02172B25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5DC1-4B08-97F0-0CCFE9C60108}"/>
                </c:ext>
              </c:extLst>
            </c:dLbl>
            <c:dLbl>
              <c:idx val="15"/>
              <c:layout>
                <c:manualLayout>
                  <c:x val="0"/>
                  <c:y val="-4.177061671082595E-2"/>
                </c:manualLayout>
              </c:layout>
              <c:tx>
                <c:rich>
                  <a:bodyPr/>
                  <a:lstStyle/>
                  <a:p>
                    <a:fld id="{70399B33-12EC-4981-85C0-901BD4E5D127}" type="CELLRANGE">
                      <a:rPr lang="en-US" baseline="0"/>
                      <a:pPr/>
                      <a:t>[CELLRANGE]</a:t>
                    </a:fld>
                    <a:r>
                      <a:rPr lang="en-US" baseline="0"/>
                      <a:t>
</a:t>
                    </a:r>
                    <a:fld id="{5BAF4A33-494F-48A8-9551-D18CA7079FC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5DC1-4B08-97F0-0CCFE9C60108}"/>
                </c:ext>
              </c:extLst>
            </c:dLbl>
            <c:dLbl>
              <c:idx val="16"/>
              <c:layout>
                <c:manualLayout>
                  <c:x val="-1.2614026308478519E-16"/>
                  <c:y val="-5.4237901395508381E-2"/>
                </c:manualLayout>
              </c:layout>
              <c:tx>
                <c:rich>
                  <a:bodyPr/>
                  <a:lstStyle/>
                  <a:p>
                    <a:fld id="{5EC411DE-214B-4496-9BD3-335DCADF90B4}" type="CELLRANGE">
                      <a:rPr lang="en-US" baseline="0"/>
                      <a:pPr/>
                      <a:t>[CELLRANGE]</a:t>
                    </a:fld>
                    <a:r>
                      <a:rPr lang="en-US" baseline="0"/>
                      <a:t>
</a:t>
                    </a:r>
                    <a:fld id="{9EAF874B-9B31-43D5-9320-2C2EF9D034F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5DC1-4B08-97F0-0CCFE9C60108}"/>
                </c:ext>
              </c:extLst>
            </c:dLbl>
            <c:dLbl>
              <c:idx val="17"/>
              <c:layout>
                <c:manualLayout>
                  <c:x val="0"/>
                  <c:y val="-5.7139753723992361E-2"/>
                </c:manualLayout>
              </c:layout>
              <c:tx>
                <c:rich>
                  <a:bodyPr/>
                  <a:lstStyle/>
                  <a:p>
                    <a:fld id="{4A04982B-77FA-4B58-B7CB-70953D2DB141}" type="CELLRANGE">
                      <a:rPr lang="en-US" baseline="0"/>
                      <a:pPr/>
                      <a:t>[CELLRANGE]</a:t>
                    </a:fld>
                    <a:r>
                      <a:rPr lang="en-US" baseline="0"/>
                      <a:t>
</a:t>
                    </a:r>
                    <a:fld id="{C5A03A56-8844-4DD2-878D-FA8CF0503E9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5DC1-4B08-97F0-0CCFE9C60108}"/>
                </c:ext>
              </c:extLst>
            </c:dLbl>
            <c:dLbl>
              <c:idx val="18"/>
              <c:layout>
                <c:manualLayout>
                  <c:x val="-1.2614026308478519E-16"/>
                  <c:y val="-5.958878195039137E-2"/>
                </c:manualLayout>
              </c:layout>
              <c:tx>
                <c:rich>
                  <a:bodyPr/>
                  <a:lstStyle/>
                  <a:p>
                    <a:fld id="{F29A6926-EBFE-45FE-9C2C-BFE5AA808D0B}" type="CELLRANGE">
                      <a:rPr lang="en-US" baseline="0"/>
                      <a:pPr/>
                      <a:t>[CELLRANGE]</a:t>
                    </a:fld>
                    <a:r>
                      <a:rPr lang="en-US" baseline="0"/>
                      <a:t>
</a:t>
                    </a:r>
                    <a:fld id="{73B0E5F5-B898-4514-8701-C3E012F4436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5DC1-4B08-97F0-0CCFE9C60108}"/>
                </c:ext>
              </c:extLst>
            </c:dLbl>
            <c:dLbl>
              <c:idx val="19"/>
              <c:layout>
                <c:manualLayout>
                  <c:x val="0"/>
                  <c:y val="-8.3345064135550109E-2"/>
                </c:manualLayout>
              </c:layout>
              <c:tx>
                <c:rich>
                  <a:bodyPr/>
                  <a:lstStyle/>
                  <a:p>
                    <a:fld id="{54E2FD1C-41FD-45C8-8AD4-477B87298462}" type="CELLRANGE">
                      <a:rPr lang="en-US" baseline="0"/>
                      <a:pPr/>
                      <a:t>[CELLRANGE]</a:t>
                    </a:fld>
                    <a:r>
                      <a:rPr lang="en-US" baseline="0"/>
                      <a:t>
</a:t>
                    </a:r>
                    <a:fld id="{70B3EEA0-EB26-4313-BF70-588761BE204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'11ListaEsperaGII'!$L$13:$L$32</c:f>
              <c:strCache>
                <c:ptCount val="20"/>
                <c:pt idx="0">
                  <c:v>Aragón</c:v>
                </c:pt>
                <c:pt idx="1">
                  <c:v>Castilla y León</c:v>
                </c:pt>
                <c:pt idx="2">
                  <c:v>Galicia</c:v>
                </c:pt>
                <c:pt idx="3">
                  <c:v>Navarra, Comunidad Foral de</c:v>
                </c:pt>
                <c:pt idx="4">
                  <c:v>Asturias, Principado de</c:v>
                </c:pt>
                <c:pt idx="5">
                  <c:v>Cantabria</c:v>
                </c:pt>
                <c:pt idx="6">
                  <c:v>Castilla - La Mancha</c:v>
                </c:pt>
                <c:pt idx="7">
                  <c:v>Ceuta</c:v>
                </c:pt>
                <c:pt idx="8">
                  <c:v>Andalucía</c:v>
                </c:pt>
                <c:pt idx="9">
                  <c:v>Comunitat Valenciana</c:v>
                </c:pt>
                <c:pt idx="10">
                  <c:v>Madrid, Comunidad de</c:v>
                </c:pt>
                <c:pt idx="11">
                  <c:v>Media Nacional</c:v>
                </c:pt>
                <c:pt idx="12">
                  <c:v>Rioja, La</c:v>
                </c:pt>
                <c:pt idx="13">
                  <c:v>Extremadura</c:v>
                </c:pt>
                <c:pt idx="14">
                  <c:v>Balears, Illes</c:v>
                </c:pt>
                <c:pt idx="15">
                  <c:v>Melilla</c:v>
                </c:pt>
                <c:pt idx="16">
                  <c:v>Murcia, Región de</c:v>
                </c:pt>
                <c:pt idx="17">
                  <c:v>Cataluña</c:v>
                </c:pt>
                <c:pt idx="18">
                  <c:v>País Vasco</c:v>
                </c:pt>
                <c:pt idx="19">
                  <c:v>Canarias</c:v>
                </c:pt>
              </c:strCache>
            </c:strRef>
          </c:cat>
          <c:val>
            <c:numRef>
              <c:f>'11ListaEsperaGII'!$O$13:$O$32</c:f>
              <c:numCache>
                <c:formatCode>0.00%</c:formatCode>
                <c:ptCount val="20"/>
                <c:pt idx="0">
                  <c:v>0.99876382965572652</c:v>
                </c:pt>
                <c:pt idx="1">
                  <c:v>0.99854858608094055</c:v>
                </c:pt>
                <c:pt idx="2">
                  <c:v>0.9925749925749926</c:v>
                </c:pt>
                <c:pt idx="3">
                  <c:v>0.98765432098765427</c:v>
                </c:pt>
                <c:pt idx="4">
                  <c:v>0.98649494678472405</c:v>
                </c:pt>
                <c:pt idx="5">
                  <c:v>0.9827129337539432</c:v>
                </c:pt>
                <c:pt idx="6">
                  <c:v>0.97465525079557513</c:v>
                </c:pt>
                <c:pt idx="7">
                  <c:v>0.95986622073578598</c:v>
                </c:pt>
                <c:pt idx="8">
                  <c:v>0.95893611480817087</c:v>
                </c:pt>
                <c:pt idx="9">
                  <c:v>0.95533932521696086</c:v>
                </c:pt>
                <c:pt idx="10">
                  <c:v>0.95451588492226813</c:v>
                </c:pt>
                <c:pt idx="11">
                  <c:v>0.94350841124545171</c:v>
                </c:pt>
                <c:pt idx="12">
                  <c:v>0.93394285714285719</c:v>
                </c:pt>
                <c:pt idx="13">
                  <c:v>0.91551572142227444</c:v>
                </c:pt>
                <c:pt idx="14">
                  <c:v>0.91395227312314931</c:v>
                </c:pt>
                <c:pt idx="15">
                  <c:v>0.89491525423728813</c:v>
                </c:pt>
                <c:pt idx="16">
                  <c:v>0.8947395538152404</c:v>
                </c:pt>
                <c:pt idx="17">
                  <c:v>0.89381060227261588</c:v>
                </c:pt>
                <c:pt idx="18">
                  <c:v>0.8768429220707239</c:v>
                </c:pt>
                <c:pt idx="19">
                  <c:v>0.86198534166846308</c:v>
                </c:pt>
              </c:numCache>
            </c:numRef>
          </c:val>
          <c:extLst>
            <c:ext xmlns:c15="http://schemas.microsoft.com/office/drawing/2012/chart" uri="{02D57815-91ED-43cb-92C2-25804820EDAC}">
              <c15:datalabelsRange>
                <c15:f>'11ListaEsperaGII'!$M$13:$M$32</c15:f>
                <c15:dlblRangeCache>
                  <c:ptCount val="20"/>
                  <c:pt idx="0">
                    <c:v>16.159</c:v>
                  </c:pt>
                  <c:pt idx="1">
                    <c:v>41.279</c:v>
                  </c:pt>
                  <c:pt idx="2">
                    <c:v>26.736</c:v>
                  </c:pt>
                  <c:pt idx="3">
                    <c:v>6.640</c:v>
                  </c:pt>
                  <c:pt idx="4">
                    <c:v>11.030</c:v>
                  </c:pt>
                  <c:pt idx="5">
                    <c:v>7.788</c:v>
                  </c:pt>
                  <c:pt idx="6">
                    <c:v>25.727</c:v>
                  </c:pt>
                  <c:pt idx="7">
                    <c:v>574</c:v>
                  </c:pt>
                  <c:pt idx="8">
                    <c:v>132.571</c:v>
                  </c:pt>
                  <c:pt idx="9">
                    <c:v>61.756</c:v>
                  </c:pt>
                  <c:pt idx="10">
                    <c:v>71.897</c:v>
                  </c:pt>
                  <c:pt idx="11">
                    <c:v>578.248</c:v>
                  </c:pt>
                  <c:pt idx="12">
                    <c:v>4.086</c:v>
                  </c:pt>
                  <c:pt idx="13">
                    <c:v>12.462</c:v>
                  </c:pt>
                  <c:pt idx="14">
                    <c:v>10.494</c:v>
                  </c:pt>
                  <c:pt idx="15">
                    <c:v>792</c:v>
                  </c:pt>
                  <c:pt idx="16">
                    <c:v>17.366</c:v>
                  </c:pt>
                  <c:pt idx="17">
                    <c:v>91.166</c:v>
                  </c:pt>
                  <c:pt idx="18">
                    <c:v>23.730</c:v>
                  </c:pt>
                  <c:pt idx="19">
                    <c:v>15.995</c:v>
                  </c:pt>
                </c15:dlblRangeCache>
              </c15:datalabelsRange>
            </c:ext>
            <c:ext xmlns:c16="http://schemas.microsoft.com/office/drawing/2014/chart" uri="{C3380CC4-5D6E-409C-BE32-E72D297353CC}">
              <c16:uniqueId val="{00000015-5DC1-4B08-97F0-0CCFE9C60108}"/>
            </c:ext>
          </c:extLst>
        </c:ser>
        <c:ser>
          <c:idx val="1"/>
          <c:order val="1"/>
          <c:tx>
            <c:v>Personas beneficiarias con derecho a prestación pendientes de resolución de PIA</c:v>
          </c:tx>
          <c:spPr>
            <a:solidFill>
              <a:schemeClr val="accent2"/>
            </a:solidFill>
            <a:ln>
              <a:noFill/>
            </a:ln>
            <a:effectLst/>
          </c:spPr>
          <c:invertIfNegative val="0"/>
          <c:dPt>
            <c:idx val="9"/>
            <c:invertIfNegative val="0"/>
            <c:bubble3D val="0"/>
            <c:extLst>
              <c:ext xmlns:c16="http://schemas.microsoft.com/office/drawing/2014/chart" uri="{C3380CC4-5D6E-409C-BE32-E72D297353CC}">
                <c16:uniqueId val="{00000016-5DC1-4B08-97F0-0CCFE9C60108}"/>
              </c:ext>
            </c:extLst>
          </c:dPt>
          <c:dPt>
            <c:idx val="10"/>
            <c:invertIfNegative val="0"/>
            <c:bubble3D val="0"/>
            <c:spPr>
              <a:solidFill>
                <a:schemeClr val="accent2"/>
              </a:solidFill>
              <a:ln>
                <a:noFill/>
              </a:ln>
              <a:effectLst/>
            </c:spPr>
            <c:extLst>
              <c:ext xmlns:c16="http://schemas.microsoft.com/office/drawing/2014/chart" uri="{C3380CC4-5D6E-409C-BE32-E72D297353CC}">
                <c16:uniqueId val="{00000025-5DC1-4B08-97F0-0CCFE9C60108}"/>
              </c:ext>
            </c:extLst>
          </c:dPt>
          <c:dPt>
            <c:idx val="11"/>
            <c:invertIfNegative val="0"/>
            <c:bubble3D val="0"/>
            <c:spPr>
              <a:solidFill>
                <a:schemeClr val="accent2">
                  <a:lumMod val="50000"/>
                </a:schemeClr>
              </a:solidFill>
              <a:ln>
                <a:noFill/>
              </a:ln>
              <a:effectLst/>
            </c:spPr>
            <c:extLst>
              <c:ext xmlns:c16="http://schemas.microsoft.com/office/drawing/2014/chart" uri="{C3380CC4-5D6E-409C-BE32-E72D297353CC}">
                <c16:uniqueId val="{00000017-5DC1-4B08-97F0-0CCFE9C60108}"/>
              </c:ext>
            </c:extLst>
          </c:dPt>
          <c:dPt>
            <c:idx val="12"/>
            <c:invertIfNegative val="0"/>
            <c:bubble3D val="0"/>
            <c:extLst>
              <c:ext xmlns:c16="http://schemas.microsoft.com/office/drawing/2014/chart" uri="{C3380CC4-5D6E-409C-BE32-E72D297353CC}">
                <c16:uniqueId val="{00000018-5DC1-4B08-97F0-0CCFE9C60108}"/>
              </c:ext>
            </c:extLst>
          </c:dPt>
          <c:dPt>
            <c:idx val="13"/>
            <c:invertIfNegative val="0"/>
            <c:bubble3D val="0"/>
            <c:extLst>
              <c:ext xmlns:c16="http://schemas.microsoft.com/office/drawing/2014/chart" uri="{C3380CC4-5D6E-409C-BE32-E72D297353CC}">
                <c16:uniqueId val="{0000001A-5DC1-4B08-97F0-0CCFE9C60108}"/>
              </c:ext>
            </c:extLst>
          </c:dPt>
          <c:dPt>
            <c:idx val="14"/>
            <c:invertIfNegative val="0"/>
            <c:bubble3D val="0"/>
            <c:extLst>
              <c:ext xmlns:c16="http://schemas.microsoft.com/office/drawing/2014/chart" uri="{C3380CC4-5D6E-409C-BE32-E72D297353CC}">
                <c16:uniqueId val="{0000001B-5DC1-4B08-97F0-0CCFE9C60108}"/>
              </c:ext>
            </c:extLst>
          </c:dPt>
          <c:dLbls>
            <c:dLbl>
              <c:idx val="0"/>
              <c:layout>
                <c:manualLayout>
                  <c:x val="0"/>
                  <c:y val="3.1604688373282543E-2"/>
                </c:manualLayout>
              </c:layout>
              <c:tx>
                <c:rich>
                  <a:bodyPr/>
                  <a:lstStyle/>
                  <a:p>
                    <a:fld id="{C9DED2AB-2BEC-4779-BC01-578227F803CA}" type="CELLRANGE">
                      <a:rPr lang="en-US" baseline="0"/>
                      <a:pPr/>
                      <a:t>[CELLRANGE]</a:t>
                    </a:fld>
                    <a:r>
                      <a:rPr lang="en-US" baseline="0"/>
                      <a:t>
</a:t>
                    </a:r>
                    <a:fld id="{787F437D-2F49-4456-83B4-8664E265A37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5DC1-4B08-97F0-0CCFE9C60108}"/>
                </c:ext>
              </c:extLst>
            </c:dLbl>
            <c:dLbl>
              <c:idx val="1"/>
              <c:layout>
                <c:manualLayout>
                  <c:x val="0"/>
                  <c:y val="2.5516538251466866E-2"/>
                </c:manualLayout>
              </c:layout>
              <c:tx>
                <c:rich>
                  <a:bodyPr/>
                  <a:lstStyle/>
                  <a:p>
                    <a:fld id="{AE83955B-6660-4D0E-B9A0-0F53DE9510FE}" type="CELLRANGE">
                      <a:rPr lang="en-US" baseline="0"/>
                      <a:pPr/>
                      <a:t>[CELLRANGE]</a:t>
                    </a:fld>
                    <a:r>
                      <a:rPr lang="en-US" baseline="0"/>
                      <a:t>
</a:t>
                    </a:r>
                    <a:fld id="{B827A580-6E1B-404A-823B-12F41194E4C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5DC1-4B08-97F0-0CCFE9C60108}"/>
                </c:ext>
              </c:extLst>
            </c:dLbl>
            <c:dLbl>
              <c:idx val="2"/>
              <c:layout>
                <c:manualLayout>
                  <c:x val="-3.1535065771196298E-17"/>
                  <c:y val="1.8306045519629735E-2"/>
                </c:manualLayout>
              </c:layout>
              <c:tx>
                <c:rich>
                  <a:bodyPr/>
                  <a:lstStyle/>
                  <a:p>
                    <a:fld id="{01F0C9EC-1382-418F-A59A-7E3284DA5E93}" type="CELLRANGE">
                      <a:rPr lang="en-US" baseline="0"/>
                      <a:pPr/>
                      <a:t>[CELLRANGE]</a:t>
                    </a:fld>
                    <a:r>
                      <a:rPr lang="en-US" baseline="0"/>
                      <a:t>
</a:t>
                    </a:r>
                    <a:fld id="{2F8D51D3-6356-4CF4-8319-7D2BD54F26E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5DC1-4B08-97F0-0CCFE9C60108}"/>
                </c:ext>
              </c:extLst>
            </c:dLbl>
            <c:dLbl>
              <c:idx val="3"/>
              <c:layout>
                <c:manualLayout>
                  <c:x val="0"/>
                  <c:y val="1.7606919980550178E-2"/>
                </c:manualLayout>
              </c:layout>
              <c:tx>
                <c:rich>
                  <a:bodyPr/>
                  <a:lstStyle/>
                  <a:p>
                    <a:fld id="{69CDC336-DD20-41F3-A7F9-3BB75E33C0CF}" type="CELLRANGE">
                      <a:rPr lang="en-US" baseline="0"/>
                      <a:pPr/>
                      <a:t>[CELLRANGE]</a:t>
                    </a:fld>
                    <a:r>
                      <a:rPr lang="en-US" baseline="0"/>
                      <a:t>
</a:t>
                    </a:r>
                    <a:fld id="{CEB6CD81-0A48-4C35-A539-4F940668809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5DC1-4B08-97F0-0CCFE9C60108}"/>
                </c:ext>
              </c:extLst>
            </c:dLbl>
            <c:dLbl>
              <c:idx val="4"/>
              <c:layout>
                <c:manualLayout>
                  <c:x val="1.3988426885235836E-3"/>
                  <c:y val="4.9774323583780256E-3"/>
                </c:manualLayout>
              </c:layout>
              <c:tx>
                <c:rich>
                  <a:bodyPr/>
                  <a:lstStyle/>
                  <a:p>
                    <a:fld id="{5F90034F-B95B-4478-947B-F7D46EA2052A}" type="CELLRANGE">
                      <a:rPr lang="en-US" baseline="0"/>
                      <a:pPr/>
                      <a:t>[CELLRANGE]</a:t>
                    </a:fld>
                    <a:r>
                      <a:rPr lang="en-US" baseline="0"/>
                      <a:t>
</a:t>
                    </a:r>
                    <a:fld id="{D112D59B-3F35-4087-A6BD-98861F1EDF3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5DC1-4B08-97F0-0CCFE9C60108}"/>
                </c:ext>
              </c:extLst>
            </c:dLbl>
            <c:dLbl>
              <c:idx val="5"/>
              <c:layout>
                <c:manualLayout>
                  <c:x val="0"/>
                  <c:y val="6.9874409880102319E-3"/>
                </c:manualLayout>
              </c:layout>
              <c:tx>
                <c:rich>
                  <a:bodyPr/>
                  <a:lstStyle/>
                  <a:p>
                    <a:fld id="{0FB9CEEF-021F-4CE6-98E8-8852AD3799BE}" type="CELLRANGE">
                      <a:rPr lang="en-US" baseline="0"/>
                      <a:pPr/>
                      <a:t>[CELLRANGE]</a:t>
                    </a:fld>
                    <a:r>
                      <a:rPr lang="en-US" baseline="0"/>
                      <a:t>
</a:t>
                    </a:r>
                    <a:fld id="{8123E344-11DD-4EE8-9AE4-E1298B4E9DB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5DC1-4B08-97F0-0CCFE9C60108}"/>
                </c:ext>
              </c:extLst>
            </c:dLbl>
            <c:dLbl>
              <c:idx val="6"/>
              <c:layout>
                <c:manualLayout>
                  <c:x val="0"/>
                  <c:y val="9.2246790407103946E-3"/>
                </c:manualLayout>
              </c:layout>
              <c:tx>
                <c:rich>
                  <a:bodyPr/>
                  <a:lstStyle/>
                  <a:p>
                    <a:fld id="{527EA799-DB21-404A-9D82-A75E53C1FC3C}" type="CELLRANGE">
                      <a:rPr lang="en-US" baseline="0"/>
                      <a:pPr/>
                      <a:t>[CELLRANGE]</a:t>
                    </a:fld>
                    <a:r>
                      <a:rPr lang="en-US" baseline="0"/>
                      <a:t>
</a:t>
                    </a:r>
                    <a:fld id="{8EE396B7-B639-4930-AA37-A8A69923757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5DC1-4B08-97F0-0CCFE9C60108}"/>
                </c:ext>
              </c:extLst>
            </c:dLbl>
            <c:dLbl>
              <c:idx val="7"/>
              <c:layout>
                <c:manualLayout>
                  <c:x val="0"/>
                  <c:y val="9.1976149447574578E-3"/>
                </c:manualLayout>
              </c:layout>
              <c:tx>
                <c:rich>
                  <a:bodyPr/>
                  <a:lstStyle/>
                  <a:p>
                    <a:fld id="{86299D44-49A2-4C7C-8402-EE75A20B8AC2}" type="CELLRANGE">
                      <a:rPr lang="en-US" baseline="0"/>
                      <a:pPr/>
                      <a:t>[CELLRANGE]</a:t>
                    </a:fld>
                    <a:r>
                      <a:rPr lang="en-US" baseline="0"/>
                      <a:t>
</a:t>
                    </a:r>
                    <a:fld id="{7B8E8A82-7930-4E6C-8EA2-351ACAA38B2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5DC1-4B08-97F0-0CCFE9C60108}"/>
                </c:ext>
              </c:extLst>
            </c:dLbl>
            <c:dLbl>
              <c:idx val="8"/>
              <c:layout>
                <c:manualLayout>
                  <c:x val="0"/>
                  <c:y val="4.1758628587786393E-4"/>
                </c:manualLayout>
              </c:layout>
              <c:tx>
                <c:rich>
                  <a:bodyPr/>
                  <a:lstStyle/>
                  <a:p>
                    <a:fld id="{D07EE4FA-FB96-4ED0-96E6-8DF3D3858EDB}" type="CELLRANGE">
                      <a:rPr lang="en-US" baseline="0"/>
                      <a:pPr/>
                      <a:t>[CELLRANGE]</a:t>
                    </a:fld>
                    <a:r>
                      <a:rPr lang="en-US" baseline="0"/>
                      <a:t>
</a:t>
                    </a:r>
                    <a:fld id="{B35533DA-21A9-4257-8A1E-E2C23662045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5DC1-4B08-97F0-0CCFE9C60108}"/>
                </c:ext>
              </c:extLst>
            </c:dLbl>
            <c:dLbl>
              <c:idx val="9"/>
              <c:layout>
                <c:manualLayout>
                  <c:x val="1.6813370532300342E-4"/>
                  <c:y val="3.3650790978759936E-4"/>
                </c:manualLayout>
              </c:layout>
              <c:tx>
                <c:rich>
                  <a:bodyPr/>
                  <a:lstStyle/>
                  <a:p>
                    <a:fld id="{AE1FDC54-2557-4639-9BD1-0C9A727FC595}" type="CELLRANGE">
                      <a:rPr lang="en-US" baseline="0"/>
                      <a:pPr/>
                      <a:t>[CELLRANGE]</a:t>
                    </a:fld>
                    <a:r>
                      <a:rPr lang="en-US" baseline="0"/>
                      <a:t>
</a:t>
                    </a:r>
                    <a:fld id="{6EAB03C7-04E2-477C-AE45-EC9193E7B0E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5DC1-4B08-97F0-0CCFE9C60108}"/>
                </c:ext>
              </c:extLst>
            </c:dLbl>
            <c:dLbl>
              <c:idx val="10"/>
              <c:layout>
                <c:manualLayout>
                  <c:x val="1.034166381376241E-4"/>
                  <c:y val="3.70782541071255E-3"/>
                </c:manualLayout>
              </c:layout>
              <c:tx>
                <c:rich>
                  <a:bodyPr rot="-5400000" spcFirstLastPara="1" vertOverflow="ellipsis" wrap="square" lIns="38100" tIns="19050" rIns="38100" bIns="19050" anchor="ctr" anchorCtr="1">
                    <a:spAutoFit/>
                  </a:bodyPr>
                  <a:lstStyle/>
                  <a:p>
                    <a:pPr>
                      <a:defRPr sz="800" b="1" i="0" u="none" strike="noStrike" kern="1200" baseline="0">
                        <a:solidFill>
                          <a:schemeClr val="tx1"/>
                        </a:solidFill>
                        <a:latin typeface="+mn-lt"/>
                        <a:ea typeface="+mn-ea"/>
                        <a:cs typeface="+mn-cs"/>
                      </a:defRPr>
                    </a:pPr>
                    <a:fld id="{F229DF73-5ACF-4523-9DBA-712946931FB9}" type="CELLRANGE">
                      <a:rPr lang="en-US" sz="800" baseline="0">
                        <a:solidFill>
                          <a:schemeClr val="tx1"/>
                        </a:solidFill>
                      </a:rPr>
                      <a:pPr>
                        <a:defRPr sz="800" b="1">
                          <a:solidFill>
                            <a:schemeClr val="tx1"/>
                          </a:solidFill>
                        </a:defRPr>
                      </a:pPr>
                      <a:t>[CELLRANGE]</a:t>
                    </a:fld>
                    <a:r>
                      <a:rPr lang="en-US" sz="800" baseline="0">
                        <a:solidFill>
                          <a:schemeClr val="tx1"/>
                        </a:solidFill>
                      </a:rPr>
                      <a:t>
</a:t>
                    </a:r>
                    <a:fld id="{26C55975-AB85-47C5-B0D7-E85AB77BDFA6}" type="VALUE">
                      <a:rPr lang="en-US" sz="800" baseline="0">
                        <a:solidFill>
                          <a:schemeClr val="tx1"/>
                        </a:solidFill>
                      </a:rPr>
                      <a:pPr>
                        <a:defRPr sz="800" b="1">
                          <a:solidFill>
                            <a:schemeClr val="tx1"/>
                          </a:solidFill>
                        </a:defRPr>
                      </a:pPr>
                      <a:t>[VALOR]</a:t>
                    </a:fld>
                    <a:endParaRPr lang="en-US" sz="800"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tx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5DC1-4B08-97F0-0CCFE9C60108}"/>
                </c:ext>
              </c:extLst>
            </c:dLbl>
            <c:dLbl>
              <c:idx val="11"/>
              <c:layout>
                <c:manualLayout>
                  <c:x val="-1.3913043478260871E-3"/>
                  <c:y val="-1.9317585301837361E-3"/>
                </c:manualLayout>
              </c:layout>
              <c:tx>
                <c:rich>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fld id="{A70E978C-F18B-464C-AFDF-4E8E9834FE20}" type="CELLRANGE">
                      <a:rPr lang="en-US" sz="800" baseline="0">
                        <a:solidFill>
                          <a:schemeClr val="bg1"/>
                        </a:solidFill>
                      </a:rPr>
                      <a:pPr>
                        <a:defRPr sz="800" b="1">
                          <a:solidFill>
                            <a:schemeClr val="bg1"/>
                          </a:solidFill>
                        </a:defRPr>
                      </a:pPr>
                      <a:t>[CELLRANGE]</a:t>
                    </a:fld>
                    <a:r>
                      <a:rPr lang="en-US" sz="800" baseline="0">
                        <a:solidFill>
                          <a:schemeClr val="bg1"/>
                        </a:solidFill>
                      </a:rPr>
                      <a:t>
</a:t>
                    </a:r>
                    <a:fld id="{C6A7C600-9214-492B-BC8D-279D5596CDDB}" type="VALUE">
                      <a:rPr lang="en-US" sz="800" baseline="0">
                        <a:solidFill>
                          <a:schemeClr val="bg1"/>
                        </a:solidFill>
                      </a:rPr>
                      <a:pPr>
                        <a:defRPr sz="800" b="1">
                          <a:solidFill>
                            <a:schemeClr val="bg1"/>
                          </a:solidFill>
                        </a:defRPr>
                      </a:pPr>
                      <a:t>[VALOR]</a:t>
                    </a:fld>
                    <a:endParaRPr lang="en-US" sz="800"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5DC1-4B08-97F0-0CCFE9C60108}"/>
                </c:ext>
              </c:extLst>
            </c:dLbl>
            <c:dLbl>
              <c:idx val="12"/>
              <c:layout>
                <c:manualLayout>
                  <c:x val="-1.391304347826189E-3"/>
                  <c:y val="9.9770239000498777E-4"/>
                </c:manualLayout>
              </c:layout>
              <c:tx>
                <c:rich>
                  <a:bodyPr/>
                  <a:lstStyle/>
                  <a:p>
                    <a:fld id="{B46CE82C-23DC-4C22-86C9-A2AE95385717}" type="CELLRANGE">
                      <a:rPr lang="en-US" baseline="0"/>
                      <a:pPr/>
                      <a:t>[CELLRANGE]</a:t>
                    </a:fld>
                    <a:r>
                      <a:rPr lang="en-US" baseline="0"/>
                      <a:t>
</a:t>
                    </a:r>
                    <a:fld id="{CC9FB7BE-A28D-4D91-9642-5C1576AA1C3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5DC1-4B08-97F0-0CCFE9C60108}"/>
                </c:ext>
              </c:extLst>
            </c:dLbl>
            <c:dLbl>
              <c:idx val="13"/>
              <c:layout>
                <c:manualLayout>
                  <c:x val="-1.0202780687331501E-16"/>
                  <c:y val="3.058846616135581E-3"/>
                </c:manualLayout>
              </c:layout>
              <c:tx>
                <c:rich>
                  <a:bodyPr/>
                  <a:lstStyle/>
                  <a:p>
                    <a:fld id="{05BCB186-51B3-487A-8DA3-F20BC87594DB}" type="CELLRANGE">
                      <a:rPr lang="en-US" baseline="0"/>
                      <a:pPr/>
                      <a:t>[CELLRANGE]</a:t>
                    </a:fld>
                    <a:r>
                      <a:rPr lang="en-US" baseline="0"/>
                      <a:t>
</a:t>
                    </a:r>
                    <a:fld id="{588B4809-A0A2-4E36-B8CF-14AD8580973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5DC1-4B08-97F0-0CCFE9C60108}"/>
                </c:ext>
              </c:extLst>
            </c:dLbl>
            <c:dLbl>
              <c:idx val="14"/>
              <c:layout>
                <c:manualLayout>
                  <c:x val="0"/>
                  <c:y val="-4.4010942613399925E-3"/>
                </c:manualLayout>
              </c:layout>
              <c:tx>
                <c:rich>
                  <a:bodyPr/>
                  <a:lstStyle/>
                  <a:p>
                    <a:fld id="{4B3D80BF-2123-455C-8AA6-438A27945904}" type="CELLRANGE">
                      <a:rPr lang="en-US" baseline="0"/>
                      <a:pPr/>
                      <a:t>[CELLRANGE]</a:t>
                    </a:fld>
                    <a:r>
                      <a:rPr lang="en-US" baseline="0"/>
                      <a:t>
</a:t>
                    </a:r>
                    <a:fld id="{01A6BE6F-AB08-4183-9F29-83089BE3485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5DC1-4B08-97F0-0CCFE9C60108}"/>
                </c:ext>
              </c:extLst>
            </c:dLbl>
            <c:dLbl>
              <c:idx val="15"/>
              <c:layout>
                <c:manualLayout>
                  <c:x val="0"/>
                  <c:y val="-8.0925279663838501E-3"/>
                </c:manualLayout>
              </c:layout>
              <c:tx>
                <c:rich>
                  <a:bodyPr/>
                  <a:lstStyle/>
                  <a:p>
                    <a:fld id="{F52EC2B2-ECE7-4E5D-8171-6BCD2A414C68}" type="CELLRANGE">
                      <a:rPr lang="en-US" baseline="0"/>
                      <a:pPr/>
                      <a:t>[CELLRANGE]</a:t>
                    </a:fld>
                    <a:r>
                      <a:rPr lang="en-US" baseline="0"/>
                      <a:t>
</a:t>
                    </a:r>
                    <a:fld id="{A56D4684-9108-438E-BE57-C4C6DB69423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5DC1-4B08-97F0-0CCFE9C60108}"/>
                </c:ext>
              </c:extLst>
            </c:dLbl>
            <c:dLbl>
              <c:idx val="16"/>
              <c:layout>
                <c:manualLayout>
                  <c:x val="0"/>
                  <c:y val="-1.7010654042076516E-2"/>
                </c:manualLayout>
              </c:layout>
              <c:tx>
                <c:rich>
                  <a:bodyPr/>
                  <a:lstStyle/>
                  <a:p>
                    <a:fld id="{67062D25-E33F-4C64-99FD-7C1D18DB253F}" type="CELLRANGE">
                      <a:rPr lang="en-US" baseline="0"/>
                      <a:pPr/>
                      <a:t>[CELLRANGE]</a:t>
                    </a:fld>
                    <a:r>
                      <a:rPr lang="en-US" baseline="0"/>
                      <a:t>
</a:t>
                    </a:r>
                    <a:fld id="{40DEB407-89E1-4978-9CD1-60FD8BAF431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5DC1-4B08-97F0-0CCFE9C60108}"/>
                </c:ext>
              </c:extLst>
            </c:dLbl>
            <c:dLbl>
              <c:idx val="17"/>
              <c:layout>
                <c:manualLayout>
                  <c:x val="0"/>
                  <c:y val="-1.9412433258926755E-2"/>
                </c:manualLayout>
              </c:layout>
              <c:tx>
                <c:rich>
                  <a:bodyPr/>
                  <a:lstStyle/>
                  <a:p>
                    <a:fld id="{539D4996-994F-4EC6-956A-A8DF4611F567}" type="CELLRANGE">
                      <a:rPr lang="en-US" baseline="0"/>
                      <a:pPr/>
                      <a:t>[CELLRANGE]</a:t>
                    </a:fld>
                    <a:r>
                      <a:rPr lang="en-US" baseline="0"/>
                      <a:t>
</a:t>
                    </a:r>
                    <a:fld id="{267A4FE6-D6F3-4C45-8A17-4E6E5AAC50A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5DC1-4B08-97F0-0CCFE9C60108}"/>
                </c:ext>
              </c:extLst>
            </c:dLbl>
            <c:dLbl>
              <c:idx val="18"/>
              <c:layout>
                <c:manualLayout>
                  <c:x val="0"/>
                  <c:y val="-1.4262189188968202E-2"/>
                </c:manualLayout>
              </c:layout>
              <c:tx>
                <c:rich>
                  <a:bodyPr/>
                  <a:lstStyle/>
                  <a:p>
                    <a:fld id="{0B8B82C7-A798-474D-9B17-6C23426A628A}" type="CELLRANGE">
                      <a:rPr lang="en-US" baseline="0"/>
                      <a:pPr/>
                      <a:t>[CELLRANGE]</a:t>
                    </a:fld>
                    <a:r>
                      <a:rPr lang="en-US" baseline="0"/>
                      <a:t>
</a:t>
                    </a:r>
                    <a:fld id="{0AF4AC52-7ABC-42A0-A40D-1EB59144C73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5DC1-4B08-97F0-0CCFE9C60108}"/>
                </c:ext>
              </c:extLst>
            </c:dLbl>
            <c:dLbl>
              <c:idx val="19"/>
              <c:layout>
                <c:manualLayout>
                  <c:x val="0"/>
                  <c:y val="-3.1265647868782755E-2"/>
                </c:manualLayout>
              </c:layout>
              <c:tx>
                <c:rich>
                  <a:bodyPr/>
                  <a:lstStyle/>
                  <a:p>
                    <a:fld id="{4B5F9FD2-EA6D-4AB6-9B7A-4C972A677DFE}" type="CELLRANGE">
                      <a:rPr lang="en-US" baseline="0"/>
                      <a:pPr/>
                      <a:t>[CELLRANGE]</a:t>
                    </a:fld>
                    <a:r>
                      <a:rPr lang="en-US" baseline="0"/>
                      <a:t>
</a:t>
                    </a:r>
                    <a:fld id="{EEF910D7-B806-4F87-AFA8-6E3433DBBEA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'11ListaEsperaGII'!$L$13:$L$32</c:f>
              <c:strCache>
                <c:ptCount val="20"/>
                <c:pt idx="0">
                  <c:v>Aragón</c:v>
                </c:pt>
                <c:pt idx="1">
                  <c:v>Castilla y León</c:v>
                </c:pt>
                <c:pt idx="2">
                  <c:v>Galicia</c:v>
                </c:pt>
                <c:pt idx="3">
                  <c:v>Navarra, Comunidad Foral de</c:v>
                </c:pt>
                <c:pt idx="4">
                  <c:v>Asturias, Principado de</c:v>
                </c:pt>
                <c:pt idx="5">
                  <c:v>Cantabria</c:v>
                </c:pt>
                <c:pt idx="6">
                  <c:v>Castilla - La Mancha</c:v>
                </c:pt>
                <c:pt idx="7">
                  <c:v>Ceuta</c:v>
                </c:pt>
                <c:pt idx="8">
                  <c:v>Andalucía</c:v>
                </c:pt>
                <c:pt idx="9">
                  <c:v>Comunitat Valenciana</c:v>
                </c:pt>
                <c:pt idx="10">
                  <c:v>Madrid, Comunidad de</c:v>
                </c:pt>
                <c:pt idx="11">
                  <c:v>Media Nacional</c:v>
                </c:pt>
                <c:pt idx="12">
                  <c:v>Rioja, La</c:v>
                </c:pt>
                <c:pt idx="13">
                  <c:v>Extremadura</c:v>
                </c:pt>
                <c:pt idx="14">
                  <c:v>Balears, Illes</c:v>
                </c:pt>
                <c:pt idx="15">
                  <c:v>Melilla</c:v>
                </c:pt>
                <c:pt idx="16">
                  <c:v>Murcia, Región de</c:v>
                </c:pt>
                <c:pt idx="17">
                  <c:v>Cataluña</c:v>
                </c:pt>
                <c:pt idx="18">
                  <c:v>País Vasco</c:v>
                </c:pt>
                <c:pt idx="19">
                  <c:v>Canarias</c:v>
                </c:pt>
              </c:strCache>
            </c:strRef>
          </c:cat>
          <c:val>
            <c:numRef>
              <c:f>'11ListaEsperaGII'!$P$13:$P$32</c:f>
              <c:numCache>
                <c:formatCode>0.00%</c:formatCode>
                <c:ptCount val="20"/>
                <c:pt idx="0">
                  <c:v>1.2361703442734409E-3</c:v>
                </c:pt>
                <c:pt idx="1">
                  <c:v>1.4514139190594838E-3</c:v>
                </c:pt>
                <c:pt idx="2">
                  <c:v>7.425007425007425E-3</c:v>
                </c:pt>
                <c:pt idx="3">
                  <c:v>1.2345679012345678E-2</c:v>
                </c:pt>
                <c:pt idx="4">
                  <c:v>1.3505053215275915E-2</c:v>
                </c:pt>
                <c:pt idx="5">
                  <c:v>1.7287066246056783E-2</c:v>
                </c:pt>
                <c:pt idx="6">
                  <c:v>2.5344749204424914E-2</c:v>
                </c:pt>
                <c:pt idx="7">
                  <c:v>4.0133779264214048E-2</c:v>
                </c:pt>
                <c:pt idx="8">
                  <c:v>4.1063885191829179E-2</c:v>
                </c:pt>
                <c:pt idx="9">
                  <c:v>4.4660674783039152E-2</c:v>
                </c:pt>
                <c:pt idx="10">
                  <c:v>4.5484115077731903E-2</c:v>
                </c:pt>
                <c:pt idx="11">
                  <c:v>5.6491588754548273E-2</c:v>
                </c:pt>
                <c:pt idx="12">
                  <c:v>6.6057142857142856E-2</c:v>
                </c:pt>
                <c:pt idx="13">
                  <c:v>8.448427857772553E-2</c:v>
                </c:pt>
                <c:pt idx="14">
                  <c:v>8.6047726876850722E-2</c:v>
                </c:pt>
                <c:pt idx="15">
                  <c:v>0.10508474576271186</c:v>
                </c:pt>
                <c:pt idx="16">
                  <c:v>0.10526044618475965</c:v>
                </c:pt>
                <c:pt idx="17">
                  <c:v>0.10618939772738414</c:v>
                </c:pt>
                <c:pt idx="18">
                  <c:v>0.12315707792927613</c:v>
                </c:pt>
                <c:pt idx="19">
                  <c:v>0.13801465833153698</c:v>
                </c:pt>
              </c:numCache>
            </c:numRef>
          </c:val>
          <c:extLst>
            <c:ext xmlns:c15="http://schemas.microsoft.com/office/drawing/2012/chart" uri="{02D57815-91ED-43cb-92C2-25804820EDAC}">
              <c15:datalabelsRange>
                <c15:f>'11ListaEsperaGII'!$N$13:$N$32</c15:f>
                <c15:dlblRangeCache>
                  <c:ptCount val="20"/>
                  <c:pt idx="0">
                    <c:v>20</c:v>
                  </c:pt>
                  <c:pt idx="1">
                    <c:v>60</c:v>
                  </c:pt>
                  <c:pt idx="2">
                    <c:v>200</c:v>
                  </c:pt>
                  <c:pt idx="3">
                    <c:v>83</c:v>
                  </c:pt>
                  <c:pt idx="4">
                    <c:v>151</c:v>
                  </c:pt>
                  <c:pt idx="5">
                    <c:v>137</c:v>
                  </c:pt>
                  <c:pt idx="6">
                    <c:v>669</c:v>
                  </c:pt>
                  <c:pt idx="7">
                    <c:v>24</c:v>
                  </c:pt>
                  <c:pt idx="8">
                    <c:v>5.677</c:v>
                  </c:pt>
                  <c:pt idx="9">
                    <c:v>2.887</c:v>
                  </c:pt>
                  <c:pt idx="10">
                    <c:v>3.426</c:v>
                  </c:pt>
                  <c:pt idx="11">
                    <c:v>34.622</c:v>
                  </c:pt>
                  <c:pt idx="12">
                    <c:v>289</c:v>
                  </c:pt>
                  <c:pt idx="13">
                    <c:v>1.150</c:v>
                  </c:pt>
                  <c:pt idx="14">
                    <c:v>988</c:v>
                  </c:pt>
                  <c:pt idx="15">
                    <c:v>93</c:v>
                  </c:pt>
                  <c:pt idx="16">
                    <c:v>2.043</c:v>
                  </c:pt>
                  <c:pt idx="17">
                    <c:v>10.831</c:v>
                  </c:pt>
                  <c:pt idx="18">
                    <c:v>3.333</c:v>
                  </c:pt>
                  <c:pt idx="19">
                    <c:v>2.561</c:v>
                  </c:pt>
                </c15:dlblRangeCache>
              </c15:datalabelsRange>
            </c:ext>
            <c:ext xmlns:c16="http://schemas.microsoft.com/office/drawing/2014/chart" uri="{C3380CC4-5D6E-409C-BE32-E72D297353CC}">
              <c16:uniqueId val="{0000002B-5DC1-4B08-97F0-0CCFE9C60108}"/>
            </c:ext>
          </c:extLst>
        </c:ser>
        <c:dLbls>
          <c:dLblPos val="inEnd"/>
          <c:showLegendKey val="0"/>
          <c:showVal val="1"/>
          <c:showCatName val="0"/>
          <c:showSerName val="0"/>
          <c:showPercent val="0"/>
          <c:showBubbleSize val="0"/>
        </c:dLbls>
        <c:gapWidth val="30"/>
        <c:overlap val="100"/>
        <c:axId val="-2095913280"/>
        <c:axId val="-2095910560"/>
      </c:barChart>
      <c:lineChart>
        <c:grouping val="standard"/>
        <c:varyColors val="0"/>
        <c:ser>
          <c:idx val="2"/>
          <c:order val="2"/>
          <c:tx>
            <c:strRef>
              <c:f>'11ListaEsperaGII'!$Q$12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'11ListaEsperaGII'!$L$13:$L$32</c:f>
              <c:strCache>
                <c:ptCount val="20"/>
                <c:pt idx="0">
                  <c:v>Aragón</c:v>
                </c:pt>
                <c:pt idx="1">
                  <c:v>Castilla y León</c:v>
                </c:pt>
                <c:pt idx="2">
                  <c:v>Galicia</c:v>
                </c:pt>
                <c:pt idx="3">
                  <c:v>Navarra, Comunidad Foral de</c:v>
                </c:pt>
                <c:pt idx="4">
                  <c:v>Asturias, Principado de</c:v>
                </c:pt>
                <c:pt idx="5">
                  <c:v>Cantabria</c:v>
                </c:pt>
                <c:pt idx="6">
                  <c:v>Castilla - La Mancha</c:v>
                </c:pt>
                <c:pt idx="7">
                  <c:v>Ceuta</c:v>
                </c:pt>
                <c:pt idx="8">
                  <c:v>Andalucía</c:v>
                </c:pt>
                <c:pt idx="9">
                  <c:v>Comunitat Valenciana</c:v>
                </c:pt>
                <c:pt idx="10">
                  <c:v>Madrid, Comunidad de</c:v>
                </c:pt>
                <c:pt idx="11">
                  <c:v>Media Nacional</c:v>
                </c:pt>
                <c:pt idx="12">
                  <c:v>Rioja, La</c:v>
                </c:pt>
                <c:pt idx="13">
                  <c:v>Extremadura</c:v>
                </c:pt>
                <c:pt idx="14">
                  <c:v>Balears, Illes</c:v>
                </c:pt>
                <c:pt idx="15">
                  <c:v>Melilla</c:v>
                </c:pt>
                <c:pt idx="16">
                  <c:v>Murcia, Región de</c:v>
                </c:pt>
                <c:pt idx="17">
                  <c:v>Cataluña</c:v>
                </c:pt>
                <c:pt idx="18">
                  <c:v>País Vasco</c:v>
                </c:pt>
                <c:pt idx="19">
                  <c:v>Canarias</c:v>
                </c:pt>
              </c:strCache>
            </c:strRef>
          </c:cat>
          <c:val>
            <c:numRef>
              <c:f>'11ListaEsperaGII'!$Q$13:$Q$32</c:f>
              <c:numCache>
                <c:formatCode>0.00%</c:formatCode>
                <c:ptCount val="20"/>
                <c:pt idx="0">
                  <c:v>0.94350841124545171</c:v>
                </c:pt>
                <c:pt idx="1">
                  <c:v>0.94350841124545171</c:v>
                </c:pt>
                <c:pt idx="2">
                  <c:v>0.94350841124545171</c:v>
                </c:pt>
                <c:pt idx="3">
                  <c:v>0.94350841124545171</c:v>
                </c:pt>
                <c:pt idx="4">
                  <c:v>0.94350841124545171</c:v>
                </c:pt>
                <c:pt idx="5">
                  <c:v>0.94350841124545171</c:v>
                </c:pt>
                <c:pt idx="6">
                  <c:v>0.94350841124545171</c:v>
                </c:pt>
                <c:pt idx="7">
                  <c:v>0.94350841124545171</c:v>
                </c:pt>
                <c:pt idx="8">
                  <c:v>0.94350841124545171</c:v>
                </c:pt>
                <c:pt idx="9">
                  <c:v>0.94350841124545171</c:v>
                </c:pt>
                <c:pt idx="10">
                  <c:v>0.94350841124545171</c:v>
                </c:pt>
                <c:pt idx="11">
                  <c:v>0.94350841124545171</c:v>
                </c:pt>
                <c:pt idx="12">
                  <c:v>0.94350841124545171</c:v>
                </c:pt>
                <c:pt idx="13">
                  <c:v>0.94350841124545171</c:v>
                </c:pt>
                <c:pt idx="14">
                  <c:v>0.94350841124545171</c:v>
                </c:pt>
                <c:pt idx="15">
                  <c:v>0.94350841124545171</c:v>
                </c:pt>
                <c:pt idx="16">
                  <c:v>0.94350841124545171</c:v>
                </c:pt>
                <c:pt idx="17">
                  <c:v>0.94350841124545171</c:v>
                </c:pt>
                <c:pt idx="18">
                  <c:v>0.94350841124545171</c:v>
                </c:pt>
                <c:pt idx="19">
                  <c:v>0.94350841124545171</c:v>
                </c:pt>
              </c:numCache>
            </c:numRef>
          </c:val>
          <c:smooth val="0"/>
          <c:extLst>
            <c:ext xmlns:c16="http://schemas.microsoft.com/office/drawing/2014/chart" uri="{C3380CC4-5D6E-409C-BE32-E72D297353CC}">
              <c16:uniqueId val="{0000002D-5DC1-4B08-97F0-0CCFE9C60108}"/>
            </c:ext>
          </c:extLst>
        </c:ser>
        <c:dLbls>
          <c:showLegendKey val="0"/>
          <c:showVal val="0"/>
          <c:showCatName val="0"/>
          <c:showSerName val="0"/>
          <c:showPercent val="0"/>
          <c:showBubbleSize val="0"/>
        </c:dLbls>
        <c:marker val="1"/>
        <c:smooth val="0"/>
        <c:axId val="-2095913280"/>
        <c:axId val="-2095910560"/>
      </c:lineChart>
      <c:catAx>
        <c:axId val="-209591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560"/>
        <c:crosses val="autoZero"/>
        <c:auto val="1"/>
        <c:lblAlgn val="ctr"/>
        <c:lblOffset val="100"/>
        <c:noMultiLvlLbl val="0"/>
      </c:catAx>
      <c:valAx>
        <c:axId val="-20959105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280"/>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9999972612119137E-2"/>
          <c:y val="0.9088782593764565"/>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E6BD-407D-8DB5-88274B443806}"/>
              </c:ext>
            </c:extLst>
          </c:dPt>
          <c:dPt>
            <c:idx val="10"/>
            <c:invertIfNegative val="0"/>
            <c:bubble3D val="0"/>
            <c:spPr>
              <a:solidFill>
                <a:schemeClr val="accent1"/>
              </a:solidFill>
              <a:ln>
                <a:noFill/>
              </a:ln>
              <a:effectLst/>
            </c:spPr>
            <c:extLst>
              <c:ext xmlns:c16="http://schemas.microsoft.com/office/drawing/2014/chart" uri="{C3380CC4-5D6E-409C-BE32-E72D297353CC}">
                <c16:uniqueId val="{00000010-E6BD-407D-8DB5-88274B443806}"/>
              </c:ext>
            </c:extLst>
          </c:dPt>
          <c:dPt>
            <c:idx val="11"/>
            <c:invertIfNegative val="0"/>
            <c:bubble3D val="0"/>
            <c:spPr>
              <a:solidFill>
                <a:schemeClr val="accent1">
                  <a:lumMod val="50000"/>
                </a:schemeClr>
              </a:solidFill>
              <a:ln>
                <a:noFill/>
              </a:ln>
              <a:effectLst/>
            </c:spPr>
            <c:extLst>
              <c:ext xmlns:c16="http://schemas.microsoft.com/office/drawing/2014/chart" uri="{C3380CC4-5D6E-409C-BE32-E72D297353CC}">
                <c16:uniqueId val="{00000001-E6BD-407D-8DB5-88274B443806}"/>
              </c:ext>
            </c:extLst>
          </c:dPt>
          <c:dPt>
            <c:idx val="12"/>
            <c:invertIfNegative val="0"/>
            <c:bubble3D val="0"/>
            <c:spPr>
              <a:solidFill>
                <a:schemeClr val="accent1"/>
              </a:solidFill>
              <a:ln>
                <a:noFill/>
              </a:ln>
              <a:effectLst/>
            </c:spPr>
            <c:extLst>
              <c:ext xmlns:c16="http://schemas.microsoft.com/office/drawing/2014/chart" uri="{C3380CC4-5D6E-409C-BE32-E72D297353CC}">
                <c16:uniqueId val="{00000003-E6BD-407D-8DB5-88274B443806}"/>
              </c:ext>
            </c:extLst>
          </c:dPt>
          <c:dPt>
            <c:idx val="13"/>
            <c:invertIfNegative val="0"/>
            <c:bubble3D val="0"/>
            <c:extLst>
              <c:ext xmlns:c16="http://schemas.microsoft.com/office/drawing/2014/chart" uri="{C3380CC4-5D6E-409C-BE32-E72D297353CC}">
                <c16:uniqueId val="{00000004-E6BD-407D-8DB5-88274B443806}"/>
              </c:ext>
            </c:extLst>
          </c:dPt>
          <c:dPt>
            <c:idx val="14"/>
            <c:invertIfNegative val="0"/>
            <c:bubble3D val="0"/>
            <c:extLst>
              <c:ext xmlns:c16="http://schemas.microsoft.com/office/drawing/2014/chart" uri="{C3380CC4-5D6E-409C-BE32-E72D297353CC}">
                <c16:uniqueId val="{00000005-E6BD-407D-8DB5-88274B443806}"/>
              </c:ext>
            </c:extLst>
          </c:dPt>
          <c:dPt>
            <c:idx val="15"/>
            <c:invertIfNegative val="0"/>
            <c:bubble3D val="0"/>
            <c:extLst>
              <c:ext xmlns:c16="http://schemas.microsoft.com/office/drawing/2014/chart" uri="{C3380CC4-5D6E-409C-BE32-E72D297353CC}">
                <c16:uniqueId val="{00000006-E6BD-407D-8DB5-88274B443806}"/>
              </c:ext>
            </c:extLst>
          </c:dPt>
          <c:dLbls>
            <c:dLbl>
              <c:idx val="0"/>
              <c:layout>
                <c:manualLayout>
                  <c:x val="0"/>
                  <c:y val="-3.0478894636931943E-3"/>
                </c:manualLayout>
              </c:layout>
              <c:tx>
                <c:rich>
                  <a:bodyPr/>
                  <a:lstStyle/>
                  <a:p>
                    <a:fld id="{96546064-5D00-4058-B748-B766DC66B50B}" type="CELLRANGE">
                      <a:rPr lang="en-US" baseline="0"/>
                      <a:pPr/>
                      <a:t>[CELLRANGE]</a:t>
                    </a:fld>
                    <a:r>
                      <a:rPr lang="en-US" baseline="0"/>
                      <a:t>
</a:t>
                    </a:r>
                    <a:fld id="{62FD75F2-A504-4CBC-BCC7-79785B0B1CD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6BD-407D-8DB5-88274B443806}"/>
                </c:ext>
              </c:extLst>
            </c:dLbl>
            <c:dLbl>
              <c:idx val="1"/>
              <c:layout>
                <c:manualLayout>
                  <c:x val="0"/>
                  <c:y val="-1.7720988787653831E-2"/>
                </c:manualLayout>
              </c:layout>
              <c:tx>
                <c:rich>
                  <a:bodyPr/>
                  <a:lstStyle/>
                  <a:p>
                    <a:fld id="{1D28E05A-0F17-43F7-B7BB-00DE05999043}" type="CELLRANGE">
                      <a:rPr lang="en-US" baseline="0"/>
                      <a:pPr/>
                      <a:t>[CELLRANGE]</a:t>
                    </a:fld>
                    <a:r>
                      <a:rPr lang="en-US" baseline="0"/>
                      <a:t>
</a:t>
                    </a:r>
                    <a:fld id="{54BFCAAC-F716-4BA1-ACFF-D5D7CDDDE20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E6BD-407D-8DB5-88274B443806}"/>
                </c:ext>
              </c:extLst>
            </c:dLbl>
            <c:dLbl>
              <c:idx val="2"/>
              <c:layout>
                <c:manualLayout>
                  <c:x val="-3.1535065771196298E-17"/>
                  <c:y val="-8.2036905618415919E-3"/>
                </c:manualLayout>
              </c:layout>
              <c:tx>
                <c:rich>
                  <a:bodyPr/>
                  <a:lstStyle/>
                  <a:p>
                    <a:fld id="{97A636B8-A3DE-429A-93D7-0AC0E13054A8}" type="CELLRANGE">
                      <a:rPr lang="en-US" baseline="0"/>
                      <a:pPr/>
                      <a:t>[CELLRANGE]</a:t>
                    </a:fld>
                    <a:r>
                      <a:rPr lang="en-US" baseline="0"/>
                      <a:t>
</a:t>
                    </a:r>
                    <a:fld id="{D10A0100-2243-4A79-9ABD-9816E5C51FD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6BD-407D-8DB5-88274B443806}"/>
                </c:ext>
              </c:extLst>
            </c:dLbl>
            <c:dLbl>
              <c:idx val="3"/>
              <c:layout>
                <c:manualLayout>
                  <c:x val="0"/>
                  <c:y val="-1.6731786998662599E-2"/>
                </c:manualLayout>
              </c:layout>
              <c:tx>
                <c:rich>
                  <a:bodyPr/>
                  <a:lstStyle/>
                  <a:p>
                    <a:fld id="{61924DC9-8F91-40B2-A81B-B9AAC8CB87A9}" type="CELLRANGE">
                      <a:rPr lang="en-US" baseline="0"/>
                      <a:pPr/>
                      <a:t>[CELLRANGE]</a:t>
                    </a:fld>
                    <a:r>
                      <a:rPr lang="en-US" baseline="0"/>
                      <a:t>
</a:t>
                    </a:r>
                    <a:fld id="{1CD09279-555F-426B-8CE8-896F2F05BFB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6BD-407D-8DB5-88274B443806}"/>
                </c:ext>
              </c:extLst>
            </c:dLbl>
            <c:dLbl>
              <c:idx val="4"/>
              <c:layout>
                <c:manualLayout>
                  <c:x val="-3.1535065771196298E-17"/>
                  <c:y val="-8.7159103644407574E-3"/>
                </c:manualLayout>
              </c:layout>
              <c:tx>
                <c:rich>
                  <a:bodyPr/>
                  <a:lstStyle/>
                  <a:p>
                    <a:fld id="{A9BA6327-5450-42E4-8C05-4DA0A72020D3}" type="CELLRANGE">
                      <a:rPr lang="en-US" baseline="0"/>
                      <a:pPr/>
                      <a:t>[CELLRANGE]</a:t>
                    </a:fld>
                    <a:r>
                      <a:rPr lang="en-US" baseline="0"/>
                      <a:t>
</a:t>
                    </a:r>
                    <a:fld id="{3DFA2719-356D-4010-AC07-3F26E6FD854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6BD-407D-8DB5-88274B443806}"/>
                </c:ext>
              </c:extLst>
            </c:dLbl>
            <c:dLbl>
              <c:idx val="5"/>
              <c:layout>
                <c:manualLayout>
                  <c:x val="0"/>
                  <c:y val="-1.7646335475998459E-2"/>
                </c:manualLayout>
              </c:layout>
              <c:tx>
                <c:rich>
                  <a:bodyPr/>
                  <a:lstStyle/>
                  <a:p>
                    <a:fld id="{B0B8DB2D-D188-4E95-A2E4-C0C79D84ECDC}" type="CELLRANGE">
                      <a:rPr lang="en-US" baseline="0"/>
                      <a:pPr/>
                      <a:t>[CELLRANGE]</a:t>
                    </a:fld>
                    <a:r>
                      <a:rPr lang="en-US" baseline="0"/>
                      <a:t>
</a:t>
                    </a:r>
                    <a:fld id="{4246EE7B-4CE5-417A-834B-44285619D66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6BD-407D-8DB5-88274B443806}"/>
                </c:ext>
              </c:extLst>
            </c:dLbl>
            <c:dLbl>
              <c:idx val="6"/>
              <c:layout>
                <c:manualLayout>
                  <c:x val="0"/>
                  <c:y val="-2.4497184516648868E-2"/>
                </c:manualLayout>
              </c:layout>
              <c:tx>
                <c:rich>
                  <a:bodyPr/>
                  <a:lstStyle/>
                  <a:p>
                    <a:fld id="{6020B35D-6590-4DB7-9D47-24566C0DA170}" type="CELLRANGE">
                      <a:rPr lang="en-US" baseline="0"/>
                      <a:pPr/>
                      <a:t>[CELLRANGE]</a:t>
                    </a:fld>
                    <a:r>
                      <a:rPr lang="en-US" baseline="0"/>
                      <a:t>
</a:t>
                    </a:r>
                    <a:fld id="{B5AB8AEB-3B25-4049-9037-2BF8D832A57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6BD-407D-8DB5-88274B443806}"/>
                </c:ext>
              </c:extLst>
            </c:dLbl>
            <c:dLbl>
              <c:idx val="7"/>
              <c:layout>
                <c:manualLayout>
                  <c:x val="0"/>
                  <c:y val="-2.2163314926720738E-2"/>
                </c:manualLayout>
              </c:layout>
              <c:tx>
                <c:rich>
                  <a:bodyPr/>
                  <a:lstStyle/>
                  <a:p>
                    <a:fld id="{C51C656D-81C1-4D67-AAD6-BEE7AE8028CF}" type="CELLRANGE">
                      <a:rPr lang="en-US" baseline="0"/>
                      <a:pPr/>
                      <a:t>[CELLRANGE]</a:t>
                    </a:fld>
                    <a:r>
                      <a:rPr lang="en-US" baseline="0"/>
                      <a:t>
</a:t>
                    </a:r>
                    <a:fld id="{66B69DF4-2942-4CF3-B022-EE5D16F0FDE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6BD-407D-8DB5-88274B443806}"/>
                </c:ext>
              </c:extLst>
            </c:dLbl>
            <c:dLbl>
              <c:idx val="8"/>
              <c:layout>
                <c:manualLayout>
                  <c:x val="0"/>
                  <c:y val="-2.1526309661573512E-2"/>
                </c:manualLayout>
              </c:layout>
              <c:tx>
                <c:rich>
                  <a:bodyPr/>
                  <a:lstStyle/>
                  <a:p>
                    <a:fld id="{8C57A157-E100-4761-A4B8-D99B6EC3267A}" type="CELLRANGE">
                      <a:rPr lang="en-US" baseline="0"/>
                      <a:pPr/>
                      <a:t>[CELLRANGE]</a:t>
                    </a:fld>
                    <a:r>
                      <a:rPr lang="en-US" baseline="0"/>
                      <a:t>
</a:t>
                    </a:r>
                    <a:fld id="{75D9B82F-991B-4BE4-9130-C304B59D434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6BD-407D-8DB5-88274B443806}"/>
                </c:ext>
              </c:extLst>
            </c:dLbl>
            <c:dLbl>
              <c:idx val="9"/>
              <c:layout>
                <c:manualLayout>
                  <c:x val="-6.3070131542392597E-17"/>
                  <c:y val="-2.7204139026626207E-2"/>
                </c:manualLayout>
              </c:layout>
              <c:tx>
                <c:rich>
                  <a:bodyPr/>
                  <a:lstStyle/>
                  <a:p>
                    <a:fld id="{CC2D2E01-6186-47A1-BBFA-9913319BB64A}" type="CELLRANGE">
                      <a:rPr lang="en-US" baseline="0"/>
                      <a:pPr/>
                      <a:t>[CELLRANGE]</a:t>
                    </a:fld>
                    <a:r>
                      <a:rPr lang="en-US" baseline="0"/>
                      <a:t>
</a:t>
                    </a:r>
                    <a:fld id="{1AFA2DEA-A906-4348-B2F8-A9334674B1E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6BD-407D-8DB5-88274B443806}"/>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2552CF59-3B03-431D-83D0-B3D24361A8DC}" type="CELLRANGE">
                      <a:rPr lang="en-US" baseline="0">
                        <a:solidFill>
                          <a:schemeClr val="tx1"/>
                        </a:solidFill>
                      </a:rPr>
                      <a:pPr>
                        <a:defRPr b="1">
                          <a:solidFill>
                            <a:schemeClr val="tx1"/>
                          </a:solidFill>
                        </a:defRPr>
                      </a:pPr>
                      <a:t>[CELLRANGE]</a:t>
                    </a:fld>
                    <a:r>
                      <a:rPr lang="en-US" baseline="0">
                        <a:solidFill>
                          <a:schemeClr val="tx1"/>
                        </a:solidFill>
                      </a:rPr>
                      <a:t>
</a:t>
                    </a:r>
                    <a:fld id="{8BE79BD2-D295-440E-8F7E-3817194F56D0}"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6BD-407D-8DB5-88274B443806}"/>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7CB66A03-33D8-42CD-96F7-F3734F2884D2}" type="CELLRANGE">
                      <a:rPr lang="en-US" baseline="0">
                        <a:solidFill>
                          <a:schemeClr val="bg1"/>
                        </a:solidFill>
                      </a:rPr>
                      <a:pPr>
                        <a:defRPr b="1">
                          <a:solidFill>
                            <a:schemeClr val="bg1"/>
                          </a:solidFill>
                        </a:defRPr>
                      </a:pPr>
                      <a:t>[CELLRANGE]</a:t>
                    </a:fld>
                    <a:r>
                      <a:rPr lang="en-US" baseline="0">
                        <a:solidFill>
                          <a:schemeClr val="bg1"/>
                        </a:solidFill>
                      </a:rPr>
                      <a:t>
</a:t>
                    </a:r>
                    <a:fld id="{565CA822-3EB4-426E-9A23-5486AD23BDC7}"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6BD-407D-8DB5-88274B443806}"/>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20511C49-E393-401F-9282-6498C4526038}" type="CELLRANGE">
                      <a:rPr lang="en-US" baseline="0">
                        <a:solidFill>
                          <a:schemeClr val="tx1"/>
                        </a:solidFill>
                      </a:rPr>
                      <a:pPr>
                        <a:defRPr b="1">
                          <a:solidFill>
                            <a:schemeClr val="tx1"/>
                          </a:solidFill>
                        </a:defRPr>
                      </a:pPr>
                      <a:t>[CELLRANGE]</a:t>
                    </a:fld>
                    <a:r>
                      <a:rPr lang="en-US" baseline="0">
                        <a:solidFill>
                          <a:schemeClr val="tx1"/>
                        </a:solidFill>
                      </a:rPr>
                      <a:t>
</a:t>
                    </a:r>
                    <a:fld id="{509D1ADA-EB2A-4100-8E53-73DCF8C1F696}"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6BD-407D-8DB5-88274B443806}"/>
                </c:ext>
              </c:extLst>
            </c:dLbl>
            <c:dLbl>
              <c:idx val="13"/>
              <c:layout>
                <c:manualLayout>
                  <c:x val="0"/>
                  <c:y val="-4.0625206045864781E-2"/>
                </c:manualLayout>
              </c:layout>
              <c:tx>
                <c:rich>
                  <a:bodyPr/>
                  <a:lstStyle/>
                  <a:p>
                    <a:fld id="{D5D964E9-A0A5-4EC3-937C-9EBFA098B8BD}" type="CELLRANGE">
                      <a:rPr lang="en-US" baseline="0"/>
                      <a:pPr/>
                      <a:t>[CELLRANGE]</a:t>
                    </a:fld>
                    <a:r>
                      <a:rPr lang="en-US" baseline="0"/>
                      <a:t>
</a:t>
                    </a:r>
                    <a:fld id="{D1425ADF-2045-415E-8C17-57F470050DB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6BD-407D-8DB5-88274B443806}"/>
                </c:ext>
              </c:extLst>
            </c:dLbl>
            <c:dLbl>
              <c:idx val="14"/>
              <c:layout>
                <c:manualLayout>
                  <c:x val="0"/>
                  <c:y val="-4.4239261865835058E-2"/>
                </c:manualLayout>
              </c:layout>
              <c:tx>
                <c:rich>
                  <a:bodyPr/>
                  <a:lstStyle/>
                  <a:p>
                    <a:fld id="{2E985B61-3536-49B3-A422-C0944A456E7C}" type="CELLRANGE">
                      <a:rPr lang="en-US" baseline="0"/>
                      <a:pPr/>
                      <a:t>[CELLRANGE]</a:t>
                    </a:fld>
                    <a:r>
                      <a:rPr lang="en-US" baseline="0"/>
                      <a:t>
</a:t>
                    </a:r>
                    <a:fld id="{584115D2-920A-4014-B2F9-E980C8E0B57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6BD-407D-8DB5-88274B443806}"/>
                </c:ext>
              </c:extLst>
            </c:dLbl>
            <c:dLbl>
              <c:idx val="15"/>
              <c:layout>
                <c:manualLayout>
                  <c:x val="0"/>
                  <c:y val="-4.177061671082595E-2"/>
                </c:manualLayout>
              </c:layout>
              <c:tx>
                <c:rich>
                  <a:bodyPr/>
                  <a:lstStyle/>
                  <a:p>
                    <a:fld id="{9259522A-EF41-4F4A-97D8-478176DC4BDC}" type="CELLRANGE">
                      <a:rPr lang="en-US" baseline="0"/>
                      <a:pPr/>
                      <a:t>[CELLRANGE]</a:t>
                    </a:fld>
                    <a:r>
                      <a:rPr lang="en-US" baseline="0"/>
                      <a:t>
</a:t>
                    </a:r>
                    <a:fld id="{A11FA8BA-3E79-40B6-B043-DCC56804B55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6BD-407D-8DB5-88274B443806}"/>
                </c:ext>
              </c:extLst>
            </c:dLbl>
            <c:dLbl>
              <c:idx val="16"/>
              <c:layout>
                <c:manualLayout>
                  <c:x val="-1.2614026308478519E-16"/>
                  <c:y val="-5.4237901395508381E-2"/>
                </c:manualLayout>
              </c:layout>
              <c:tx>
                <c:rich>
                  <a:bodyPr/>
                  <a:lstStyle/>
                  <a:p>
                    <a:fld id="{125C0CCB-5EB7-4086-BC17-F74E868A81EC}" type="CELLRANGE">
                      <a:rPr lang="en-US" baseline="0"/>
                      <a:pPr/>
                      <a:t>[CELLRANGE]</a:t>
                    </a:fld>
                    <a:r>
                      <a:rPr lang="en-US" baseline="0"/>
                      <a:t>
</a:t>
                    </a:r>
                    <a:fld id="{F44AD105-424E-4494-936A-0D8335416FD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E6BD-407D-8DB5-88274B443806}"/>
                </c:ext>
              </c:extLst>
            </c:dLbl>
            <c:dLbl>
              <c:idx val="17"/>
              <c:layout>
                <c:manualLayout>
                  <c:x val="0"/>
                  <c:y val="-5.7139753723992361E-2"/>
                </c:manualLayout>
              </c:layout>
              <c:tx>
                <c:rich>
                  <a:bodyPr/>
                  <a:lstStyle/>
                  <a:p>
                    <a:fld id="{BB609E82-3727-4310-A820-36AA01BF387D}" type="CELLRANGE">
                      <a:rPr lang="en-US" baseline="0"/>
                      <a:pPr/>
                      <a:t>[CELLRANGE]</a:t>
                    </a:fld>
                    <a:r>
                      <a:rPr lang="en-US" baseline="0"/>
                      <a:t>
</a:t>
                    </a:r>
                    <a:fld id="{2F874A6E-A4D1-4956-BAC9-CC81FA7BA70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6BD-407D-8DB5-88274B443806}"/>
                </c:ext>
              </c:extLst>
            </c:dLbl>
            <c:dLbl>
              <c:idx val="18"/>
              <c:layout>
                <c:manualLayout>
                  <c:x val="-1.2614026308478519E-16"/>
                  <c:y val="-5.958878195039137E-2"/>
                </c:manualLayout>
              </c:layout>
              <c:tx>
                <c:rich>
                  <a:bodyPr/>
                  <a:lstStyle/>
                  <a:p>
                    <a:fld id="{1C01EA83-5F91-46A2-BD1C-5C5683D497AA}" type="CELLRANGE">
                      <a:rPr lang="en-US" baseline="0"/>
                      <a:pPr/>
                      <a:t>[CELLRANGE]</a:t>
                    </a:fld>
                    <a:r>
                      <a:rPr lang="en-US" baseline="0"/>
                      <a:t>
</a:t>
                    </a:r>
                    <a:fld id="{44A2185A-91B5-48B1-B27B-A143486BA17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6BD-407D-8DB5-88274B443806}"/>
                </c:ext>
              </c:extLst>
            </c:dLbl>
            <c:dLbl>
              <c:idx val="19"/>
              <c:layout>
                <c:manualLayout>
                  <c:x val="0"/>
                  <c:y val="-8.3345064135550109E-2"/>
                </c:manualLayout>
              </c:layout>
              <c:tx>
                <c:rich>
                  <a:bodyPr/>
                  <a:lstStyle/>
                  <a:p>
                    <a:fld id="{3A4239B8-FB82-4D9E-89EB-4A020F17FB3F}" type="CELLRANGE">
                      <a:rPr lang="en-US" baseline="0"/>
                      <a:pPr/>
                      <a:t>[CELLRANGE]</a:t>
                    </a:fld>
                    <a:r>
                      <a:rPr lang="en-US" baseline="0"/>
                      <a:t>
</a:t>
                    </a:r>
                    <a:fld id="{A3AC3B5A-9C0A-4ADF-862D-6F4D7B2EAB5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'11ListaEsperaGI'!$L$13:$L$32</c:f>
              <c:strCache>
                <c:ptCount val="20"/>
                <c:pt idx="0">
                  <c:v>Castilla y León</c:v>
                </c:pt>
                <c:pt idx="1">
                  <c:v>Aragón</c:v>
                </c:pt>
                <c:pt idx="2">
                  <c:v>Asturias, Principado de</c:v>
                </c:pt>
                <c:pt idx="3">
                  <c:v>Castilla - La Mancha</c:v>
                </c:pt>
                <c:pt idx="4">
                  <c:v>Cantabria</c:v>
                </c:pt>
                <c:pt idx="5">
                  <c:v>Galicia</c:v>
                </c:pt>
                <c:pt idx="6">
                  <c:v>Navarra, Comunidad Foral de</c:v>
                </c:pt>
                <c:pt idx="7">
                  <c:v>Ceuta</c:v>
                </c:pt>
                <c:pt idx="8">
                  <c:v>Comunitat Valenciana</c:v>
                </c:pt>
                <c:pt idx="9">
                  <c:v>Andalucía</c:v>
                </c:pt>
                <c:pt idx="10">
                  <c:v>Madrid, Comunidad de</c:v>
                </c:pt>
                <c:pt idx="11">
                  <c:v>Media Nacional</c:v>
                </c:pt>
                <c:pt idx="12">
                  <c:v>Extremadura</c:v>
                </c:pt>
                <c:pt idx="13">
                  <c:v>Balears, Illes</c:v>
                </c:pt>
                <c:pt idx="14">
                  <c:v>Melilla</c:v>
                </c:pt>
                <c:pt idx="15">
                  <c:v>Canarias</c:v>
                </c:pt>
                <c:pt idx="16">
                  <c:v>Rioja, La</c:v>
                </c:pt>
                <c:pt idx="17">
                  <c:v>Murcia, Región de</c:v>
                </c:pt>
                <c:pt idx="18">
                  <c:v>Cataluña</c:v>
                </c:pt>
                <c:pt idx="19">
                  <c:v>País Vasco</c:v>
                </c:pt>
              </c:strCache>
            </c:strRef>
          </c:cat>
          <c:val>
            <c:numRef>
              <c:f>'11ListaEsperaGI'!$O$13:$O$32</c:f>
              <c:numCache>
                <c:formatCode>0.00%</c:formatCode>
                <c:ptCount val="20"/>
                <c:pt idx="0">
                  <c:v>0.99885640912465146</c:v>
                </c:pt>
                <c:pt idx="1">
                  <c:v>0.99645905785646538</c:v>
                </c:pt>
                <c:pt idx="2">
                  <c:v>0.98404255319148937</c:v>
                </c:pt>
                <c:pt idx="3">
                  <c:v>0.9662970430107527</c:v>
                </c:pt>
                <c:pt idx="4">
                  <c:v>0.96578449905482044</c:v>
                </c:pt>
                <c:pt idx="5">
                  <c:v>0.96186144156752973</c:v>
                </c:pt>
                <c:pt idx="6">
                  <c:v>0.96182063183111244</c:v>
                </c:pt>
                <c:pt idx="7">
                  <c:v>0.95076923076923081</c:v>
                </c:pt>
                <c:pt idx="8">
                  <c:v>0.94502046842493792</c:v>
                </c:pt>
                <c:pt idx="9">
                  <c:v>0.90538161063773803</c:v>
                </c:pt>
                <c:pt idx="10">
                  <c:v>0.89880635105231699</c:v>
                </c:pt>
                <c:pt idx="11">
                  <c:v>0.88795439141509325</c:v>
                </c:pt>
                <c:pt idx="12">
                  <c:v>0.86063897312927573</c:v>
                </c:pt>
                <c:pt idx="13">
                  <c:v>0.86061776061776063</c:v>
                </c:pt>
                <c:pt idx="14">
                  <c:v>0.83577235772357727</c:v>
                </c:pt>
                <c:pt idx="15">
                  <c:v>0.8330626240750767</c:v>
                </c:pt>
                <c:pt idx="16">
                  <c:v>0.81958041958041961</c:v>
                </c:pt>
                <c:pt idx="17">
                  <c:v>0.79856241234221603</c:v>
                </c:pt>
                <c:pt idx="18">
                  <c:v>0.78617043952764631</c:v>
                </c:pt>
                <c:pt idx="19">
                  <c:v>0.77942641430294135</c:v>
                </c:pt>
              </c:numCache>
            </c:numRef>
          </c:val>
          <c:extLst>
            <c:ext xmlns:c15="http://schemas.microsoft.com/office/drawing/2012/chart" uri="{02D57815-91ED-43cb-92C2-25804820EDAC}">
              <c15:datalabelsRange>
                <c15:f>'11ListaEsperaGI'!$M$13:$M$32</c15:f>
                <c15:dlblRangeCache>
                  <c:ptCount val="20"/>
                  <c:pt idx="0">
                    <c:v>49.786</c:v>
                  </c:pt>
                  <c:pt idx="1">
                    <c:v>15.759</c:v>
                  </c:pt>
                  <c:pt idx="2">
                    <c:v>14.245</c:v>
                  </c:pt>
                  <c:pt idx="3">
                    <c:v>28.757</c:v>
                  </c:pt>
                  <c:pt idx="4">
                    <c:v>5.109</c:v>
                  </c:pt>
                  <c:pt idx="5">
                    <c:v>24.741</c:v>
                  </c:pt>
                  <c:pt idx="6">
                    <c:v>6.424</c:v>
                  </c:pt>
                  <c:pt idx="7">
                    <c:v>618</c:v>
                  </c:pt>
                  <c:pt idx="8">
                    <c:v>56.327</c:v>
                  </c:pt>
                  <c:pt idx="9">
                    <c:v>89.468</c:v>
                  </c:pt>
                  <c:pt idx="10">
                    <c:v>55.646</c:v>
                  </c:pt>
                  <c:pt idx="11">
                    <c:v>525.352</c:v>
                  </c:pt>
                  <c:pt idx="12">
                    <c:v>12.203</c:v>
                  </c:pt>
                  <c:pt idx="13">
                    <c:v>13.374</c:v>
                  </c:pt>
                  <c:pt idx="14">
                    <c:v>514</c:v>
                  </c:pt>
                  <c:pt idx="15">
                    <c:v>13.848</c:v>
                  </c:pt>
                  <c:pt idx="16">
                    <c:v>2.930</c:v>
                  </c:pt>
                  <c:pt idx="17">
                    <c:v>13.665</c:v>
                  </c:pt>
                  <c:pt idx="18">
                    <c:v>92.206</c:v>
                  </c:pt>
                  <c:pt idx="19">
                    <c:v>29.732</c:v>
                  </c:pt>
                </c15:dlblRangeCache>
              </c15:datalabelsRange>
            </c:ext>
            <c:ext xmlns:c16="http://schemas.microsoft.com/office/drawing/2014/chart" uri="{C3380CC4-5D6E-409C-BE32-E72D297353CC}">
              <c16:uniqueId val="{00000015-E6BD-407D-8DB5-88274B443806}"/>
            </c:ext>
          </c:extLst>
        </c:ser>
        <c:ser>
          <c:idx val="1"/>
          <c:order val="1"/>
          <c:tx>
            <c:v>Personas beneficiarias con derecho a prestación pendientes de resolución de PIA</c:v>
          </c:tx>
          <c:spPr>
            <a:solidFill>
              <a:schemeClr val="accent2"/>
            </a:solidFill>
            <a:ln>
              <a:noFill/>
            </a:ln>
            <a:effectLst/>
          </c:spPr>
          <c:invertIfNegative val="0"/>
          <c:dPt>
            <c:idx val="9"/>
            <c:invertIfNegative val="0"/>
            <c:bubble3D val="0"/>
            <c:extLst>
              <c:ext xmlns:c16="http://schemas.microsoft.com/office/drawing/2014/chart" uri="{C3380CC4-5D6E-409C-BE32-E72D297353CC}">
                <c16:uniqueId val="{00000016-E6BD-407D-8DB5-88274B443806}"/>
              </c:ext>
            </c:extLst>
          </c:dPt>
          <c:dPt>
            <c:idx val="10"/>
            <c:invertIfNegative val="0"/>
            <c:bubble3D val="0"/>
            <c:spPr>
              <a:solidFill>
                <a:schemeClr val="accent2"/>
              </a:solidFill>
              <a:ln>
                <a:noFill/>
              </a:ln>
              <a:effectLst/>
            </c:spPr>
            <c:extLst>
              <c:ext xmlns:c16="http://schemas.microsoft.com/office/drawing/2014/chart" uri="{C3380CC4-5D6E-409C-BE32-E72D297353CC}">
                <c16:uniqueId val="{00000026-E6BD-407D-8DB5-88274B443806}"/>
              </c:ext>
            </c:extLst>
          </c:dPt>
          <c:dPt>
            <c:idx val="11"/>
            <c:invertIfNegative val="0"/>
            <c:bubble3D val="0"/>
            <c:spPr>
              <a:solidFill>
                <a:schemeClr val="accent2">
                  <a:lumMod val="50000"/>
                </a:schemeClr>
              </a:solidFill>
              <a:ln>
                <a:noFill/>
              </a:ln>
              <a:effectLst/>
            </c:spPr>
            <c:extLst>
              <c:ext xmlns:c16="http://schemas.microsoft.com/office/drawing/2014/chart" uri="{C3380CC4-5D6E-409C-BE32-E72D297353CC}">
                <c16:uniqueId val="{00000017-E6BD-407D-8DB5-88274B443806}"/>
              </c:ext>
            </c:extLst>
          </c:dPt>
          <c:dPt>
            <c:idx val="12"/>
            <c:invertIfNegative val="0"/>
            <c:bubble3D val="0"/>
            <c:spPr>
              <a:solidFill>
                <a:schemeClr val="accent2"/>
              </a:solidFill>
              <a:ln>
                <a:noFill/>
              </a:ln>
              <a:effectLst/>
            </c:spPr>
            <c:extLst>
              <c:ext xmlns:c16="http://schemas.microsoft.com/office/drawing/2014/chart" uri="{C3380CC4-5D6E-409C-BE32-E72D297353CC}">
                <c16:uniqueId val="{00000019-E6BD-407D-8DB5-88274B443806}"/>
              </c:ext>
            </c:extLst>
          </c:dPt>
          <c:dPt>
            <c:idx val="13"/>
            <c:invertIfNegative val="0"/>
            <c:bubble3D val="0"/>
            <c:extLst>
              <c:ext xmlns:c16="http://schemas.microsoft.com/office/drawing/2014/chart" uri="{C3380CC4-5D6E-409C-BE32-E72D297353CC}">
                <c16:uniqueId val="{0000001A-E6BD-407D-8DB5-88274B443806}"/>
              </c:ext>
            </c:extLst>
          </c:dPt>
          <c:dPt>
            <c:idx val="14"/>
            <c:invertIfNegative val="0"/>
            <c:bubble3D val="0"/>
            <c:extLst>
              <c:ext xmlns:c16="http://schemas.microsoft.com/office/drawing/2014/chart" uri="{C3380CC4-5D6E-409C-BE32-E72D297353CC}">
                <c16:uniqueId val="{0000001B-E6BD-407D-8DB5-88274B443806}"/>
              </c:ext>
            </c:extLst>
          </c:dPt>
          <c:dPt>
            <c:idx val="15"/>
            <c:invertIfNegative val="0"/>
            <c:bubble3D val="0"/>
            <c:extLst>
              <c:ext xmlns:c16="http://schemas.microsoft.com/office/drawing/2014/chart" uri="{C3380CC4-5D6E-409C-BE32-E72D297353CC}">
                <c16:uniqueId val="{0000001C-E6BD-407D-8DB5-88274B443806}"/>
              </c:ext>
            </c:extLst>
          </c:dPt>
          <c:dLbls>
            <c:dLbl>
              <c:idx val="0"/>
              <c:layout>
                <c:manualLayout>
                  <c:x val="0"/>
                  <c:y val="3.1604688373282543E-2"/>
                </c:manualLayout>
              </c:layout>
              <c:tx>
                <c:rich>
                  <a:bodyPr/>
                  <a:lstStyle/>
                  <a:p>
                    <a:fld id="{674661D2-5B4D-4147-BE9F-FC46233A635E}" type="CELLRANGE">
                      <a:rPr lang="en-US" baseline="0"/>
                      <a:pPr/>
                      <a:t>[CELLRANGE]</a:t>
                    </a:fld>
                    <a:r>
                      <a:rPr lang="en-US" baseline="0"/>
                      <a:t>
</a:t>
                    </a:r>
                    <a:fld id="{41414E4F-8DA6-480B-83E3-B5FE39F0740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6BD-407D-8DB5-88274B443806}"/>
                </c:ext>
              </c:extLst>
            </c:dLbl>
            <c:dLbl>
              <c:idx val="1"/>
              <c:layout>
                <c:manualLayout>
                  <c:x val="-1.2753475859164376E-17"/>
                  <c:y val="4.7481214380912665E-3"/>
                </c:manualLayout>
              </c:layout>
              <c:tx>
                <c:rich>
                  <a:bodyPr/>
                  <a:lstStyle/>
                  <a:p>
                    <a:fld id="{731DF1D2-FCBB-4F07-867A-D04C9990BA10}" type="CELLRANGE">
                      <a:rPr lang="en-US" baseline="0"/>
                      <a:pPr/>
                      <a:t>[CELLRANGE]</a:t>
                    </a:fld>
                    <a:r>
                      <a:rPr lang="en-US" baseline="0"/>
                      <a:t>
</a:t>
                    </a:r>
                    <a:fld id="{8782D0FC-0258-4C4B-BD4D-88FC46F0044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6BD-407D-8DB5-88274B443806}"/>
                </c:ext>
              </c:extLst>
            </c:dLbl>
            <c:dLbl>
              <c:idx val="2"/>
              <c:layout>
                <c:manualLayout>
                  <c:x val="0"/>
                  <c:y val="-3.8560600485686955E-4"/>
                </c:manualLayout>
              </c:layout>
              <c:tx>
                <c:rich>
                  <a:bodyPr/>
                  <a:lstStyle/>
                  <a:p>
                    <a:fld id="{1B53C48E-8E01-4722-B5A7-C56CF332ECC4}" type="CELLRANGE">
                      <a:rPr lang="en-US" baseline="0"/>
                      <a:pPr/>
                      <a:t>[CELLRANGE]</a:t>
                    </a:fld>
                    <a:r>
                      <a:rPr lang="en-US" baseline="0"/>
                      <a:t>
</a:t>
                    </a:r>
                    <a:fld id="{8D476BA4-0AB2-43AB-AA43-59B888D16FD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6BD-407D-8DB5-88274B443806}"/>
                </c:ext>
              </c:extLst>
            </c:dLbl>
            <c:dLbl>
              <c:idx val="3"/>
              <c:layout>
                <c:manualLayout>
                  <c:x val="-5.1013903436657505E-17"/>
                  <c:y val="-1.0847008609905118E-3"/>
                </c:manualLayout>
              </c:layout>
              <c:tx>
                <c:rich>
                  <a:bodyPr/>
                  <a:lstStyle/>
                  <a:p>
                    <a:fld id="{77995A90-8DBA-43F4-B2F8-1DEAC0E3BB29}" type="CELLRANGE">
                      <a:rPr lang="en-US" baseline="0"/>
                      <a:pPr/>
                      <a:t>[CELLRANGE]</a:t>
                    </a:fld>
                    <a:r>
                      <a:rPr lang="en-US" baseline="0"/>
                      <a:t>
</a:t>
                    </a:r>
                    <a:fld id="{00C7A142-51FB-48F1-962B-A05BE85CE12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6BD-407D-8DB5-88274B443806}"/>
                </c:ext>
              </c:extLst>
            </c:dLbl>
            <c:dLbl>
              <c:idx val="4"/>
              <c:layout>
                <c:manualLayout>
                  <c:x val="1.3988426885235836E-3"/>
                  <c:y val="4.9774323583780256E-3"/>
                </c:manualLayout>
              </c:layout>
              <c:tx>
                <c:rich>
                  <a:bodyPr/>
                  <a:lstStyle/>
                  <a:p>
                    <a:fld id="{9B7C4B31-4351-4F29-B44D-56021D697572}" type="CELLRANGE">
                      <a:rPr lang="en-US" baseline="0"/>
                      <a:pPr/>
                      <a:t>[CELLRANGE]</a:t>
                    </a:fld>
                    <a:r>
                      <a:rPr lang="en-US" baseline="0"/>
                      <a:t>
</a:t>
                    </a:r>
                    <a:fld id="{2C89E82F-3CA8-4955-8CB8-EC75C8953E2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6BD-407D-8DB5-88274B443806}"/>
                </c:ext>
              </c:extLst>
            </c:dLbl>
            <c:dLbl>
              <c:idx val="5"/>
              <c:layout>
                <c:manualLayout>
                  <c:x val="0"/>
                  <c:y val="6.9874409880102319E-3"/>
                </c:manualLayout>
              </c:layout>
              <c:tx>
                <c:rich>
                  <a:bodyPr/>
                  <a:lstStyle/>
                  <a:p>
                    <a:fld id="{A17C0836-795E-43BC-9E73-785EAAEB67E6}" type="CELLRANGE">
                      <a:rPr lang="en-US" baseline="0"/>
                      <a:pPr/>
                      <a:t>[CELLRANGE]</a:t>
                    </a:fld>
                    <a:r>
                      <a:rPr lang="en-US" baseline="0"/>
                      <a:t>
</a:t>
                    </a:r>
                    <a:fld id="{8FF7C3F8-0B53-45D0-9306-34A26BBD299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6BD-407D-8DB5-88274B443806}"/>
                </c:ext>
              </c:extLst>
            </c:dLbl>
            <c:dLbl>
              <c:idx val="6"/>
              <c:layout>
                <c:manualLayout>
                  <c:x val="0"/>
                  <c:y val="9.2246790407103946E-3"/>
                </c:manualLayout>
              </c:layout>
              <c:tx>
                <c:rich>
                  <a:bodyPr/>
                  <a:lstStyle/>
                  <a:p>
                    <a:fld id="{3531A13A-30F2-4C58-93A4-631406C9DD04}" type="CELLRANGE">
                      <a:rPr lang="en-US" baseline="0"/>
                      <a:pPr/>
                      <a:t>[CELLRANGE]</a:t>
                    </a:fld>
                    <a:r>
                      <a:rPr lang="en-US" baseline="0"/>
                      <a:t>
</a:t>
                    </a:r>
                    <a:fld id="{624D02EA-6AF3-42ED-B1DD-AF3270D4E5A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E6BD-407D-8DB5-88274B443806}"/>
                </c:ext>
              </c:extLst>
            </c:dLbl>
            <c:dLbl>
              <c:idx val="7"/>
              <c:layout>
                <c:manualLayout>
                  <c:x val="0"/>
                  <c:y val="9.1976149447574578E-3"/>
                </c:manualLayout>
              </c:layout>
              <c:tx>
                <c:rich>
                  <a:bodyPr/>
                  <a:lstStyle/>
                  <a:p>
                    <a:fld id="{8848B353-382F-4EA8-9920-B08EB0049C9E}" type="CELLRANGE">
                      <a:rPr lang="en-US" baseline="0"/>
                      <a:pPr/>
                      <a:t>[CELLRANGE]</a:t>
                    </a:fld>
                    <a:r>
                      <a:rPr lang="en-US" baseline="0"/>
                      <a:t>
</a:t>
                    </a:r>
                    <a:fld id="{0EF8944E-5C66-4E90-8A7E-D115DC32EA0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E6BD-407D-8DB5-88274B443806}"/>
                </c:ext>
              </c:extLst>
            </c:dLbl>
            <c:dLbl>
              <c:idx val="8"/>
              <c:layout>
                <c:manualLayout>
                  <c:x val="0"/>
                  <c:y val="4.1758628587786393E-4"/>
                </c:manualLayout>
              </c:layout>
              <c:tx>
                <c:rich>
                  <a:bodyPr/>
                  <a:lstStyle/>
                  <a:p>
                    <a:fld id="{98300CFE-0C61-4C1E-B241-4F338C7EBB20}" type="CELLRANGE">
                      <a:rPr lang="en-US" baseline="0"/>
                      <a:pPr/>
                      <a:t>[CELLRANGE]</a:t>
                    </a:fld>
                    <a:r>
                      <a:rPr lang="en-US" baseline="0"/>
                      <a:t>
</a:t>
                    </a:r>
                    <a:fld id="{6C9C6E80-314A-41F3-B814-F5B839A4CD2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E6BD-407D-8DB5-88274B443806}"/>
                </c:ext>
              </c:extLst>
            </c:dLbl>
            <c:dLbl>
              <c:idx val="9"/>
              <c:layout>
                <c:manualLayout>
                  <c:x val="1.5594541910331384E-3"/>
                  <c:y val="3.9760608081192681E-4"/>
                </c:manualLayout>
              </c:layout>
              <c:tx>
                <c:rich>
                  <a:bodyPr/>
                  <a:lstStyle/>
                  <a:p>
                    <a:fld id="{29C1E59B-3B7A-4916-A4EB-A81FAF3AAC31}" type="CELLRANGE">
                      <a:rPr lang="en-US" baseline="0"/>
                      <a:pPr/>
                      <a:t>[CELLRANGE]</a:t>
                    </a:fld>
                    <a:r>
                      <a:rPr lang="en-US" baseline="0"/>
                      <a:t>
</a:t>
                    </a:r>
                    <a:fld id="{CF161BA3-C632-46CC-A5A3-C752487BE47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6BD-407D-8DB5-88274B443806}"/>
                </c:ext>
              </c:extLst>
            </c:dLbl>
            <c:dLbl>
              <c:idx val="10"/>
              <c:layout>
                <c:manualLayout>
                  <c:x val="0"/>
                  <c:y val="-2.2386312822008361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F766E05F-273D-4F59-8AF8-40692656ED4C}" type="CELLRANGE">
                      <a:rPr lang="en-US" baseline="0">
                        <a:solidFill>
                          <a:schemeClr val="tx1"/>
                        </a:solidFill>
                      </a:rPr>
                      <a:pPr>
                        <a:defRPr b="1">
                          <a:solidFill>
                            <a:schemeClr val="tx1"/>
                          </a:solidFill>
                        </a:defRPr>
                      </a:pPr>
                      <a:t>[CELLRANGE]</a:t>
                    </a:fld>
                    <a:r>
                      <a:rPr lang="en-US" baseline="0">
                        <a:solidFill>
                          <a:schemeClr val="tx1"/>
                        </a:solidFill>
                      </a:rPr>
                      <a:t>
</a:t>
                    </a:r>
                    <a:fld id="{AE916410-B2AA-4933-A82A-4550F1E08294}"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E6BD-407D-8DB5-88274B443806}"/>
                </c:ext>
              </c:extLst>
            </c:dLbl>
            <c:dLbl>
              <c:idx val="11"/>
              <c:layout>
                <c:manualLayout>
                  <c:x val="1.3913043478260871E-3"/>
                  <c:y val="-7.9592495382521805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655AE4AB-8816-40A5-8FBF-8E236B67E271}" type="CELLRANGE">
                      <a:rPr lang="en-US" baseline="0">
                        <a:solidFill>
                          <a:schemeClr val="bg1"/>
                        </a:solidFill>
                      </a:rPr>
                      <a:pPr>
                        <a:defRPr b="1">
                          <a:solidFill>
                            <a:schemeClr val="bg1"/>
                          </a:solidFill>
                        </a:defRPr>
                      </a:pPr>
                      <a:t>[CELLRANGE]</a:t>
                    </a:fld>
                    <a:r>
                      <a:rPr lang="en-US" baseline="0">
                        <a:solidFill>
                          <a:schemeClr val="bg1"/>
                        </a:solidFill>
                      </a:rPr>
                      <a:t>
</a:t>
                    </a:r>
                    <a:fld id="{64B62076-F57F-462E-BD24-4CC58539BDF3}"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6BD-407D-8DB5-88274B443806}"/>
                </c:ext>
              </c:extLst>
            </c:dLbl>
            <c:dLbl>
              <c:idx val="12"/>
              <c:layout>
                <c:manualLayout>
                  <c:x val="0"/>
                  <c:y val="-1.0791127117879033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fld id="{90244A82-8ADD-4A43-BB85-4F28A3A387D0}" type="CELLRANGE">
                      <a:rPr lang="en-US" baseline="0">
                        <a:solidFill>
                          <a:schemeClr val="tx1"/>
                        </a:solidFill>
                      </a:rPr>
                      <a:pPr>
                        <a:defRPr b="1">
                          <a:solidFill>
                            <a:schemeClr val="tx1"/>
                          </a:solidFill>
                        </a:defRPr>
                      </a:pPr>
                      <a:t>[CELLRANGE]</a:t>
                    </a:fld>
                    <a:r>
                      <a:rPr lang="en-US" baseline="0">
                        <a:solidFill>
                          <a:schemeClr val="tx1"/>
                        </a:solidFill>
                      </a:rPr>
                      <a:t>
</a:t>
                    </a:r>
                    <a:fld id="{B8FD8E8D-5F3D-4A42-BA82-9DF00CA4773D}" type="VALUE">
                      <a:rPr lang="en-US" baseline="0">
                        <a:solidFill>
                          <a:schemeClr val="tx1"/>
                        </a:solidFill>
                      </a:rPr>
                      <a:pPr>
                        <a:defRPr b="1">
                          <a:solidFill>
                            <a:schemeClr val="tx1"/>
                          </a:solidFill>
                        </a:defRPr>
                      </a:pPr>
                      <a:t>[VALOR]</a:t>
                    </a:fld>
                    <a:endParaRPr lang="en-US" baseline="0">
                      <a:solidFill>
                        <a:schemeClr val="tx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6BD-407D-8DB5-88274B443806}"/>
                </c:ext>
              </c:extLst>
            </c:dLbl>
            <c:dLbl>
              <c:idx val="13"/>
              <c:layout>
                <c:manualLayout>
                  <c:x val="0"/>
                  <c:y val="-1.0949152376127725E-3"/>
                </c:manualLayout>
              </c:layout>
              <c:tx>
                <c:rich>
                  <a:bodyPr/>
                  <a:lstStyle/>
                  <a:p>
                    <a:fld id="{CE14C219-69F6-4EFE-9381-82A02930BE78}" type="CELLRANGE">
                      <a:rPr lang="en-US" baseline="0"/>
                      <a:pPr/>
                      <a:t>[CELLRANGE]</a:t>
                    </a:fld>
                    <a:r>
                      <a:rPr lang="en-US" baseline="0"/>
                      <a:t>
</a:t>
                    </a:r>
                    <a:fld id="{A76E4640-D505-4F60-8044-56B959A1FC8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E6BD-407D-8DB5-88274B443806}"/>
                </c:ext>
              </c:extLst>
            </c:dLbl>
            <c:dLbl>
              <c:idx val="14"/>
              <c:layout>
                <c:manualLayout>
                  <c:x val="0"/>
                  <c:y val="-4.4010942613399925E-3"/>
                </c:manualLayout>
              </c:layout>
              <c:tx>
                <c:rich>
                  <a:bodyPr/>
                  <a:lstStyle/>
                  <a:p>
                    <a:fld id="{CADB83C1-084C-471F-9F20-83F094FD4C18}" type="CELLRANGE">
                      <a:rPr lang="en-US" baseline="0"/>
                      <a:pPr/>
                      <a:t>[CELLRANGE]</a:t>
                    </a:fld>
                    <a:r>
                      <a:rPr lang="en-US" baseline="0"/>
                      <a:t>
</a:t>
                    </a:r>
                    <a:fld id="{34066494-75DC-441E-91A3-AE040200B6F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6BD-407D-8DB5-88274B443806}"/>
                </c:ext>
              </c:extLst>
            </c:dLbl>
            <c:dLbl>
              <c:idx val="15"/>
              <c:layout>
                <c:manualLayout>
                  <c:x val="0"/>
                  <c:y val="-8.0925279663838501E-3"/>
                </c:manualLayout>
              </c:layout>
              <c:tx>
                <c:rich>
                  <a:bodyPr/>
                  <a:lstStyle/>
                  <a:p>
                    <a:fld id="{22DF9F2E-B44B-4BA0-BA24-0373854A84AD}" type="CELLRANGE">
                      <a:rPr lang="en-US" baseline="0"/>
                      <a:pPr/>
                      <a:t>[CELLRANGE]</a:t>
                    </a:fld>
                    <a:r>
                      <a:rPr lang="en-US" baseline="0"/>
                      <a:t>
</a:t>
                    </a:r>
                    <a:fld id="{5BE462D9-C8BD-441F-BA50-7D84E3DEF85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6BD-407D-8DB5-88274B443806}"/>
                </c:ext>
              </c:extLst>
            </c:dLbl>
            <c:dLbl>
              <c:idx val="16"/>
              <c:layout>
                <c:manualLayout>
                  <c:x val="-1.1435865292817959E-16"/>
                  <c:y val="-1.2856898683467972E-2"/>
                </c:manualLayout>
              </c:layout>
              <c:tx>
                <c:rich>
                  <a:bodyPr/>
                  <a:lstStyle/>
                  <a:p>
                    <a:fld id="{B16981C6-E02C-4EFA-8D41-8D26C9FBDD53}" type="CELLRANGE">
                      <a:rPr lang="en-US" baseline="0"/>
                      <a:pPr/>
                      <a:t>[CELLRANGE]</a:t>
                    </a:fld>
                    <a:r>
                      <a:rPr lang="en-US" baseline="0"/>
                      <a:t>
</a:t>
                    </a:r>
                    <a:fld id="{3FA1096A-C58A-4D42-8821-23F32FA3020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E6BD-407D-8DB5-88274B443806}"/>
                </c:ext>
              </c:extLst>
            </c:dLbl>
            <c:dLbl>
              <c:idx val="17"/>
              <c:layout>
                <c:manualLayout>
                  <c:x val="0"/>
                  <c:y val="-2.1489255463087571E-2"/>
                </c:manualLayout>
              </c:layout>
              <c:tx>
                <c:rich>
                  <a:bodyPr/>
                  <a:lstStyle/>
                  <a:p>
                    <a:fld id="{FDEBC704-E361-4781-8435-6E6A710CAF83}" type="CELLRANGE">
                      <a:rPr lang="en-US" baseline="0"/>
                      <a:pPr/>
                      <a:t>[CELLRANGE]</a:t>
                    </a:fld>
                    <a:r>
                      <a:rPr lang="en-US" baseline="0"/>
                      <a:t>
</a:t>
                    </a:r>
                    <a:fld id="{88255500-9CBA-4133-9974-63A4CDBEB1C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E6BD-407D-8DB5-88274B443806}"/>
                </c:ext>
              </c:extLst>
            </c:dLbl>
            <c:dLbl>
              <c:idx val="18"/>
              <c:layout>
                <c:manualLayout>
                  <c:x val="0"/>
                  <c:y val="-3.0876934775676403E-2"/>
                </c:manualLayout>
              </c:layout>
              <c:tx>
                <c:rich>
                  <a:bodyPr/>
                  <a:lstStyle/>
                  <a:p>
                    <a:fld id="{0380D2FD-3D33-48A2-9139-DB147D435DC2}" type="CELLRANGE">
                      <a:rPr lang="en-US" baseline="0"/>
                      <a:pPr/>
                      <a:t>[CELLRANGE]</a:t>
                    </a:fld>
                    <a:r>
                      <a:rPr lang="en-US" baseline="0"/>
                      <a:t>
</a:t>
                    </a:r>
                    <a:fld id="{7CD423CF-F764-41A5-AD31-C6C57B28609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E6BD-407D-8DB5-88274B443806}"/>
                </c:ext>
              </c:extLst>
            </c:dLbl>
            <c:dLbl>
              <c:idx val="19"/>
              <c:layout>
                <c:manualLayout>
                  <c:x val="1.3913043478260871E-3"/>
                  <c:y val="-4.3726707058813909E-2"/>
                </c:manualLayout>
              </c:layout>
              <c:tx>
                <c:rich>
                  <a:bodyPr/>
                  <a:lstStyle/>
                  <a:p>
                    <a:fld id="{C1063EFE-4417-477C-96D1-7BE27D3451AA}" type="CELLRANGE">
                      <a:rPr lang="en-US" baseline="0"/>
                      <a:pPr/>
                      <a:t>[CELLRANGE]</a:t>
                    </a:fld>
                    <a:r>
                      <a:rPr lang="en-US" baseline="0"/>
                      <a:t>
</a:t>
                    </a:r>
                    <a:fld id="{520CD6C0-BBC4-474D-ADFD-D73660F0E51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'11ListaEsperaGI'!$L$13:$L$32</c:f>
              <c:strCache>
                <c:ptCount val="20"/>
                <c:pt idx="0">
                  <c:v>Castilla y León</c:v>
                </c:pt>
                <c:pt idx="1">
                  <c:v>Aragón</c:v>
                </c:pt>
                <c:pt idx="2">
                  <c:v>Asturias, Principado de</c:v>
                </c:pt>
                <c:pt idx="3">
                  <c:v>Castilla - La Mancha</c:v>
                </c:pt>
                <c:pt idx="4">
                  <c:v>Cantabria</c:v>
                </c:pt>
                <c:pt idx="5">
                  <c:v>Galicia</c:v>
                </c:pt>
                <c:pt idx="6">
                  <c:v>Navarra, Comunidad Foral de</c:v>
                </c:pt>
                <c:pt idx="7">
                  <c:v>Ceuta</c:v>
                </c:pt>
                <c:pt idx="8">
                  <c:v>Comunitat Valenciana</c:v>
                </c:pt>
                <c:pt idx="9">
                  <c:v>Andalucía</c:v>
                </c:pt>
                <c:pt idx="10">
                  <c:v>Madrid, Comunidad de</c:v>
                </c:pt>
                <c:pt idx="11">
                  <c:v>Media Nacional</c:v>
                </c:pt>
                <c:pt idx="12">
                  <c:v>Extremadura</c:v>
                </c:pt>
                <c:pt idx="13">
                  <c:v>Balears, Illes</c:v>
                </c:pt>
                <c:pt idx="14">
                  <c:v>Melilla</c:v>
                </c:pt>
                <c:pt idx="15">
                  <c:v>Canarias</c:v>
                </c:pt>
                <c:pt idx="16">
                  <c:v>Rioja, La</c:v>
                </c:pt>
                <c:pt idx="17">
                  <c:v>Murcia, Región de</c:v>
                </c:pt>
                <c:pt idx="18">
                  <c:v>Cataluña</c:v>
                </c:pt>
                <c:pt idx="19">
                  <c:v>País Vasco</c:v>
                </c:pt>
              </c:strCache>
            </c:strRef>
          </c:cat>
          <c:val>
            <c:numRef>
              <c:f>'11ListaEsperaGI'!$P$13:$P$32</c:f>
              <c:numCache>
                <c:formatCode>0.00%</c:formatCode>
                <c:ptCount val="20"/>
                <c:pt idx="0">
                  <c:v>1.1435908753485945E-3</c:v>
                </c:pt>
                <c:pt idx="1">
                  <c:v>3.5409421435346191E-3</c:v>
                </c:pt>
                <c:pt idx="2">
                  <c:v>1.5957446808510637E-2</c:v>
                </c:pt>
                <c:pt idx="3">
                  <c:v>3.3702956989247315E-2</c:v>
                </c:pt>
                <c:pt idx="4">
                  <c:v>3.4215500945179583E-2</c:v>
                </c:pt>
                <c:pt idx="5">
                  <c:v>3.8138558432470257E-2</c:v>
                </c:pt>
                <c:pt idx="6">
                  <c:v>3.8179368168887555E-2</c:v>
                </c:pt>
                <c:pt idx="7">
                  <c:v>4.9230769230769231E-2</c:v>
                </c:pt>
                <c:pt idx="8">
                  <c:v>5.4979531575062079E-2</c:v>
                </c:pt>
                <c:pt idx="9">
                  <c:v>9.461838936226194E-2</c:v>
                </c:pt>
                <c:pt idx="10">
                  <c:v>0.10119364894768297</c:v>
                </c:pt>
                <c:pt idx="11">
                  <c:v>0.11204560858490678</c:v>
                </c:pt>
                <c:pt idx="12">
                  <c:v>0.1393610268707243</c:v>
                </c:pt>
                <c:pt idx="13">
                  <c:v>0.13938223938223937</c:v>
                </c:pt>
                <c:pt idx="14">
                  <c:v>0.16422764227642275</c:v>
                </c:pt>
                <c:pt idx="15">
                  <c:v>0.1669373759249233</c:v>
                </c:pt>
                <c:pt idx="16">
                  <c:v>0.18041958041958042</c:v>
                </c:pt>
                <c:pt idx="17">
                  <c:v>0.20143758765778402</c:v>
                </c:pt>
                <c:pt idx="18">
                  <c:v>0.21382956047235366</c:v>
                </c:pt>
                <c:pt idx="19">
                  <c:v>0.22057358569705868</c:v>
                </c:pt>
              </c:numCache>
            </c:numRef>
          </c:val>
          <c:extLst>
            <c:ext xmlns:c15="http://schemas.microsoft.com/office/drawing/2012/chart" uri="{02D57815-91ED-43cb-92C2-25804820EDAC}">
              <c15:datalabelsRange>
                <c15:f>'11ListaEsperaGI'!$N$13:$N$32</c15:f>
                <c15:dlblRangeCache>
                  <c:ptCount val="20"/>
                  <c:pt idx="0">
                    <c:v>57</c:v>
                  </c:pt>
                  <c:pt idx="1">
                    <c:v>56</c:v>
                  </c:pt>
                  <c:pt idx="2">
                    <c:v>231</c:v>
                  </c:pt>
                  <c:pt idx="3">
                    <c:v>1.003</c:v>
                  </c:pt>
                  <c:pt idx="4">
                    <c:v>181</c:v>
                  </c:pt>
                  <c:pt idx="5">
                    <c:v>981</c:v>
                  </c:pt>
                  <c:pt idx="6">
                    <c:v>255</c:v>
                  </c:pt>
                  <c:pt idx="7">
                    <c:v>32</c:v>
                  </c:pt>
                  <c:pt idx="8">
                    <c:v>3.277</c:v>
                  </c:pt>
                  <c:pt idx="9">
                    <c:v>9.350</c:v>
                  </c:pt>
                  <c:pt idx="10">
                    <c:v>6.265</c:v>
                  </c:pt>
                  <c:pt idx="11">
                    <c:v>66.291</c:v>
                  </c:pt>
                  <c:pt idx="12">
                    <c:v>1.976</c:v>
                  </c:pt>
                  <c:pt idx="13">
                    <c:v>2.166</c:v>
                  </c:pt>
                  <c:pt idx="14">
                    <c:v>101</c:v>
                  </c:pt>
                  <c:pt idx="15">
                    <c:v>2.775</c:v>
                  </c:pt>
                  <c:pt idx="16">
                    <c:v>645</c:v>
                  </c:pt>
                  <c:pt idx="17">
                    <c:v>3.447</c:v>
                  </c:pt>
                  <c:pt idx="18">
                    <c:v>25.079</c:v>
                  </c:pt>
                  <c:pt idx="19">
                    <c:v>8.414</c:v>
                  </c:pt>
                </c15:dlblRangeCache>
              </c15:datalabelsRange>
            </c:ext>
            <c:ext xmlns:c16="http://schemas.microsoft.com/office/drawing/2014/chart" uri="{C3380CC4-5D6E-409C-BE32-E72D297353CC}">
              <c16:uniqueId val="{0000002B-E6BD-407D-8DB5-88274B443806}"/>
            </c:ext>
          </c:extLst>
        </c:ser>
        <c:dLbls>
          <c:dLblPos val="inEnd"/>
          <c:showLegendKey val="0"/>
          <c:showVal val="1"/>
          <c:showCatName val="0"/>
          <c:showSerName val="0"/>
          <c:showPercent val="0"/>
          <c:showBubbleSize val="0"/>
        </c:dLbls>
        <c:gapWidth val="30"/>
        <c:overlap val="100"/>
        <c:axId val="-2095912192"/>
        <c:axId val="-2095908384"/>
      </c:barChart>
      <c:lineChart>
        <c:grouping val="standard"/>
        <c:varyColors val="0"/>
        <c:ser>
          <c:idx val="2"/>
          <c:order val="2"/>
          <c:tx>
            <c:strRef>
              <c:f>'11ListaEsperaGI'!$Q$12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'11ListaEsperaGI'!$L$13:$L$32</c:f>
              <c:strCache>
                <c:ptCount val="20"/>
                <c:pt idx="0">
                  <c:v>Castilla y León</c:v>
                </c:pt>
                <c:pt idx="1">
                  <c:v>Aragón</c:v>
                </c:pt>
                <c:pt idx="2">
                  <c:v>Asturias, Principado de</c:v>
                </c:pt>
                <c:pt idx="3">
                  <c:v>Castilla - La Mancha</c:v>
                </c:pt>
                <c:pt idx="4">
                  <c:v>Cantabria</c:v>
                </c:pt>
                <c:pt idx="5">
                  <c:v>Galicia</c:v>
                </c:pt>
                <c:pt idx="6">
                  <c:v>Navarra, Comunidad Foral de</c:v>
                </c:pt>
                <c:pt idx="7">
                  <c:v>Ceuta</c:v>
                </c:pt>
                <c:pt idx="8">
                  <c:v>Comunitat Valenciana</c:v>
                </c:pt>
                <c:pt idx="9">
                  <c:v>Andalucía</c:v>
                </c:pt>
                <c:pt idx="10">
                  <c:v>Madrid, Comunidad de</c:v>
                </c:pt>
                <c:pt idx="11">
                  <c:v>Media Nacional</c:v>
                </c:pt>
                <c:pt idx="12">
                  <c:v>Extremadura</c:v>
                </c:pt>
                <c:pt idx="13">
                  <c:v>Balears, Illes</c:v>
                </c:pt>
                <c:pt idx="14">
                  <c:v>Melilla</c:v>
                </c:pt>
                <c:pt idx="15">
                  <c:v>Canarias</c:v>
                </c:pt>
                <c:pt idx="16">
                  <c:v>Rioja, La</c:v>
                </c:pt>
                <c:pt idx="17">
                  <c:v>Murcia, Región de</c:v>
                </c:pt>
                <c:pt idx="18">
                  <c:v>Cataluña</c:v>
                </c:pt>
                <c:pt idx="19">
                  <c:v>País Vasco</c:v>
                </c:pt>
              </c:strCache>
            </c:strRef>
          </c:cat>
          <c:val>
            <c:numRef>
              <c:f>'11ListaEsperaGI'!$Q$13:$Q$32</c:f>
              <c:numCache>
                <c:formatCode>0.00%</c:formatCode>
                <c:ptCount val="20"/>
                <c:pt idx="0">
                  <c:v>0.88795439141509325</c:v>
                </c:pt>
                <c:pt idx="1">
                  <c:v>0.88795439141509325</c:v>
                </c:pt>
                <c:pt idx="2">
                  <c:v>0.88795439141509325</c:v>
                </c:pt>
                <c:pt idx="3">
                  <c:v>0.88795439141509325</c:v>
                </c:pt>
                <c:pt idx="4">
                  <c:v>0.88795439141509325</c:v>
                </c:pt>
                <c:pt idx="5">
                  <c:v>0.88795439141509325</c:v>
                </c:pt>
                <c:pt idx="6">
                  <c:v>0.88795439141509325</c:v>
                </c:pt>
                <c:pt idx="7">
                  <c:v>0.88795439141509325</c:v>
                </c:pt>
                <c:pt idx="8">
                  <c:v>0.88795439141509325</c:v>
                </c:pt>
                <c:pt idx="9">
                  <c:v>0.88795439141509325</c:v>
                </c:pt>
                <c:pt idx="10">
                  <c:v>0.88795439141509325</c:v>
                </c:pt>
                <c:pt idx="11">
                  <c:v>0.88795439141509325</c:v>
                </c:pt>
                <c:pt idx="12">
                  <c:v>0.88795439141509325</c:v>
                </c:pt>
                <c:pt idx="13">
                  <c:v>0.88795439141509325</c:v>
                </c:pt>
                <c:pt idx="14">
                  <c:v>0.88795439141509325</c:v>
                </c:pt>
                <c:pt idx="15">
                  <c:v>0.88795439141509325</c:v>
                </c:pt>
                <c:pt idx="16">
                  <c:v>0.88795439141509325</c:v>
                </c:pt>
                <c:pt idx="17">
                  <c:v>0.88795439141509325</c:v>
                </c:pt>
                <c:pt idx="18">
                  <c:v>0.88795439141509325</c:v>
                </c:pt>
                <c:pt idx="19">
                  <c:v>0.88795439141509325</c:v>
                </c:pt>
              </c:numCache>
            </c:numRef>
          </c:val>
          <c:smooth val="0"/>
          <c:extLst>
            <c:ext xmlns:c16="http://schemas.microsoft.com/office/drawing/2014/chart" uri="{C3380CC4-5D6E-409C-BE32-E72D297353CC}">
              <c16:uniqueId val="{0000002D-E6BD-407D-8DB5-88274B443806}"/>
            </c:ext>
          </c:extLst>
        </c:ser>
        <c:dLbls>
          <c:showLegendKey val="0"/>
          <c:showVal val="0"/>
          <c:showCatName val="0"/>
          <c:showSerName val="0"/>
          <c:showPercent val="0"/>
          <c:showBubbleSize val="0"/>
        </c:dLbls>
        <c:marker val="1"/>
        <c:smooth val="0"/>
        <c:axId val="-2095912192"/>
        <c:axId val="-2095908384"/>
      </c:lineChart>
      <c:catAx>
        <c:axId val="-2095912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8384"/>
        <c:crosses val="autoZero"/>
        <c:auto val="1"/>
        <c:lblAlgn val="ctr"/>
        <c:lblOffset val="100"/>
        <c:noMultiLvlLbl val="0"/>
      </c:catAx>
      <c:valAx>
        <c:axId val="-209590838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192"/>
        <c:crosses val="autoZero"/>
        <c:crossBetween val="between"/>
        <c:majorUnit val="0.2"/>
      </c:valAx>
      <c:spPr>
        <a:noFill/>
        <a:ln>
          <a:noFill/>
        </a:ln>
        <a:effectLst/>
      </c:spPr>
    </c:plotArea>
    <c:legend>
      <c:legendPos val="b"/>
      <c:legendEntry>
        <c:idx val="2"/>
        <c:delete val="1"/>
      </c:legendEntry>
      <c:legendEntry>
        <c:idx val="3"/>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65 a 79 años sobre la población de dicha edad</a:t>
            </a:r>
          </a:p>
        </c:rich>
      </c:tx>
      <c:layout>
        <c:manualLayout>
          <c:xMode val="edge"/>
          <c:yMode val="edge"/>
          <c:x val="0.19044017897157861"/>
          <c:y val="2.664480441089028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1-7314-4816-B3D7-5F2E4F941FE1}"/>
              </c:ext>
            </c:extLst>
          </c:dPt>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7314-4816-B3D7-5F2E4F941FE1}"/>
              </c:ext>
            </c:extLst>
          </c:dPt>
          <c:dPt>
            <c:idx val="8"/>
            <c:invertIfNegative val="0"/>
            <c:bubble3D val="0"/>
            <c:extLst>
              <c:ext xmlns:c16="http://schemas.microsoft.com/office/drawing/2014/chart" uri="{C3380CC4-5D6E-409C-BE32-E72D297353CC}">
                <c16:uniqueId val="{00000003-7314-4816-B3D7-5F2E4F941FE1}"/>
              </c:ext>
            </c:extLst>
          </c:dPt>
          <c:dPt>
            <c:idx val="9"/>
            <c:invertIfNegative val="0"/>
            <c:bubble3D val="0"/>
            <c:extLst>
              <c:ext xmlns:c16="http://schemas.microsoft.com/office/drawing/2014/chart" uri="{C3380CC4-5D6E-409C-BE32-E72D297353CC}">
                <c16:uniqueId val="{00000004-7314-4816-B3D7-5F2E4F941FE1}"/>
              </c:ext>
            </c:extLst>
          </c:dPt>
          <c:dPt>
            <c:idx val="10"/>
            <c:invertIfNegative val="0"/>
            <c:bubble3D val="0"/>
            <c:extLst>
              <c:ext xmlns:c16="http://schemas.microsoft.com/office/drawing/2014/chart" uri="{C3380CC4-5D6E-409C-BE32-E72D297353CC}">
                <c16:uniqueId val="{00000005-7314-4816-B3D7-5F2E4F941FE1}"/>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14-4816-B3D7-5F2E4F941FE1}"/>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14-4816-B3D7-5F2E4F941FE1}"/>
                </c:ext>
              </c:extLst>
            </c:dLbl>
            <c:dLbl>
              <c:idx val="2"/>
              <c:layout>
                <c:manualLayout>
                  <c:x val="2.7951769186746085E-3"/>
                  <c:y val="-4.81347773766548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314-4816-B3D7-5F2E4F941FE1}"/>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314-4816-B3D7-5F2E4F941FE1}"/>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14-4816-B3D7-5F2E4F941FE1}"/>
                </c:ext>
              </c:extLst>
            </c:dLbl>
            <c:dLbl>
              <c:idx val="5"/>
              <c:layout>
                <c:manualLayout>
                  <c:x val="1.890771971153297E-3"/>
                  <c:y val="1.39668582617104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314-4816-B3D7-5F2E4F941FE1}"/>
                </c:ext>
              </c:extLst>
            </c:dLbl>
            <c:dLbl>
              <c:idx val="6"/>
              <c:layout>
                <c:manualLayout>
                  <c:x val="6.6833751044276749E-3"/>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14-4816-B3D7-5F2E4F941FE1}"/>
                </c:ext>
              </c:extLst>
            </c:dLbl>
            <c:dLbl>
              <c:idx val="7"/>
              <c:layout>
                <c:manualLayout>
                  <c:x val="4.1191817942982543E-3"/>
                  <c:y val="6.2730259404073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14-4816-B3D7-5F2E4F941FE1}"/>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14-4816-B3D7-5F2E4F941FE1}"/>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14-4816-B3D7-5F2E4F941FE1}"/>
                </c:ext>
              </c:extLst>
            </c:dLbl>
            <c:dLbl>
              <c:idx val="10"/>
              <c:layout>
                <c:manualLayout>
                  <c:x val="1.3441682047946591E-3"/>
                  <c:y val="9.62684012324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14-4816-B3D7-5F2E4F941FE1}"/>
                </c:ext>
              </c:extLst>
            </c:dLbl>
            <c:dLbl>
              <c:idx val="11"/>
              <c:layout>
                <c:manualLayout>
                  <c:x val="-1.0725461119237562E-3"/>
                  <c:y val="-4.1689640053575094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7314-4816-B3D7-5F2E4F941FE1}"/>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314-4816-B3D7-5F2E4F941FE1}"/>
                </c:ext>
              </c:extLst>
            </c:dLbl>
            <c:dLbl>
              <c:idx val="13"/>
              <c:layout>
                <c:manualLayout>
                  <c:x val="-6.4167989781507416E-4"/>
                  <c:y val="7.22031027586082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314-4816-B3D7-5F2E4F941FE1}"/>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314-4816-B3D7-5F2E4F941FE1}"/>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314-4816-B3D7-5F2E4F941FE1}"/>
                </c:ext>
              </c:extLst>
            </c:dLbl>
            <c:dLbl>
              <c:idx val="16"/>
              <c:layout>
                <c:manualLayout>
                  <c:x val="1.4916537938736033E-3"/>
                  <c:y val="7.220310275860826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314-4816-B3D7-5F2E4F941FE1}"/>
                </c:ext>
              </c:extLst>
            </c:dLbl>
            <c:dLbl>
              <c:idx val="17"/>
              <c:layout>
                <c:manualLayout>
                  <c:x val="6.5560535947176641E-3"/>
                  <c:y val="9.62684012324540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14-4816-B3D7-5F2E4F941FE1}"/>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314-4816-B3D7-5F2E4F941FE1}"/>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'24asolcasaad_pobl'!$AQ$11:$AQ$29</c:f>
              <c:strCache>
                <c:ptCount val="19"/>
                <c:pt idx="0">
                  <c:v>Andalucía</c:v>
                </c:pt>
                <c:pt idx="1">
                  <c:v>Murcia, Región de</c:v>
                </c:pt>
                <c:pt idx="2">
                  <c:v>Extremadura</c:v>
                </c:pt>
                <c:pt idx="3">
                  <c:v>Cataluña</c:v>
                </c:pt>
                <c:pt idx="4">
                  <c:v>Balears, Illes</c:v>
                </c:pt>
                <c:pt idx="5">
                  <c:v>Castilla - La Mancha</c:v>
                </c:pt>
                <c:pt idx="6">
                  <c:v>Castilla y León</c:v>
                </c:pt>
                <c:pt idx="7">
                  <c:v>TOTAL</c:v>
                </c:pt>
                <c:pt idx="8">
                  <c:v>País Vasco</c:v>
                </c:pt>
                <c:pt idx="9">
                  <c:v>Ceuta y Melilla</c:v>
                </c:pt>
                <c:pt idx="10">
                  <c:v>Canarias</c:v>
                </c:pt>
                <c:pt idx="11">
                  <c:v>Comunitat Valenciana</c:v>
                </c:pt>
                <c:pt idx="12">
                  <c:v>Asturias, Principado de</c:v>
                </c:pt>
                <c:pt idx="13">
                  <c:v>Rioja, La</c:v>
                </c:pt>
                <c:pt idx="14">
                  <c:v>Aragón</c:v>
                </c:pt>
                <c:pt idx="15">
                  <c:v>Madrid, Comunidad de</c:v>
                </c:pt>
                <c:pt idx="16">
                  <c:v>Cantabria</c:v>
                </c:pt>
                <c:pt idx="17">
                  <c:v>Navarra, Comunidad Foral de</c:v>
                </c:pt>
                <c:pt idx="18">
                  <c:v>Galicia</c:v>
                </c:pt>
              </c:strCache>
            </c:strRef>
          </c:cat>
          <c:val>
            <c:numRef>
              <c:f>'24asolcasaad_pobl'!$AR$11:$AR$29</c:f>
              <c:numCache>
                <c:formatCode>0.00</c:formatCode>
                <c:ptCount val="19"/>
                <c:pt idx="0">
                  <c:v>8.9947126884133795</c:v>
                </c:pt>
                <c:pt idx="1">
                  <c:v>8.6024217961654887</c:v>
                </c:pt>
                <c:pt idx="2">
                  <c:v>8.2349498753244106</c:v>
                </c:pt>
                <c:pt idx="3">
                  <c:v>8.1683513322145593</c:v>
                </c:pt>
                <c:pt idx="4">
                  <c:v>7.4104300987513261</c:v>
                </c:pt>
                <c:pt idx="5">
                  <c:v>7.1506418461763523</c:v>
                </c:pt>
                <c:pt idx="6">
                  <c:v>7.1029943853763591</c:v>
                </c:pt>
                <c:pt idx="7">
                  <c:v>6.8952520289991579</c:v>
                </c:pt>
                <c:pt idx="8">
                  <c:v>6.5502219663673902</c:v>
                </c:pt>
                <c:pt idx="9">
                  <c:v>6.4600139744648413</c:v>
                </c:pt>
                <c:pt idx="10">
                  <c:v>6.3600684311160309</c:v>
                </c:pt>
                <c:pt idx="11">
                  <c:v>6.3526445961476332</c:v>
                </c:pt>
                <c:pt idx="12">
                  <c:v>6.0897502224613538</c:v>
                </c:pt>
                <c:pt idx="13">
                  <c:v>5.785742500155922</c:v>
                </c:pt>
                <c:pt idx="14">
                  <c:v>5.6972133357878132</c:v>
                </c:pt>
                <c:pt idx="15">
                  <c:v>5.5741532796730988</c:v>
                </c:pt>
                <c:pt idx="16">
                  <c:v>5.1664187907072154</c:v>
                </c:pt>
                <c:pt idx="17">
                  <c:v>4.0878170095821273</c:v>
                </c:pt>
                <c:pt idx="18">
                  <c:v>3.1545621317282251</c:v>
                </c:pt>
              </c:numCache>
            </c:numRef>
          </c:val>
          <c:extLst>
            <c:ext xmlns:c16="http://schemas.microsoft.com/office/drawing/2014/chart" uri="{C3380CC4-5D6E-409C-BE32-E72D297353CC}">
              <c16:uniqueId val="{00000014-7314-4816-B3D7-5F2E4F941FE1}"/>
            </c:ext>
          </c:extLst>
        </c:ser>
        <c:dLbls>
          <c:showLegendKey val="0"/>
          <c:showVal val="0"/>
          <c:showCatName val="0"/>
          <c:showSerName val="0"/>
          <c:showPercent val="0"/>
          <c:showBubbleSize val="0"/>
        </c:dLbls>
        <c:gapWidth val="20"/>
        <c:axId val="711919168"/>
        <c:axId val="711920800"/>
      </c:barChart>
      <c:catAx>
        <c:axId val="711919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pPr>
            <a:endParaRPr lang="es-ES"/>
          </a:p>
        </c:txPr>
        <c:crossAx val="711920800"/>
        <c:crosses val="autoZero"/>
        <c:auto val="1"/>
        <c:lblAlgn val="ctr"/>
        <c:lblOffset val="100"/>
        <c:tickLblSkip val="1"/>
        <c:tickMarkSkip val="1"/>
        <c:noMultiLvlLbl val="0"/>
      </c:catAx>
      <c:valAx>
        <c:axId val="711920800"/>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91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80 años y más sobre la población de dicha edad</a:t>
            </a:r>
          </a:p>
        </c:rich>
      </c:tx>
      <c:layout>
        <c:manualLayout>
          <c:xMode val="edge"/>
          <c:yMode val="edge"/>
          <c:x val="0.19266250090332473"/>
          <c:y val="2.639854995704012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36CB-4173-AF6F-681B1F338D13}"/>
              </c:ext>
            </c:extLst>
          </c:dPt>
          <c:dPt>
            <c:idx val="7"/>
            <c:invertIfNegative val="0"/>
            <c:bubble3D val="0"/>
            <c:extLst>
              <c:ext xmlns:c16="http://schemas.microsoft.com/office/drawing/2014/chart" uri="{C3380CC4-5D6E-409C-BE32-E72D297353CC}">
                <c16:uniqueId val="{00000002-36CB-4173-AF6F-681B1F338D13}"/>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4-36CB-4173-AF6F-681B1F338D13}"/>
              </c:ext>
            </c:extLst>
          </c:dPt>
          <c:dPt>
            <c:idx val="9"/>
            <c:invertIfNegative val="0"/>
            <c:bubble3D val="0"/>
            <c:extLst>
              <c:ext xmlns:c16="http://schemas.microsoft.com/office/drawing/2014/chart" uri="{C3380CC4-5D6E-409C-BE32-E72D297353CC}">
                <c16:uniqueId val="{00000005-36CB-4173-AF6F-681B1F338D13}"/>
              </c:ext>
            </c:extLst>
          </c:dPt>
          <c:dPt>
            <c:idx val="10"/>
            <c:invertIfNegative val="0"/>
            <c:bubble3D val="0"/>
            <c:extLst>
              <c:ext xmlns:c16="http://schemas.microsoft.com/office/drawing/2014/chart" uri="{C3380CC4-5D6E-409C-BE32-E72D297353CC}">
                <c16:uniqueId val="{00000006-36CB-4173-AF6F-681B1F338D13}"/>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6CB-4173-AF6F-681B1F338D13}"/>
                </c:ext>
              </c:extLst>
            </c:dLbl>
            <c:dLbl>
              <c:idx val="1"/>
              <c:layout>
                <c:manualLayout>
                  <c:x val="5.0608932739970736E-3"/>
                  <c:y val="-9.044172169061840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6CB-4173-AF6F-681B1F338D13}"/>
                </c:ext>
              </c:extLst>
            </c:dLbl>
            <c:dLbl>
              <c:idx val="2"/>
              <c:layout>
                <c:manualLayout>
                  <c:x val="-3.2942403202763893E-4"/>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6CB-4173-AF6F-681B1F338D13}"/>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6CB-4173-AF6F-681B1F338D13}"/>
                </c:ext>
              </c:extLst>
            </c:dLbl>
            <c:dLbl>
              <c:idx val="4"/>
              <c:layout>
                <c:manualLayout>
                  <c:x val="3.1434811816521309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6CB-4173-AF6F-681B1F338D13}"/>
                </c:ext>
              </c:extLst>
            </c:dLbl>
            <c:dLbl>
              <c:idx val="5"/>
              <c:layout>
                <c:manualLayout>
                  <c:x val="3.4017503765091709E-3"/>
                  <c:y val="8.96860986547085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6CB-4173-AF6F-681B1F338D13}"/>
                </c:ext>
              </c:extLst>
            </c:dLbl>
            <c:dLbl>
              <c:idx val="6"/>
              <c:layout>
                <c:manualLayout>
                  <c:x val="1.3978400945800899E-3"/>
                  <c:y val="7.22031943316497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CB-4173-AF6F-681B1F338D13}"/>
                </c:ext>
              </c:extLst>
            </c:dLbl>
            <c:dLbl>
              <c:idx val="7"/>
              <c:layout>
                <c:manualLayout>
                  <c:x val="6.1644805187192507E-4"/>
                  <c:y val="5.396231300683827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CB-4173-AF6F-681B1F338D13}"/>
                </c:ext>
              </c:extLst>
            </c:dLbl>
            <c:dLbl>
              <c:idx val="8"/>
              <c:layout>
                <c:manualLayout>
                  <c:x val="5.5973763075024162E-3"/>
                  <c:y val="4.81338935772039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CB-4173-AF6F-681B1F338D13}"/>
                </c:ext>
              </c:extLst>
            </c:dLbl>
            <c:dLbl>
              <c:idx val="9"/>
              <c:layout>
                <c:manualLayout>
                  <c:x val="6.7167115864762185E-3"/>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CB-4173-AF6F-681B1F338D13}"/>
                </c:ext>
              </c:extLst>
            </c:dLbl>
            <c:dLbl>
              <c:idx val="10"/>
              <c:layout>
                <c:manualLayout>
                  <c:x val="9.7668440156788716E-3"/>
                  <c:y val="1.26165507338488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CB-4173-AF6F-681B1F338D13}"/>
                </c:ext>
              </c:extLst>
            </c:dLbl>
            <c:dLbl>
              <c:idx val="11"/>
              <c:layout>
                <c:manualLayout>
                  <c:x val="9.7668440156789497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36CB-4173-AF6F-681B1F338D13}"/>
                </c:ext>
              </c:extLst>
            </c:dLbl>
            <c:dLbl>
              <c:idx val="12"/>
              <c:layout>
                <c:manualLayout>
                  <c:x val="1.0225417242081061E-2"/>
                  <c:y val="1.26165507338488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6CB-4173-AF6F-681B1F338D13}"/>
                </c:ext>
              </c:extLst>
            </c:dLbl>
            <c:dLbl>
              <c:idx val="13"/>
              <c:layout>
                <c:manualLayout>
                  <c:x val="3.3583557932380277E-3"/>
                  <c:y val="7.22031943316502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6CB-4173-AF6F-681B1F338D13}"/>
                </c:ext>
              </c:extLst>
            </c:dLbl>
            <c:dLbl>
              <c:idx val="14"/>
              <c:layout>
                <c:manualLayout>
                  <c:x val="3.4363214497924424E-3"/>
                  <c:y val="6.5840424655432765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6CB-4173-AF6F-681B1F338D13}"/>
                </c:ext>
              </c:extLst>
            </c:dLbl>
            <c:dLbl>
              <c:idx val="15"/>
              <c:layout>
                <c:manualLayout>
                  <c:x val="1.1023623976137179E-4"/>
                  <c:y val="1.26165507338487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6CB-4173-AF6F-681B1F338D13}"/>
                </c:ext>
              </c:extLst>
            </c:dLbl>
            <c:dLbl>
              <c:idx val="16"/>
              <c:layout>
                <c:manualLayout>
                  <c:x val="3.3583557932379462E-3"/>
                  <c:y val="4.155220507750432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6CB-4173-AF6F-681B1F338D13}"/>
                </c:ext>
              </c:extLst>
            </c:dLbl>
            <c:dLbl>
              <c:idx val="17"/>
              <c:layout>
                <c:manualLayout>
                  <c:x val="1.0111637814809766E-2"/>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6CB-4173-AF6F-681B1F338D13}"/>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6CB-4173-AF6F-681B1F338D13}"/>
                </c:ext>
              </c:extLst>
            </c:dLbl>
            <c:spPr>
              <a:noFill/>
              <a:ln w="25400">
                <a:noFill/>
              </a:ln>
            </c:spPr>
            <c:txPr>
              <a:bodyPr/>
              <a:lstStyle/>
              <a:p>
                <a:pPr>
                  <a:defRPr sz="8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'24asolcasaad_pobl'!$AW$11:$AW$29</c:f>
              <c:strCache>
                <c:ptCount val="19"/>
                <c:pt idx="0">
                  <c:v>Andalucía</c:v>
                </c:pt>
                <c:pt idx="1">
                  <c:v>Castilla y León</c:v>
                </c:pt>
                <c:pt idx="2">
                  <c:v>Extremadura</c:v>
                </c:pt>
                <c:pt idx="3">
                  <c:v>Cataluña</c:v>
                </c:pt>
                <c:pt idx="4">
                  <c:v>Castilla - La Mancha</c:v>
                </c:pt>
                <c:pt idx="5">
                  <c:v>Balears, Illes</c:v>
                </c:pt>
                <c:pt idx="6">
                  <c:v>País Vasco</c:v>
                </c:pt>
                <c:pt idx="7">
                  <c:v>Murcia, Región de</c:v>
                </c:pt>
                <c:pt idx="8">
                  <c:v>TOTAL</c:v>
                </c:pt>
                <c:pt idx="9">
                  <c:v>Madrid, Comunidad de</c:v>
                </c:pt>
                <c:pt idx="10">
                  <c:v>Rioja, La</c:v>
                </c:pt>
                <c:pt idx="11">
                  <c:v>Comunitat Valenciana</c:v>
                </c:pt>
                <c:pt idx="12">
                  <c:v>Aragón</c:v>
                </c:pt>
                <c:pt idx="13">
                  <c:v>Asturias, Principado de</c:v>
                </c:pt>
                <c:pt idx="14">
                  <c:v>Ceuta y Melilla</c:v>
                </c:pt>
                <c:pt idx="15">
                  <c:v>Canarias</c:v>
                </c:pt>
                <c:pt idx="16">
                  <c:v>Navarra, Comunidad Foral de</c:v>
                </c:pt>
                <c:pt idx="17">
                  <c:v>Cantabria</c:v>
                </c:pt>
                <c:pt idx="18">
                  <c:v>Galicia</c:v>
                </c:pt>
              </c:strCache>
            </c:strRef>
          </c:cat>
          <c:val>
            <c:numRef>
              <c:f>'24asolcasaad_pobl'!$AX$11:$AX$29</c:f>
              <c:numCache>
                <c:formatCode>0.00</c:formatCode>
                <c:ptCount val="19"/>
                <c:pt idx="0">
                  <c:v>47.435019628561747</c:v>
                </c:pt>
                <c:pt idx="1">
                  <c:v>45.497366544768738</c:v>
                </c:pt>
                <c:pt idx="2">
                  <c:v>44.769296048399241</c:v>
                </c:pt>
                <c:pt idx="3">
                  <c:v>43.87707346363905</c:v>
                </c:pt>
                <c:pt idx="4">
                  <c:v>42.977420881486346</c:v>
                </c:pt>
                <c:pt idx="5">
                  <c:v>41.800190294957183</c:v>
                </c:pt>
                <c:pt idx="6">
                  <c:v>39.636187455954897</c:v>
                </c:pt>
                <c:pt idx="7">
                  <c:v>39.536383906659751</c:v>
                </c:pt>
                <c:pt idx="8">
                  <c:v>39.495601099498792</c:v>
                </c:pt>
                <c:pt idx="9">
                  <c:v>38.979848196131449</c:v>
                </c:pt>
                <c:pt idx="10">
                  <c:v>38.668478260869563</c:v>
                </c:pt>
                <c:pt idx="11">
                  <c:v>38.328805370597209</c:v>
                </c:pt>
                <c:pt idx="12">
                  <c:v>36.856241606546114</c:v>
                </c:pt>
                <c:pt idx="13">
                  <c:v>34.10773246873994</c:v>
                </c:pt>
                <c:pt idx="14">
                  <c:v>32.880937692782233</c:v>
                </c:pt>
                <c:pt idx="15">
                  <c:v>32.529936771911281</c:v>
                </c:pt>
                <c:pt idx="16">
                  <c:v>29.766383131664071</c:v>
                </c:pt>
                <c:pt idx="17">
                  <c:v>29.342642214464821</c:v>
                </c:pt>
                <c:pt idx="18">
                  <c:v>19.088352769310017</c:v>
                </c:pt>
              </c:numCache>
            </c:numRef>
          </c:val>
          <c:extLst>
            <c:ext xmlns:c16="http://schemas.microsoft.com/office/drawing/2014/chart" uri="{C3380CC4-5D6E-409C-BE32-E72D297353CC}">
              <c16:uniqueId val="{00000015-36CB-4173-AF6F-681B1F338D13}"/>
            </c:ext>
          </c:extLst>
        </c:ser>
        <c:dLbls>
          <c:showLegendKey val="0"/>
          <c:showVal val="0"/>
          <c:showCatName val="0"/>
          <c:showSerName val="0"/>
          <c:showPercent val="0"/>
          <c:showBubbleSize val="0"/>
        </c:dLbls>
        <c:gapWidth val="20"/>
        <c:axId val="882167072"/>
        <c:axId val="882167616"/>
      </c:barChart>
      <c:catAx>
        <c:axId val="882167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pPr>
            <a:endParaRPr lang="es-ES"/>
          </a:p>
        </c:txPr>
        <c:crossAx val="882167616"/>
        <c:crosses val="autoZero"/>
        <c:auto val="1"/>
        <c:lblAlgn val="ctr"/>
        <c:lblOffset val="100"/>
        <c:tickLblSkip val="1"/>
        <c:tickMarkSkip val="1"/>
        <c:noMultiLvlLbl val="0"/>
      </c:catAx>
      <c:valAx>
        <c:axId val="8821676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88216707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r>
              <a:rPr lang="en-US" sz="1200" b="1">
                <a:solidFill>
                  <a:schemeClr val="accent1">
                    <a:lumMod val="50000"/>
                  </a:schemeClr>
                </a:solidFill>
              </a:rPr>
              <a:t>Evolución de las Altas y Bajas de Solicitudes. </a:t>
            </a:r>
          </a:p>
          <a:p>
            <a:pPr>
              <a:defRPr sz="1200" b="1">
                <a:solidFill>
                  <a:schemeClr val="accent1">
                    <a:lumMod val="50000"/>
                  </a:schemeClr>
                </a:solidFill>
              </a:defRPr>
            </a:pPr>
            <a:r>
              <a:rPr lang="en-US" sz="1200" b="1">
                <a:solidFill>
                  <a:schemeClr val="accent1">
                    <a:lumMod val="50000"/>
                  </a:schemeClr>
                </a:solidFill>
              </a:rPr>
              <a:t>Total nacional</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endParaRPr lang="es-ES"/>
        </a:p>
      </c:txPr>
    </c:title>
    <c:autoTitleDeleted val="0"/>
    <c:plotArea>
      <c:layout/>
      <c:lineChart>
        <c:grouping val="standard"/>
        <c:varyColors val="0"/>
        <c:ser>
          <c:idx val="0"/>
          <c:order val="0"/>
          <c:tx>
            <c:strRef>
              <c:f>'25solaltabaja'!$AB$10</c:f>
              <c:strCache>
                <c:ptCount val="1"/>
                <c:pt idx="0">
                  <c:v>Altas Solicitudes</c:v>
                </c:pt>
              </c:strCache>
            </c:strRef>
          </c:tx>
          <c:spPr>
            <a:ln w="28575" cap="rnd">
              <a:solidFill>
                <a:schemeClr val="accent1"/>
              </a:solidFill>
              <a:round/>
            </a:ln>
            <a:effectLst/>
          </c:spPr>
          <c:marker>
            <c:symbol val="none"/>
          </c:marker>
          <c:cat>
            <c:numRef>
              <c:f>'25solaltabaja'!$AA$11:$AA$56</c:f>
              <c:numCache>
                <c:formatCode>m/d/yyyy</c:formatCode>
                <c:ptCount val="46"/>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numCache>
            </c:numRef>
          </c:cat>
          <c:val>
            <c:numRef>
              <c:f>'25solaltabaja'!$AB$11:$AB$56</c:f>
              <c:numCache>
                <c:formatCode>0</c:formatCode>
                <c:ptCount val="46"/>
                <c:pt idx="0">
                  <c:v>27728</c:v>
                </c:pt>
                <c:pt idx="1">
                  <c:v>26001</c:v>
                </c:pt>
                <c:pt idx="2">
                  <c:v>27218</c:v>
                </c:pt>
                <c:pt idx="3">
                  <c:v>28579</c:v>
                </c:pt>
                <c:pt idx="4">
                  <c:v>30723</c:v>
                </c:pt>
                <c:pt idx="5">
                  <c:v>23332</c:v>
                </c:pt>
                <c:pt idx="6">
                  <c:v>26490</c:v>
                </c:pt>
                <c:pt idx="7">
                  <c:v>29231</c:v>
                </c:pt>
                <c:pt idx="8">
                  <c:v>29856</c:v>
                </c:pt>
                <c:pt idx="9">
                  <c:v>24104</c:v>
                </c:pt>
                <c:pt idx="10">
                  <c:v>22642</c:v>
                </c:pt>
                <c:pt idx="11">
                  <c:v>24889</c:v>
                </c:pt>
                <c:pt idx="12">
                  <c:v>30256</c:v>
                </c:pt>
                <c:pt idx="13">
                  <c:v>32696</c:v>
                </c:pt>
                <c:pt idx="14">
                  <c:v>38586</c:v>
                </c:pt>
                <c:pt idx="15">
                  <c:v>41750</c:v>
                </c:pt>
                <c:pt idx="16">
                  <c:v>30827</c:v>
                </c:pt>
                <c:pt idx="17">
                  <c:v>26047</c:v>
                </c:pt>
                <c:pt idx="18">
                  <c:v>32379</c:v>
                </c:pt>
                <c:pt idx="19">
                  <c:v>29932</c:v>
                </c:pt>
                <c:pt idx="20">
                  <c:v>32038</c:v>
                </c:pt>
                <c:pt idx="21">
                  <c:v>25446</c:v>
                </c:pt>
                <c:pt idx="22">
                  <c:v>28819</c:v>
                </c:pt>
                <c:pt idx="23">
                  <c:v>34747</c:v>
                </c:pt>
                <c:pt idx="24">
                  <c:v>39866</c:v>
                </c:pt>
                <c:pt idx="25">
                  <c:v>35704</c:v>
                </c:pt>
                <c:pt idx="26">
                  <c:v>38659</c:v>
                </c:pt>
                <c:pt idx="27">
                  <c:v>38600</c:v>
                </c:pt>
                <c:pt idx="28">
                  <c:v>27853</c:v>
                </c:pt>
                <c:pt idx="29">
                  <c:v>23854</c:v>
                </c:pt>
                <c:pt idx="30">
                  <c:v>30663</c:v>
                </c:pt>
                <c:pt idx="31">
                  <c:v>29848</c:v>
                </c:pt>
                <c:pt idx="32">
                  <c:v>25851</c:v>
                </c:pt>
                <c:pt idx="33">
                  <c:v>20461</c:v>
                </c:pt>
                <c:pt idx="34">
                  <c:v>31387</c:v>
                </c:pt>
                <c:pt idx="35">
                  <c:v>32616</c:v>
                </c:pt>
                <c:pt idx="36">
                  <c:v>37480</c:v>
                </c:pt>
                <c:pt idx="37">
                  <c:v>30764</c:v>
                </c:pt>
                <c:pt idx="38">
                  <c:v>29722</c:v>
                </c:pt>
                <c:pt idx="39">
                  <c:v>31629</c:v>
                </c:pt>
                <c:pt idx="40">
                  <c:v>35840</c:v>
                </c:pt>
                <c:pt idx="41">
                  <c:v>29604</c:v>
                </c:pt>
                <c:pt idx="42">
                  <c:v>23701</c:v>
                </c:pt>
                <c:pt idx="43">
                  <c:v>33448</c:v>
                </c:pt>
                <c:pt idx="44">
                  <c:v>38672</c:v>
                </c:pt>
                <c:pt idx="45">
                  <c:v>24521</c:v>
                </c:pt>
              </c:numCache>
            </c:numRef>
          </c:val>
          <c:smooth val="0"/>
          <c:extLst>
            <c:ext xmlns:c16="http://schemas.microsoft.com/office/drawing/2014/chart" uri="{C3380CC4-5D6E-409C-BE32-E72D297353CC}">
              <c16:uniqueId val="{00000000-22DF-4F0C-8D28-D21338AA45F9}"/>
            </c:ext>
          </c:extLst>
        </c:ser>
        <c:ser>
          <c:idx val="1"/>
          <c:order val="1"/>
          <c:tx>
            <c:strRef>
              <c:f>'25solaltabaja'!$AC$10</c:f>
              <c:strCache>
                <c:ptCount val="1"/>
                <c:pt idx="0">
                  <c:v>Bajas Solicitudes</c:v>
                </c:pt>
              </c:strCache>
            </c:strRef>
          </c:tx>
          <c:spPr>
            <a:ln w="28575" cap="rnd">
              <a:solidFill>
                <a:schemeClr val="accent1">
                  <a:lumMod val="50000"/>
                </a:schemeClr>
              </a:solidFill>
              <a:round/>
            </a:ln>
            <a:effectLst/>
          </c:spPr>
          <c:marker>
            <c:symbol val="none"/>
          </c:marker>
          <c:cat>
            <c:numRef>
              <c:f>'25solaltabaja'!$AA$11:$AA$56</c:f>
              <c:numCache>
                <c:formatCode>m/d/yyyy</c:formatCode>
                <c:ptCount val="46"/>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numCache>
            </c:numRef>
          </c:cat>
          <c:val>
            <c:numRef>
              <c:f>'25solaltabaja'!$AC$11:$AC$56</c:f>
              <c:numCache>
                <c:formatCode>0</c:formatCode>
                <c:ptCount val="46"/>
                <c:pt idx="0">
                  <c:v>26286</c:v>
                </c:pt>
                <c:pt idx="1">
                  <c:v>20329</c:v>
                </c:pt>
                <c:pt idx="2">
                  <c:v>17469</c:v>
                </c:pt>
                <c:pt idx="3">
                  <c:v>20931</c:v>
                </c:pt>
                <c:pt idx="4">
                  <c:v>25882</c:v>
                </c:pt>
                <c:pt idx="5">
                  <c:v>22391</c:v>
                </c:pt>
                <c:pt idx="6">
                  <c:v>22335</c:v>
                </c:pt>
                <c:pt idx="7">
                  <c:v>19576</c:v>
                </c:pt>
                <c:pt idx="8">
                  <c:v>21916</c:v>
                </c:pt>
                <c:pt idx="9">
                  <c:v>29010</c:v>
                </c:pt>
                <c:pt idx="10">
                  <c:v>24609</c:v>
                </c:pt>
                <c:pt idx="11">
                  <c:v>26478</c:v>
                </c:pt>
                <c:pt idx="12">
                  <c:v>24903</c:v>
                </c:pt>
                <c:pt idx="13">
                  <c:v>22635</c:v>
                </c:pt>
                <c:pt idx="14">
                  <c:v>22335</c:v>
                </c:pt>
                <c:pt idx="15">
                  <c:v>23105</c:v>
                </c:pt>
                <c:pt idx="16">
                  <c:v>22962</c:v>
                </c:pt>
                <c:pt idx="17">
                  <c:v>23877</c:v>
                </c:pt>
                <c:pt idx="18">
                  <c:v>24010</c:v>
                </c:pt>
                <c:pt idx="19">
                  <c:v>19815</c:v>
                </c:pt>
                <c:pt idx="20">
                  <c:v>20330</c:v>
                </c:pt>
                <c:pt idx="21">
                  <c:v>23015</c:v>
                </c:pt>
                <c:pt idx="22">
                  <c:v>24165</c:v>
                </c:pt>
                <c:pt idx="23">
                  <c:v>23214</c:v>
                </c:pt>
                <c:pt idx="24">
                  <c:v>28170</c:v>
                </c:pt>
                <c:pt idx="25">
                  <c:v>24597</c:v>
                </c:pt>
                <c:pt idx="26">
                  <c:v>21489</c:v>
                </c:pt>
                <c:pt idx="27">
                  <c:v>21018</c:v>
                </c:pt>
                <c:pt idx="28">
                  <c:v>19454</c:v>
                </c:pt>
                <c:pt idx="29">
                  <c:v>17588</c:v>
                </c:pt>
                <c:pt idx="30">
                  <c:v>23194</c:v>
                </c:pt>
                <c:pt idx="31">
                  <c:v>22671</c:v>
                </c:pt>
                <c:pt idx="32">
                  <c:v>49513</c:v>
                </c:pt>
                <c:pt idx="33">
                  <c:v>20498</c:v>
                </c:pt>
                <c:pt idx="34">
                  <c:v>25158</c:v>
                </c:pt>
                <c:pt idx="35">
                  <c:v>29865</c:v>
                </c:pt>
                <c:pt idx="36">
                  <c:v>24763</c:v>
                </c:pt>
                <c:pt idx="37">
                  <c:v>22655</c:v>
                </c:pt>
                <c:pt idx="38">
                  <c:v>24266</c:v>
                </c:pt>
                <c:pt idx="39">
                  <c:v>22269</c:v>
                </c:pt>
                <c:pt idx="40">
                  <c:v>19983</c:v>
                </c:pt>
                <c:pt idx="41">
                  <c:v>21249</c:v>
                </c:pt>
                <c:pt idx="42">
                  <c:v>20835</c:v>
                </c:pt>
                <c:pt idx="43">
                  <c:v>20199</c:v>
                </c:pt>
                <c:pt idx="44">
                  <c:v>23837</c:v>
                </c:pt>
                <c:pt idx="45">
                  <c:v>20029</c:v>
                </c:pt>
              </c:numCache>
            </c:numRef>
          </c:val>
          <c:smooth val="0"/>
          <c:extLst>
            <c:ext xmlns:c16="http://schemas.microsoft.com/office/drawing/2014/chart" uri="{C3380CC4-5D6E-409C-BE32-E72D297353CC}">
              <c16:uniqueId val="{00000001-22DF-4F0C-8D28-D21338AA45F9}"/>
            </c:ext>
          </c:extLst>
        </c:ser>
        <c:dLbls>
          <c:showLegendKey val="0"/>
          <c:showVal val="0"/>
          <c:showCatName val="0"/>
          <c:showSerName val="0"/>
          <c:showPercent val="0"/>
          <c:showBubbleSize val="0"/>
        </c:dLbls>
        <c:smooth val="0"/>
        <c:axId val="882170336"/>
        <c:axId val="267592496"/>
      </c:lineChart>
      <c:catAx>
        <c:axId val="882170336"/>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267592496"/>
        <c:crosses val="autoZero"/>
        <c:auto val="0"/>
        <c:lblAlgn val="ctr"/>
        <c:lblOffset val="100"/>
        <c:noMultiLvlLbl val="1"/>
      </c:catAx>
      <c:valAx>
        <c:axId val="2675924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882170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50000"/>
                  </a:schemeClr>
                </a:solidFill>
                <a:latin typeface="+mn-lt"/>
                <a:ea typeface="Verdana"/>
                <a:cs typeface="Verdana"/>
              </a:defRPr>
            </a:pPr>
            <a:r>
              <a:rPr lang="es-ES" sz="1100">
                <a:solidFill>
                  <a:schemeClr val="accent1">
                    <a:lumMod val="50000"/>
                  </a:schemeClr>
                </a:solidFill>
                <a:latin typeface="+mn-lt"/>
              </a:rPr>
              <a:t>Solicitantes por tramo de edad</a:t>
            </a:r>
          </a:p>
        </c:rich>
      </c:tx>
      <c:layout>
        <c:manualLayout>
          <c:xMode val="edge"/>
          <c:yMode val="edge"/>
          <c:x val="0.31840026685627504"/>
          <c:y val="3.2828083989501308E-2"/>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1840009250007225"/>
          <c:y val="0.13131345514089945"/>
          <c:w val="0.84640066125051661"/>
          <c:h val="0.78283021333997671"/>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E97C-4186-8665-C176523AD953}"/>
              </c:ext>
            </c:extLst>
          </c:dPt>
          <c:dPt>
            <c:idx val="1"/>
            <c:invertIfNegative val="0"/>
            <c:bubble3D val="0"/>
            <c:spPr>
              <a:solidFill>
                <a:srgbClr val="993366"/>
              </a:solidFill>
              <a:ln w="25400">
                <a:noFill/>
              </a:ln>
            </c:spPr>
            <c:extLst>
              <c:ext xmlns:c16="http://schemas.microsoft.com/office/drawing/2014/chart" uri="{C3380CC4-5D6E-409C-BE32-E72D297353CC}">
                <c16:uniqueId val="{00000002-E97C-4186-8665-C176523AD953}"/>
              </c:ext>
            </c:extLst>
          </c:dPt>
          <c:dPt>
            <c:idx val="2"/>
            <c:invertIfNegative val="0"/>
            <c:bubble3D val="0"/>
            <c:spPr>
              <a:solidFill>
                <a:srgbClr val="CCFFFF"/>
              </a:solidFill>
              <a:ln w="25400">
                <a:noFill/>
              </a:ln>
            </c:spPr>
            <c:extLst>
              <c:ext xmlns:c16="http://schemas.microsoft.com/office/drawing/2014/chart" uri="{C3380CC4-5D6E-409C-BE32-E72D297353CC}">
                <c16:uniqueId val="{00000004-E97C-4186-8665-C176523AD953}"/>
              </c:ext>
            </c:extLst>
          </c:dPt>
          <c:dPt>
            <c:idx val="3"/>
            <c:invertIfNegative val="0"/>
            <c:bubble3D val="0"/>
            <c:spPr>
              <a:solidFill>
                <a:srgbClr val="660066"/>
              </a:solidFill>
              <a:ln w="25400">
                <a:noFill/>
              </a:ln>
            </c:spPr>
            <c:extLst>
              <c:ext xmlns:c16="http://schemas.microsoft.com/office/drawing/2014/chart" uri="{C3380CC4-5D6E-409C-BE32-E72D297353CC}">
                <c16:uniqueId val="{00000006-E97C-4186-8665-C176523AD953}"/>
              </c:ext>
            </c:extLst>
          </c:dPt>
          <c:dPt>
            <c:idx val="4"/>
            <c:invertIfNegative val="0"/>
            <c:bubble3D val="0"/>
            <c:spPr>
              <a:solidFill>
                <a:srgbClr val="0066CC"/>
              </a:solidFill>
              <a:ln w="25400">
                <a:noFill/>
              </a:ln>
            </c:spPr>
            <c:extLst>
              <c:ext xmlns:c16="http://schemas.microsoft.com/office/drawing/2014/chart" uri="{C3380CC4-5D6E-409C-BE32-E72D297353CC}">
                <c16:uniqueId val="{00000008-E97C-4186-8665-C176523AD953}"/>
              </c:ext>
            </c:extLst>
          </c:dPt>
          <c:dPt>
            <c:idx val="5"/>
            <c:invertIfNegative val="0"/>
            <c:bubble3D val="0"/>
            <c:spPr>
              <a:solidFill>
                <a:srgbClr val="CCCCFF"/>
              </a:solidFill>
              <a:ln w="25400">
                <a:noFill/>
              </a:ln>
            </c:spPr>
            <c:extLst>
              <c:ext xmlns:c16="http://schemas.microsoft.com/office/drawing/2014/chart" uri="{C3380CC4-5D6E-409C-BE32-E72D297353CC}">
                <c16:uniqueId val="{0000000A-E97C-4186-8665-C176523AD953}"/>
              </c:ext>
            </c:extLst>
          </c:dPt>
          <c:dPt>
            <c:idx val="6"/>
            <c:invertIfNegative val="0"/>
            <c:bubble3D val="0"/>
            <c:spPr>
              <a:solidFill>
                <a:srgbClr val="9966FF"/>
              </a:solidFill>
              <a:ln w="25400">
                <a:noFill/>
              </a:ln>
            </c:spPr>
            <c:extLst>
              <c:ext xmlns:c16="http://schemas.microsoft.com/office/drawing/2014/chart" uri="{C3380CC4-5D6E-409C-BE32-E72D297353CC}">
                <c16:uniqueId val="{0000000C-E97C-4186-8665-C176523AD953}"/>
              </c:ext>
            </c:extLst>
          </c:dPt>
          <c:dPt>
            <c:idx val="7"/>
            <c:invertIfNegative val="0"/>
            <c:bubble3D val="0"/>
            <c:spPr>
              <a:solidFill>
                <a:srgbClr val="99CCFF"/>
              </a:solidFill>
              <a:ln w="25400">
                <a:noFill/>
              </a:ln>
            </c:spPr>
            <c:extLst>
              <c:ext xmlns:c16="http://schemas.microsoft.com/office/drawing/2014/chart" uri="{C3380CC4-5D6E-409C-BE32-E72D297353CC}">
                <c16:uniqueId val="{0000000E-E97C-4186-8665-C176523AD953}"/>
              </c:ext>
            </c:extLst>
          </c:dPt>
          <c:dLbls>
            <c:dLbl>
              <c:idx val="0"/>
              <c:layout>
                <c:manualLayout>
                  <c:x val="2.0628974396438727E-2"/>
                  <c:y val="-8.64832297071694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7C-4186-8665-C176523AD953}"/>
                </c:ext>
              </c:extLst>
            </c:dLbl>
            <c:dLbl>
              <c:idx val="1"/>
              <c:layout>
                <c:manualLayout>
                  <c:x val="1.4545175879429165E-2"/>
                  <c:y val="-6.05893893321185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7C-4186-8665-C176523AD953}"/>
                </c:ext>
              </c:extLst>
            </c:dLbl>
            <c:dLbl>
              <c:idx val="2"/>
              <c:layout>
                <c:manualLayout>
                  <c:x val="2.158835575159853E-2"/>
                  <c:y val="-8.338306620237120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7C-4186-8665-C176523AD953}"/>
                </c:ext>
              </c:extLst>
            </c:dLbl>
            <c:dLbl>
              <c:idx val="3"/>
              <c:layout>
                <c:manualLayout>
                  <c:x val="2.271002780218297E-2"/>
                  <c:y val="-6.219471845963299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7C-4186-8665-C176523AD953}"/>
                </c:ext>
              </c:extLst>
            </c:dLbl>
            <c:dLbl>
              <c:idx val="4"/>
              <c:layout>
                <c:manualLayout>
                  <c:x val="2.1528945705840546E-2"/>
                  <c:y val="-7.332959234459215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97C-4186-8665-C176523AD953}"/>
                </c:ext>
              </c:extLst>
            </c:dLbl>
            <c:dLbl>
              <c:idx val="5"/>
              <c:layout>
                <c:manualLayout>
                  <c:x val="2.1050616506424119E-2"/>
                  <c:y val="-5.723841847325747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97C-4186-8665-C176523AD953}"/>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97C-4186-8665-C176523AD953}"/>
                </c:ext>
              </c:extLst>
            </c:dLbl>
            <c:dLbl>
              <c:idx val="7"/>
              <c:layout>
                <c:manualLayout>
                  <c:x val="1.5659955257270531E-2"/>
                  <c:y val="-6.250000000000001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97C-4186-8665-C176523AD953}"/>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('26perfsaad'!$E$18:$F$18,'26perfsaad'!$H$18:$I$18,'26perfsaad'!$K$18:$L$18,'26perfsaad'!$N$18:$O$18)</c:f>
              <c:strCache>
                <c:ptCount val="8"/>
                <c:pt idx="0">
                  <c:v>menores de 3</c:v>
                </c:pt>
                <c:pt idx="1">
                  <c:v>3 a 18</c:v>
                </c:pt>
                <c:pt idx="2">
                  <c:v>19 a 30</c:v>
                </c:pt>
                <c:pt idx="3">
                  <c:v>31 a 45</c:v>
                </c:pt>
                <c:pt idx="4">
                  <c:v>46 a 54</c:v>
                </c:pt>
                <c:pt idx="5">
                  <c:v>55 a 64</c:v>
                </c:pt>
                <c:pt idx="6">
                  <c:v>65 a 79</c:v>
                </c:pt>
                <c:pt idx="7">
                  <c:v>80 y +</c:v>
                </c:pt>
              </c:strCache>
            </c:strRef>
          </c:cat>
          <c:val>
            <c:numRef>
              <c:f>('26perfsaad'!$E$19:$F$19,'26perfsaad'!$H$19:$I$19,'26perfsaad'!$K$19:$L$19,'26perfsaad'!$N$19:$O$19)</c:f>
              <c:numCache>
                <c:formatCode>#,##0</c:formatCode>
                <c:ptCount val="8"/>
                <c:pt idx="0" formatCode="General">
                  <c:v>5983</c:v>
                </c:pt>
                <c:pt idx="1">
                  <c:v>141676</c:v>
                </c:pt>
                <c:pt idx="2">
                  <c:v>70923</c:v>
                </c:pt>
                <c:pt idx="3">
                  <c:v>86366</c:v>
                </c:pt>
                <c:pt idx="4">
                  <c:v>97504</c:v>
                </c:pt>
                <c:pt idx="5">
                  <c:v>158965</c:v>
                </c:pt>
                <c:pt idx="6">
                  <c:v>469975</c:v>
                </c:pt>
                <c:pt idx="7">
                  <c:v>1134256</c:v>
                </c:pt>
              </c:numCache>
            </c:numRef>
          </c:val>
          <c:shape val="cylinder"/>
          <c:extLst>
            <c:ext xmlns:c16="http://schemas.microsoft.com/office/drawing/2014/chart" uri="{C3380CC4-5D6E-409C-BE32-E72D297353CC}">
              <c16:uniqueId val="{0000000F-E97C-4186-8665-C176523AD953}"/>
            </c:ext>
          </c:extLst>
        </c:ser>
        <c:dLbls>
          <c:showLegendKey val="0"/>
          <c:showVal val="0"/>
          <c:showCatName val="0"/>
          <c:showSerName val="0"/>
          <c:showPercent val="0"/>
          <c:showBubbleSize val="0"/>
        </c:dLbls>
        <c:gapWidth val="30"/>
        <c:shape val="box"/>
        <c:axId val="267593584"/>
        <c:axId val="267593040"/>
        <c:axId val="0"/>
      </c:bar3DChart>
      <c:catAx>
        <c:axId val="26759358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040"/>
        <c:crosses val="autoZero"/>
        <c:auto val="1"/>
        <c:lblAlgn val="ctr"/>
        <c:lblOffset val="100"/>
        <c:tickLblSkip val="1"/>
        <c:tickMarkSkip val="1"/>
        <c:noMultiLvlLbl val="0"/>
      </c:catAx>
      <c:valAx>
        <c:axId val="26759304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58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2.xml"/><Relationship Id="rId1" Type="http://schemas.openxmlformats.org/officeDocument/2006/relationships/chart" Target="../charts/chart1.xml"/></Relationships>
</file>

<file path=xl/drawings/_rels/drawing1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6.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image" Target="../media/image5.jpeg"/><Relationship Id="rId4"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13.xml"/></Relationships>
</file>

<file path=xl/drawings/_rels/drawing2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6.png"/></Relationships>
</file>

<file path=xl/drawings/_rels/drawing31.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5" Type="http://schemas.openxmlformats.org/officeDocument/2006/relationships/image" Target="../media/image2.jpeg"/><Relationship Id="rId4" Type="http://schemas.openxmlformats.org/officeDocument/2006/relationships/chart" Target="../charts/chart17.xml"/></Relationships>
</file>

<file path=xl/drawings/_rels/drawing32.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chart" Target="../charts/chart18.xml"/></Relationships>
</file>

<file path=xl/drawings/_rels/drawing33.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chart" Target="../charts/chart20.xml"/><Relationship Id="rId1" Type="http://schemas.openxmlformats.org/officeDocument/2006/relationships/chart" Target="../charts/chart19.xml"/></Relationships>
</file>

<file path=xl/drawings/_rels/drawing34.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chart" Target="../charts/chart22.xml"/><Relationship Id="rId1" Type="http://schemas.openxmlformats.org/officeDocument/2006/relationships/chart" Target="../charts/chart21.xml"/></Relationships>
</file>

<file path=xl/drawings/_rels/drawing35.xml.rels><?xml version="1.0" encoding="UTF-8" standalone="yes"?>
<Relationships xmlns="http://schemas.openxmlformats.org/package/2006/relationships"><Relationship Id="rId3" Type="http://schemas.openxmlformats.org/officeDocument/2006/relationships/image" Target="../media/image12.jpeg"/><Relationship Id="rId2" Type="http://schemas.openxmlformats.org/officeDocument/2006/relationships/chart" Target="../charts/chart24.xml"/><Relationship Id="rId1" Type="http://schemas.openxmlformats.org/officeDocument/2006/relationships/chart" Target="../charts/chart2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7.xml.rels><?xml version="1.0" encoding="UTF-8" standalone="yes"?>
<Relationships xmlns="http://schemas.openxmlformats.org/package/2006/relationships"><Relationship Id="rId2" Type="http://schemas.openxmlformats.org/officeDocument/2006/relationships/image" Target="../media/image13.jpeg"/><Relationship Id="rId1" Type="http://schemas.openxmlformats.org/officeDocument/2006/relationships/chart" Target="../charts/chart25.xml"/></Relationships>
</file>

<file path=xl/drawings/_rels/drawing38.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39.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chart" Target="../charts/chart26.xml"/></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41.xml.rels><?xml version="1.0" encoding="UTF-8" standalone="yes"?>
<Relationships xmlns="http://schemas.openxmlformats.org/package/2006/relationships"><Relationship Id="rId2" Type="http://schemas.openxmlformats.org/officeDocument/2006/relationships/image" Target="../media/image17.jpeg"/><Relationship Id="rId1" Type="http://schemas.openxmlformats.org/officeDocument/2006/relationships/chart" Target="../charts/chart27.xml"/></Relationships>
</file>

<file path=xl/drawings/_rels/drawing42.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43.xml.rels><?xml version="1.0" encoding="UTF-8" standalone="yes"?>
<Relationships xmlns="http://schemas.openxmlformats.org/package/2006/relationships"><Relationship Id="rId2" Type="http://schemas.openxmlformats.org/officeDocument/2006/relationships/image" Target="../media/image19.jpeg"/><Relationship Id="rId1" Type="http://schemas.openxmlformats.org/officeDocument/2006/relationships/chart" Target="../charts/chart28.xml"/></Relationships>
</file>

<file path=xl/drawings/_rels/drawing44.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29.xml"/></Relationships>
</file>

<file path=xl/drawings/_rels/drawing45.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0.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5" Type="http://schemas.openxmlformats.org/officeDocument/2006/relationships/image" Target="../media/image11.jpeg"/><Relationship Id="rId4" Type="http://schemas.openxmlformats.org/officeDocument/2006/relationships/chart" Target="../charts/chart33.xml"/></Relationships>
</file>

<file path=xl/drawings/_rels/drawing51.xml.rels><?xml version="1.0" encoding="UTF-8" standalone="yes"?>
<Relationships xmlns="http://schemas.openxmlformats.org/package/2006/relationships"><Relationship Id="rId2" Type="http://schemas.openxmlformats.org/officeDocument/2006/relationships/image" Target="../media/image20.jpeg"/><Relationship Id="rId1" Type="http://schemas.openxmlformats.org/officeDocument/2006/relationships/chart" Target="../charts/chart34.xml"/></Relationships>
</file>

<file path=xl/drawings/_rels/drawing52.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chart" Target="../charts/chart36.xml"/><Relationship Id="rId1" Type="http://schemas.openxmlformats.org/officeDocument/2006/relationships/chart" Target="../charts/chart35.xml"/></Relationships>
</file>

<file path=xl/drawings/_rels/drawing53.xml.rels><?xml version="1.0" encoding="UTF-8" standalone="yes"?>
<Relationships xmlns="http://schemas.openxmlformats.org/package/2006/relationships"><Relationship Id="rId1" Type="http://schemas.openxmlformats.org/officeDocument/2006/relationships/image" Target="../media/image6.png"/></Relationships>
</file>

<file path=xl/drawings/_rels/drawing54.xml.rels><?xml version="1.0" encoding="UTF-8" standalone="yes"?>
<Relationships xmlns="http://schemas.openxmlformats.org/package/2006/relationships"><Relationship Id="rId3" Type="http://schemas.openxmlformats.org/officeDocument/2006/relationships/image" Target="../media/image21.jpeg"/><Relationship Id="rId2" Type="http://schemas.openxmlformats.org/officeDocument/2006/relationships/chart" Target="../charts/chart38.xml"/><Relationship Id="rId1" Type="http://schemas.openxmlformats.org/officeDocument/2006/relationships/chart" Target="../charts/chart37.xml"/></Relationships>
</file>

<file path=xl/drawings/_rels/drawing55.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68.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4" Type="http://schemas.openxmlformats.org/officeDocument/2006/relationships/image" Target="../media/image11.jpeg"/></Relationships>
</file>

<file path=xl/drawings/_rels/drawing69.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42.xml"/></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3.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4" Type="http://schemas.openxmlformats.org/officeDocument/2006/relationships/image" Target="../media/image11.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7.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4" Type="http://schemas.openxmlformats.org/officeDocument/2006/relationships/image" Target="../media/image32.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5.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49.xml"/></Relationships>
</file>

<file path=xl/drawings/_rels/drawing86.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9.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1.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51.xml"/></Relationships>
</file>

<file path=xl/drawings/_rels/drawing93.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52.xml"/></Relationships>
</file>

<file path=xl/drawings/_rels/drawing95.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53.xml"/></Relationships>
</file>

<file path=xl/drawings/_rels/drawing97.xml.rels><?xml version="1.0" encoding="UTF-8" standalone="yes"?>
<Relationships xmlns="http://schemas.openxmlformats.org/package/2006/relationships"><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oneCellAnchor>
    <xdr:from>
      <xdr:col>15</xdr:col>
      <xdr:colOff>438150</xdr:colOff>
      <xdr:row>1</xdr:row>
      <xdr:rowOff>9525</xdr:rowOff>
    </xdr:from>
    <xdr:ext cx="1943100" cy="533400"/>
    <xdr:pic>
      <xdr:nvPicPr>
        <xdr:cNvPr id="2" name="Picture 3" descr="Sistema para la Autonomía y Atención a la Dependencia (SAAD)">
          <a:extLst>
            <a:ext uri="{FF2B5EF4-FFF2-40B4-BE49-F238E27FC236}">
              <a16:creationId xmlns:a16="http://schemas.microsoft.com/office/drawing/2014/main" id="{04F01D4B-4CFB-4DC0-A2A2-847410F1C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17145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0</xdr:rowOff>
    </xdr:from>
    <xdr:ext cx="3619500" cy="842621"/>
    <xdr:pic>
      <xdr:nvPicPr>
        <xdr:cNvPr id="3" name="Imagen 2">
          <a:extLst>
            <a:ext uri="{FF2B5EF4-FFF2-40B4-BE49-F238E27FC236}">
              <a16:creationId xmlns:a16="http://schemas.microsoft.com/office/drawing/2014/main" id="{235921C8-7B31-4971-BB31-7F78FA70460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oneCellAnchor>
  <xdr:twoCellAnchor editAs="oneCell">
    <xdr:from>
      <xdr:col>0</xdr:col>
      <xdr:colOff>0</xdr:colOff>
      <xdr:row>0</xdr:row>
      <xdr:rowOff>0</xdr:rowOff>
    </xdr:from>
    <xdr:to>
      <xdr:col>22</xdr:col>
      <xdr:colOff>10143</xdr:colOff>
      <xdr:row>17</xdr:row>
      <xdr:rowOff>56716</xdr:rowOff>
    </xdr:to>
    <xdr:pic>
      <xdr:nvPicPr>
        <xdr:cNvPr id="4" name="Imagen 3">
          <a:extLst>
            <a:ext uri="{FF2B5EF4-FFF2-40B4-BE49-F238E27FC236}">
              <a16:creationId xmlns:a16="http://schemas.microsoft.com/office/drawing/2014/main" id="{EEA0E28A-3F06-46FE-8F37-7598D38F6475}"/>
            </a:ext>
          </a:extLst>
        </xdr:cNvPr>
        <xdr:cNvPicPr>
          <a:picLocks noChangeAspect="1"/>
        </xdr:cNvPicPr>
      </xdr:nvPicPr>
      <xdr:blipFill>
        <a:blip xmlns:r="http://schemas.openxmlformats.org/officeDocument/2006/relationships" r:embed="rId3"/>
        <a:stretch>
          <a:fillRect/>
        </a:stretch>
      </xdr:blipFill>
      <xdr:spPr>
        <a:xfrm>
          <a:off x="0" y="0"/>
          <a:ext cx="10687214" cy="7413645"/>
        </a:xfrm>
        <a:prstGeom prst="rect">
          <a:avLst/>
        </a:prstGeom>
      </xdr:spPr>
    </xdr:pic>
    <xdr:clientData/>
  </xdr:twoCellAnchor>
  <xdr:twoCellAnchor>
    <xdr:from>
      <xdr:col>13</xdr:col>
      <xdr:colOff>296182</xdr:colOff>
      <xdr:row>7</xdr:row>
      <xdr:rowOff>537029</xdr:rowOff>
    </xdr:from>
    <xdr:to>
      <xdr:col>22</xdr:col>
      <xdr:colOff>56334</xdr:colOff>
      <xdr:row>11</xdr:row>
      <xdr:rowOff>943882</xdr:rowOff>
    </xdr:to>
    <xdr:sp macro="" textlink="">
      <xdr:nvSpPr>
        <xdr:cNvPr id="5" name="Cuadro de texto 2">
          <a:extLst>
            <a:ext uri="{FF2B5EF4-FFF2-40B4-BE49-F238E27FC236}">
              <a16:creationId xmlns:a16="http://schemas.microsoft.com/office/drawing/2014/main" id="{19CDDC91-FCA0-4FD2-BEBF-F46E81F54D97}"/>
            </a:ext>
          </a:extLst>
        </xdr:cNvPr>
        <xdr:cNvSpPr txBox="1"/>
      </xdr:nvSpPr>
      <xdr:spPr>
        <a:xfrm>
          <a:off x="6410325" y="4419600"/>
          <a:ext cx="4323080" cy="193992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lnSpc>
              <a:spcPct val="107000"/>
            </a:lnSpc>
            <a:spcAft>
              <a:spcPts val="800"/>
            </a:spcAft>
          </a:pPr>
          <a:r>
            <a:rPr lang="es-ES" sz="26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INFORMACIÓN ESTADÍSTICA DEL SISTEMA PARA LA AUTONOMÍA Y ATENCIÓN A LA DEPENDENCIA</a:t>
          </a:r>
        </a:p>
      </xdr:txBody>
    </xdr:sp>
    <xdr:clientData/>
  </xdr:twoCellAnchor>
  <xdr:twoCellAnchor>
    <xdr:from>
      <xdr:col>13</xdr:col>
      <xdr:colOff>362857</xdr:colOff>
      <xdr:row>12</xdr:row>
      <xdr:rowOff>40821</xdr:rowOff>
    </xdr:from>
    <xdr:to>
      <xdr:col>21</xdr:col>
      <xdr:colOff>601254</xdr:colOff>
      <xdr:row>13</xdr:row>
      <xdr:rowOff>160020</xdr:rowOff>
    </xdr:to>
    <xdr:sp macro="" textlink="">
      <xdr:nvSpPr>
        <xdr:cNvPr id="6" name="Cuadro de texto 2">
          <a:extLst>
            <a:ext uri="{FF2B5EF4-FFF2-40B4-BE49-F238E27FC236}">
              <a16:creationId xmlns:a16="http://schemas.microsoft.com/office/drawing/2014/main" id="{3664C6A1-134A-4A98-B8BD-CF06B2ED0B86}"/>
            </a:ext>
          </a:extLst>
        </xdr:cNvPr>
        <xdr:cNvSpPr txBox="1"/>
      </xdr:nvSpPr>
      <xdr:spPr>
        <a:xfrm>
          <a:off x="6477000" y="6445250"/>
          <a:ext cx="4003040" cy="309699"/>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ES" sz="15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31</a:t>
          </a:r>
          <a:r>
            <a:rPr lang="es-ES" sz="1500" b="1" kern="100" baseline="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 de dicembre</a:t>
          </a:r>
          <a:r>
            <a:rPr lang="es-ES" sz="15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 del 2024</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29821</xdr:rowOff>
    </xdr:to>
    <xdr:pic>
      <xdr:nvPicPr>
        <xdr:cNvPr id="2" name="Imagen 1">
          <a:extLst>
            <a:ext uri="{FF2B5EF4-FFF2-40B4-BE49-F238E27FC236}">
              <a16:creationId xmlns:a16="http://schemas.microsoft.com/office/drawing/2014/main" id="{F9480355-CCCD-4587-95ED-A89872D3C99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64029</xdr:colOff>
      <xdr:row>1</xdr:row>
      <xdr:rowOff>655296</xdr:rowOff>
    </xdr:to>
    <xdr:pic>
      <xdr:nvPicPr>
        <xdr:cNvPr id="3" name="Imagen 2">
          <a:extLst>
            <a:ext uri="{FF2B5EF4-FFF2-40B4-BE49-F238E27FC236}">
              <a16:creationId xmlns:a16="http://schemas.microsoft.com/office/drawing/2014/main" id="{E832303D-9427-44A1-AF46-25A1497FC8A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0</xdr:colOff>
      <xdr:row>5</xdr:row>
      <xdr:rowOff>133350</xdr:rowOff>
    </xdr:from>
    <xdr:to>
      <xdr:col>13</xdr:col>
      <xdr:colOff>0</xdr:colOff>
      <xdr:row>30</xdr:row>
      <xdr:rowOff>0</xdr:rowOff>
    </xdr:to>
    <xdr:graphicFrame macro="">
      <xdr:nvGraphicFramePr>
        <xdr:cNvPr id="4166" name="Chart 3">
          <a:extLst>
            <a:ext uri="{FF2B5EF4-FFF2-40B4-BE49-F238E27FC236}">
              <a16:creationId xmlns:a16="http://schemas.microsoft.com/office/drawing/2014/main" id="{00000000-0008-0000-1900-000046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6</xdr:row>
      <xdr:rowOff>114300</xdr:rowOff>
    </xdr:from>
    <xdr:to>
      <xdr:col>15</xdr:col>
      <xdr:colOff>466725</xdr:colOff>
      <xdr:row>29</xdr:row>
      <xdr:rowOff>28575</xdr:rowOff>
    </xdr:to>
    <xdr:graphicFrame macro="">
      <xdr:nvGraphicFramePr>
        <xdr:cNvPr id="4168" name="Gráfico 1">
          <a:extLst>
            <a:ext uri="{FF2B5EF4-FFF2-40B4-BE49-F238E27FC236}">
              <a16:creationId xmlns:a16="http://schemas.microsoft.com/office/drawing/2014/main" id="{00000000-0008-0000-1900-000048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4</xdr:col>
      <xdr:colOff>607219</xdr:colOff>
      <xdr:row>2</xdr:row>
      <xdr:rowOff>464796</xdr:rowOff>
    </xdr:to>
    <xdr:pic>
      <xdr:nvPicPr>
        <xdr:cNvPr id="3" name="Imagen 2">
          <a:extLst>
            <a:ext uri="{FF2B5EF4-FFF2-40B4-BE49-F238E27FC236}">
              <a16:creationId xmlns:a16="http://schemas.microsoft.com/office/drawing/2014/main" id="{667B55C2-8BF3-4C48-83FF-64DA8DBA840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57150</xdr:colOff>
      <xdr:row>6</xdr:row>
      <xdr:rowOff>114300</xdr:rowOff>
    </xdr:from>
    <xdr:to>
      <xdr:col>20</xdr:col>
      <xdr:colOff>1085850</xdr:colOff>
      <xdr:row>30</xdr:row>
      <xdr:rowOff>38100</xdr:rowOff>
    </xdr:to>
    <xdr:graphicFrame macro="">
      <xdr:nvGraphicFramePr>
        <xdr:cNvPr id="2" name="Chart 16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264583</xdr:colOff>
      <xdr:row>1</xdr:row>
      <xdr:rowOff>655296</xdr:rowOff>
    </xdr:to>
    <xdr:pic>
      <xdr:nvPicPr>
        <xdr:cNvPr id="4" name="Imagen 3">
          <a:extLst>
            <a:ext uri="{FF2B5EF4-FFF2-40B4-BE49-F238E27FC236}">
              <a16:creationId xmlns:a16="http://schemas.microsoft.com/office/drawing/2014/main" id="{48ACFE8F-D5A1-4BA0-ABEB-8A8C35F9E62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74083" y="0"/>
          <a:ext cx="3619500" cy="84262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B87A04B7-E281-4B64-8A92-57529A2E0A7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9375" y="0"/>
          <a:ext cx="3619500" cy="84262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514350</xdr:colOff>
      <xdr:row>1</xdr:row>
      <xdr:rowOff>655296</xdr:rowOff>
    </xdr:to>
    <xdr:pic>
      <xdr:nvPicPr>
        <xdr:cNvPr id="3" name="Imagen 2">
          <a:extLst>
            <a:ext uri="{FF2B5EF4-FFF2-40B4-BE49-F238E27FC236}">
              <a16:creationId xmlns:a16="http://schemas.microsoft.com/office/drawing/2014/main" id="{929D86E9-CAAE-4614-A46D-1546E8DFB32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5168" name="Imagen 1">
          <a:extLst>
            <a:ext uri="{FF2B5EF4-FFF2-40B4-BE49-F238E27FC236}">
              <a16:creationId xmlns:a16="http://schemas.microsoft.com/office/drawing/2014/main" id="{00000000-0008-0000-1D00-0000301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5</xdr:row>
      <xdr:rowOff>66675</xdr:rowOff>
    </xdr:from>
    <xdr:to>
      <xdr:col>12</xdr:col>
      <xdr:colOff>152400</xdr:colOff>
      <xdr:row>23</xdr:row>
      <xdr:rowOff>0</xdr:rowOff>
    </xdr:to>
    <xdr:graphicFrame macro="">
      <xdr:nvGraphicFramePr>
        <xdr:cNvPr id="2" name="Chart 16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19050</xdr:colOff>
      <xdr:row>5</xdr:row>
      <xdr:rowOff>28575</xdr:rowOff>
    </xdr:from>
    <xdr:to>
      <xdr:col>25</xdr:col>
      <xdr:colOff>400051</xdr:colOff>
      <xdr:row>23</xdr:row>
      <xdr:rowOff>9525</xdr:rowOff>
    </xdr:to>
    <xdr:graphicFrame macro="">
      <xdr:nvGraphicFramePr>
        <xdr:cNvPr id="4" name="Chart 161">
          <a:extLst>
            <a:ext uri="{FF2B5EF4-FFF2-40B4-BE49-F238E27FC236}">
              <a16:creationId xmlns:a16="http://schemas.microsoft.com/office/drawing/2014/main" id="{00000000-0008-0000-1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57150</xdr:colOff>
      <xdr:row>22</xdr:row>
      <xdr:rowOff>180975</xdr:rowOff>
    </xdr:from>
    <xdr:to>
      <xdr:col>12</xdr:col>
      <xdr:colOff>200024</xdr:colOff>
      <xdr:row>45</xdr:row>
      <xdr:rowOff>57150</xdr:rowOff>
    </xdr:to>
    <xdr:graphicFrame macro="">
      <xdr:nvGraphicFramePr>
        <xdr:cNvPr id="5" name="Chart 161">
          <a:extLst>
            <a:ext uri="{FF2B5EF4-FFF2-40B4-BE49-F238E27FC236}">
              <a16:creationId xmlns:a16="http://schemas.microsoft.com/office/drawing/2014/main" id="{00000000-0008-0000-1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34925</xdr:colOff>
      <xdr:row>22</xdr:row>
      <xdr:rowOff>142875</xdr:rowOff>
    </xdr:from>
    <xdr:to>
      <xdr:col>25</xdr:col>
      <xdr:colOff>434974</xdr:colOff>
      <xdr:row>45</xdr:row>
      <xdr:rowOff>104775</xdr:rowOff>
    </xdr:to>
    <xdr:graphicFrame macro="">
      <xdr:nvGraphicFramePr>
        <xdr:cNvPr id="6" name="Chart 161">
          <a:extLst>
            <a:ext uri="{FF2B5EF4-FFF2-40B4-BE49-F238E27FC236}">
              <a16:creationId xmlns:a16="http://schemas.microsoft.com/office/drawing/2014/main" id="{00000000-0008-0000-1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6</xdr:col>
      <xdr:colOff>257175</xdr:colOff>
      <xdr:row>1</xdr:row>
      <xdr:rowOff>652121</xdr:rowOff>
    </xdr:to>
    <xdr:pic>
      <xdr:nvPicPr>
        <xdr:cNvPr id="7" name="Imagen 6">
          <a:extLst>
            <a:ext uri="{FF2B5EF4-FFF2-40B4-BE49-F238E27FC236}">
              <a16:creationId xmlns:a16="http://schemas.microsoft.com/office/drawing/2014/main" id="{96E49622-B09C-4403-B624-5BFC5062E8AA}"/>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1066800</xdr:colOff>
      <xdr:row>33</xdr:row>
      <xdr:rowOff>139700</xdr:rowOff>
    </xdr:from>
    <xdr:to>
      <xdr:col>9</xdr:col>
      <xdr:colOff>317500</xdr:colOff>
      <xdr:row>48</xdr:row>
      <xdr:rowOff>59904</xdr:rowOff>
    </xdr:to>
    <xdr:graphicFrame macro="">
      <xdr:nvGraphicFramePr>
        <xdr:cNvPr id="3" name="Gráfico 2">
          <a:extLst>
            <a:ext uri="{FF2B5EF4-FFF2-40B4-BE49-F238E27FC236}">
              <a16:creationId xmlns:a16="http://schemas.microsoft.com/office/drawing/2014/main" id="{00000000-0008-0000-1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400050</xdr:colOff>
      <xdr:row>3</xdr:row>
      <xdr:rowOff>47813</xdr:rowOff>
    </xdr:to>
    <xdr:pic>
      <xdr:nvPicPr>
        <xdr:cNvPr id="2" name="Imagen 1">
          <a:extLst>
            <a:ext uri="{FF2B5EF4-FFF2-40B4-BE49-F238E27FC236}">
              <a16:creationId xmlns:a16="http://schemas.microsoft.com/office/drawing/2014/main" id="{EB94EA35-34C5-45CF-A225-CDE2D63547D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171450</xdr:colOff>
      <xdr:row>15</xdr:row>
      <xdr:rowOff>38100</xdr:rowOff>
    </xdr:from>
    <xdr:to>
      <xdr:col>29</xdr:col>
      <xdr:colOff>285750</xdr:colOff>
      <xdr:row>36</xdr:row>
      <xdr:rowOff>9525</xdr:rowOff>
    </xdr:to>
    <xdr:graphicFrame macro="">
      <xdr:nvGraphicFramePr>
        <xdr:cNvPr id="2" name="Chart 5">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47625</xdr:rowOff>
    </xdr:from>
    <xdr:to>
      <xdr:col>11</xdr:col>
      <xdr:colOff>247650</xdr:colOff>
      <xdr:row>34</xdr:row>
      <xdr:rowOff>133350</xdr:rowOff>
    </xdr:to>
    <xdr:graphicFrame macro="">
      <xdr:nvGraphicFramePr>
        <xdr:cNvPr id="3" name="Chart 23">
          <a:extLst>
            <a:ext uri="{FF2B5EF4-FFF2-40B4-BE49-F238E27FC236}">
              <a16:creationId xmlns:a16="http://schemas.microsoft.com/office/drawing/2014/main"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11</xdr:col>
      <xdr:colOff>278342</xdr:colOff>
      <xdr:row>3</xdr:row>
      <xdr:rowOff>45696</xdr:rowOff>
    </xdr:to>
    <xdr:pic>
      <xdr:nvPicPr>
        <xdr:cNvPr id="5" name="Imagen 4">
          <a:extLst>
            <a:ext uri="{FF2B5EF4-FFF2-40B4-BE49-F238E27FC236}">
              <a16:creationId xmlns:a16="http://schemas.microsoft.com/office/drawing/2014/main" id="{6CB6B402-DF3E-44CA-96F1-1B0B1FCE426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8" name="Picture 1" descr="Sistema para la Autonomía y Atención a la Dependencia (SAAD)">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9" name="Picture 1" descr="Sistema para la Autonomía y Atención a la Dependencia (SAAD)">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10" name="Picture 1" descr="Sistema para la Autonomía y Atención a la Dependencia (SAAD)">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6350</xdr:colOff>
      <xdr:row>1</xdr:row>
      <xdr:rowOff>674346</xdr:rowOff>
    </xdr:to>
    <xdr:pic>
      <xdr:nvPicPr>
        <xdr:cNvPr id="5" name="Imagen 4">
          <a:extLst>
            <a:ext uri="{FF2B5EF4-FFF2-40B4-BE49-F238E27FC236}">
              <a16:creationId xmlns:a16="http://schemas.microsoft.com/office/drawing/2014/main" id="{3A3B333E-71C2-4342-A2E5-B5AD88EA9DF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7</xdr:col>
      <xdr:colOff>349250</xdr:colOff>
      <xdr:row>3</xdr:row>
      <xdr:rowOff>48871</xdr:rowOff>
    </xdr:to>
    <xdr:pic>
      <xdr:nvPicPr>
        <xdr:cNvPr id="3" name="Imagen 2">
          <a:extLst>
            <a:ext uri="{FF2B5EF4-FFF2-40B4-BE49-F238E27FC236}">
              <a16:creationId xmlns:a16="http://schemas.microsoft.com/office/drawing/2014/main" id="{B8AE84F3-ABE6-4B9D-8E8E-644C01333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63500" y="0"/>
          <a:ext cx="3619500" cy="84262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47625</xdr:colOff>
      <xdr:row>4</xdr:row>
      <xdr:rowOff>57150</xdr:rowOff>
    </xdr:from>
    <xdr:to>
      <xdr:col>21</xdr:col>
      <xdr:colOff>527050</xdr:colOff>
      <xdr:row>31</xdr:row>
      <xdr:rowOff>47625</xdr:rowOff>
    </xdr:to>
    <xdr:graphicFrame macro="">
      <xdr:nvGraphicFramePr>
        <xdr:cNvPr id="3" name="Gráfico 2">
          <a:extLst>
            <a:ext uri="{FF2B5EF4-FFF2-40B4-BE49-F238E27FC236}">
              <a16:creationId xmlns:a16="http://schemas.microsoft.com/office/drawing/2014/main" id="{00000000-0008-0000-2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720544D7-7A70-4906-A6B2-2F095C9E8DA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5</xdr:row>
      <xdr:rowOff>28575</xdr:rowOff>
    </xdr:from>
    <xdr:to>
      <xdr:col>21</xdr:col>
      <xdr:colOff>479425</xdr:colOff>
      <xdr:row>31</xdr:row>
      <xdr:rowOff>85725</xdr:rowOff>
    </xdr:to>
    <xdr:graphicFrame macro="">
      <xdr:nvGraphicFramePr>
        <xdr:cNvPr id="3" name="Gráfico 2">
          <a:extLst>
            <a:ext uri="{FF2B5EF4-FFF2-40B4-BE49-F238E27FC236}">
              <a16:creationId xmlns:a16="http://schemas.microsoft.com/office/drawing/2014/main" id="{00000000-0008-0000-2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EFBED90E-2D3C-4434-B4F5-9EADFB602D1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57150</xdr:colOff>
      <xdr:row>7</xdr:row>
      <xdr:rowOff>47625</xdr:rowOff>
    </xdr:from>
    <xdr:to>
      <xdr:col>18</xdr:col>
      <xdr:colOff>257175</xdr:colOff>
      <xdr:row>31</xdr:row>
      <xdr:rowOff>9525</xdr:rowOff>
    </xdr:to>
    <xdr:graphicFrame macro="">
      <xdr:nvGraphicFramePr>
        <xdr:cNvPr id="8239" name="Chart 113">
          <a:extLst>
            <a:ext uri="{FF2B5EF4-FFF2-40B4-BE49-F238E27FC236}">
              <a16:creationId xmlns:a16="http://schemas.microsoft.com/office/drawing/2014/main" id="{00000000-0008-0000-2400-00002F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9525</xdr:colOff>
      <xdr:row>0</xdr:row>
      <xdr:rowOff>0</xdr:rowOff>
    </xdr:from>
    <xdr:to>
      <xdr:col>6</xdr:col>
      <xdr:colOff>273050</xdr:colOff>
      <xdr:row>3</xdr:row>
      <xdr:rowOff>10771</xdr:rowOff>
    </xdr:to>
    <xdr:pic>
      <xdr:nvPicPr>
        <xdr:cNvPr id="3" name="Imagen 2">
          <a:extLst>
            <a:ext uri="{FF2B5EF4-FFF2-40B4-BE49-F238E27FC236}">
              <a16:creationId xmlns:a16="http://schemas.microsoft.com/office/drawing/2014/main" id="{F204D2B8-9494-4161-A76F-2E6C2EB329A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9525" y="0"/>
          <a:ext cx="3619500" cy="84262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4" name="Imagen 3">
          <a:extLst>
            <a:ext uri="{FF2B5EF4-FFF2-40B4-BE49-F238E27FC236}">
              <a16:creationId xmlns:a16="http://schemas.microsoft.com/office/drawing/2014/main" id="{A4104DDB-761D-4532-9B69-076985004BB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2DA9FC8E-DC24-441C-B3B9-96671CF24DA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02100D47-7A35-4781-8886-B9579FCFAD2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4B814F53-D0C1-4B5F-86CD-6A094486853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B15C72A1-23EE-4E6D-AA11-A489AF278CA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6350</xdr:colOff>
      <xdr:row>1</xdr:row>
      <xdr:rowOff>655296</xdr:rowOff>
    </xdr:to>
    <xdr:pic>
      <xdr:nvPicPr>
        <xdr:cNvPr id="3" name="Imagen 2">
          <a:extLst>
            <a:ext uri="{FF2B5EF4-FFF2-40B4-BE49-F238E27FC236}">
              <a16:creationId xmlns:a16="http://schemas.microsoft.com/office/drawing/2014/main" id="{3BF7D98A-E90A-48C1-B14B-C0937DF338F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9525</xdr:colOff>
      <xdr:row>1</xdr:row>
      <xdr:rowOff>677521</xdr:rowOff>
    </xdr:to>
    <xdr:pic>
      <xdr:nvPicPr>
        <xdr:cNvPr id="5" name="Imagen 4">
          <a:extLst>
            <a:ext uri="{FF2B5EF4-FFF2-40B4-BE49-F238E27FC236}">
              <a16:creationId xmlns:a16="http://schemas.microsoft.com/office/drawing/2014/main" id="{D99821C8-8ED3-4406-8E5B-B66CBBD09C0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5</xdr:row>
      <xdr:rowOff>9525</xdr:rowOff>
    </xdr:from>
    <xdr:to>
      <xdr:col>12</xdr:col>
      <xdr:colOff>152400</xdr:colOff>
      <xdr:row>24</xdr:row>
      <xdr:rowOff>9525</xdr:rowOff>
    </xdr:to>
    <xdr:graphicFrame macro="">
      <xdr:nvGraphicFramePr>
        <xdr:cNvPr id="2" name="Chart 161">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28574</xdr:colOff>
      <xdr:row>5</xdr:row>
      <xdr:rowOff>0</xdr:rowOff>
    </xdr:from>
    <xdr:to>
      <xdr:col>25</xdr:col>
      <xdr:colOff>441325</xdr:colOff>
      <xdr:row>24</xdr:row>
      <xdr:rowOff>38100</xdr:rowOff>
    </xdr:to>
    <xdr:graphicFrame macro="">
      <xdr:nvGraphicFramePr>
        <xdr:cNvPr id="4" name="Chart 161">
          <a:extLst>
            <a:ext uri="{FF2B5EF4-FFF2-40B4-BE49-F238E27FC236}">
              <a16:creationId xmlns:a16="http://schemas.microsoft.com/office/drawing/2014/main" id="{00000000-0008-0000-2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171450</xdr:rowOff>
    </xdr:from>
    <xdr:to>
      <xdr:col>12</xdr:col>
      <xdr:colOff>123825</xdr:colOff>
      <xdr:row>45</xdr:row>
      <xdr:rowOff>79375</xdr:rowOff>
    </xdr:to>
    <xdr:graphicFrame macro="">
      <xdr:nvGraphicFramePr>
        <xdr:cNvPr id="5" name="Chart 161">
          <a:extLst>
            <a:ext uri="{FF2B5EF4-FFF2-40B4-BE49-F238E27FC236}">
              <a16:creationId xmlns:a16="http://schemas.microsoft.com/office/drawing/2014/main" id="{00000000-0008-0000-2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38100</xdr:colOff>
      <xdr:row>23</xdr:row>
      <xdr:rowOff>177800</xdr:rowOff>
    </xdr:from>
    <xdr:to>
      <xdr:col>25</xdr:col>
      <xdr:colOff>457200</xdr:colOff>
      <xdr:row>45</xdr:row>
      <xdr:rowOff>53975</xdr:rowOff>
    </xdr:to>
    <xdr:graphicFrame macro="">
      <xdr:nvGraphicFramePr>
        <xdr:cNvPr id="6" name="Chart 161">
          <a:extLst>
            <a:ext uri="{FF2B5EF4-FFF2-40B4-BE49-F238E27FC236}">
              <a16:creationId xmlns:a16="http://schemas.microsoft.com/office/drawing/2014/main" id="{00000000-0008-0000-2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333375</xdr:colOff>
      <xdr:row>1</xdr:row>
      <xdr:rowOff>652121</xdr:rowOff>
    </xdr:to>
    <xdr:pic>
      <xdr:nvPicPr>
        <xdr:cNvPr id="7" name="Imagen 6">
          <a:extLst>
            <a:ext uri="{FF2B5EF4-FFF2-40B4-BE49-F238E27FC236}">
              <a16:creationId xmlns:a16="http://schemas.microsoft.com/office/drawing/2014/main" id="{ED5FC412-2EFC-4279-A45B-F85C7298BFE7}"/>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1</xdr:col>
      <xdr:colOff>1438276</xdr:colOff>
      <xdr:row>34</xdr:row>
      <xdr:rowOff>15874</xdr:rowOff>
    </xdr:from>
    <xdr:to>
      <xdr:col>9</xdr:col>
      <xdr:colOff>323851</xdr:colOff>
      <xdr:row>48</xdr:row>
      <xdr:rowOff>158749</xdr:rowOff>
    </xdr:to>
    <xdr:graphicFrame macro="">
      <xdr:nvGraphicFramePr>
        <xdr:cNvPr id="3" name="Gráfico 2">
          <a:extLst>
            <a:ext uri="{FF2B5EF4-FFF2-40B4-BE49-F238E27FC236}">
              <a16:creationId xmlns:a16="http://schemas.microsoft.com/office/drawing/2014/main" id="{00000000-0008-0000-2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5</xdr:col>
      <xdr:colOff>541666</xdr:colOff>
      <xdr:row>3</xdr:row>
      <xdr:rowOff>2183</xdr:rowOff>
    </xdr:to>
    <xdr:pic>
      <xdr:nvPicPr>
        <xdr:cNvPr id="2" name="Imagen 1">
          <a:extLst>
            <a:ext uri="{FF2B5EF4-FFF2-40B4-BE49-F238E27FC236}">
              <a16:creationId xmlns:a16="http://schemas.microsoft.com/office/drawing/2014/main" id="{9CB5E360-2A33-4C88-96EF-47341C4884F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31321" y="1"/>
          <a:ext cx="3565072" cy="82995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11</xdr:col>
      <xdr:colOff>171450</xdr:colOff>
      <xdr:row>23</xdr:row>
      <xdr:rowOff>38100</xdr:rowOff>
    </xdr:from>
    <xdr:to>
      <xdr:col>29</xdr:col>
      <xdr:colOff>304800</xdr:colOff>
      <xdr:row>38</xdr:row>
      <xdr:rowOff>66675</xdr:rowOff>
    </xdr:to>
    <xdr:graphicFrame macro="">
      <xdr:nvGraphicFramePr>
        <xdr:cNvPr id="2" name="Chart 5">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24</xdr:row>
      <xdr:rowOff>28575</xdr:rowOff>
    </xdr:from>
    <xdr:to>
      <xdr:col>8</xdr:col>
      <xdr:colOff>371476</xdr:colOff>
      <xdr:row>35</xdr:row>
      <xdr:rowOff>180975</xdr:rowOff>
    </xdr:to>
    <xdr:graphicFrame macro="">
      <xdr:nvGraphicFramePr>
        <xdr:cNvPr id="5" name="Chart 23">
          <a:extLst>
            <a:ext uri="{FF2B5EF4-FFF2-40B4-BE49-F238E27FC236}">
              <a16:creationId xmlns:a16="http://schemas.microsoft.com/office/drawing/2014/main" id="{00000000-0008-0000-2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350921</xdr:colOff>
      <xdr:row>3</xdr:row>
      <xdr:rowOff>107766</xdr:rowOff>
    </xdr:to>
    <xdr:pic>
      <xdr:nvPicPr>
        <xdr:cNvPr id="4" name="Imagen 3">
          <a:extLst>
            <a:ext uri="{FF2B5EF4-FFF2-40B4-BE49-F238E27FC236}">
              <a16:creationId xmlns:a16="http://schemas.microsoft.com/office/drawing/2014/main" id="{355180C2-993B-4A5C-98AD-0E458BA0D0C1}"/>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80211" y="0"/>
          <a:ext cx="3479131" cy="809943"/>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3</xdr:col>
      <xdr:colOff>276225</xdr:colOff>
      <xdr:row>7</xdr:row>
      <xdr:rowOff>60325</xdr:rowOff>
    </xdr:from>
    <xdr:to>
      <xdr:col>27</xdr:col>
      <xdr:colOff>57150</xdr:colOff>
      <xdr:row>17</xdr:row>
      <xdr:rowOff>171450</xdr:rowOff>
    </xdr:to>
    <xdr:graphicFrame macro="">
      <xdr:nvGraphicFramePr>
        <xdr:cNvPr id="2" name="Chart 5">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266700</xdr:colOff>
      <xdr:row>17</xdr:row>
      <xdr:rowOff>257175</xdr:rowOff>
    </xdr:from>
    <xdr:to>
      <xdr:col>27</xdr:col>
      <xdr:colOff>57150</xdr:colOff>
      <xdr:row>32</xdr:row>
      <xdr:rowOff>28575</xdr:rowOff>
    </xdr:to>
    <xdr:graphicFrame macro="">
      <xdr:nvGraphicFramePr>
        <xdr:cNvPr id="5" name="Chart 5">
          <a:extLst>
            <a:ext uri="{FF2B5EF4-FFF2-40B4-BE49-F238E27FC236}">
              <a16:creationId xmlns:a16="http://schemas.microsoft.com/office/drawing/2014/main" id="{00000000-0008-0000-2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12</xdr:col>
      <xdr:colOff>183481</xdr:colOff>
      <xdr:row>4</xdr:row>
      <xdr:rowOff>318</xdr:rowOff>
    </xdr:to>
    <xdr:pic>
      <xdr:nvPicPr>
        <xdr:cNvPr id="4" name="Imagen 3">
          <a:extLst>
            <a:ext uri="{FF2B5EF4-FFF2-40B4-BE49-F238E27FC236}">
              <a16:creationId xmlns:a16="http://schemas.microsoft.com/office/drawing/2014/main" id="{6B141886-CF76-494A-8E6F-7032F36ACC0B}"/>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76200" y="0"/>
          <a:ext cx="3479131" cy="809943"/>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3</xdr:col>
      <xdr:colOff>295275</xdr:colOff>
      <xdr:row>7</xdr:row>
      <xdr:rowOff>60325</xdr:rowOff>
    </xdr:from>
    <xdr:to>
      <xdr:col>27</xdr:col>
      <xdr:colOff>76200</xdr:colOff>
      <xdr:row>17</xdr:row>
      <xdr:rowOff>76200</xdr:rowOff>
    </xdr:to>
    <xdr:graphicFrame macro="">
      <xdr:nvGraphicFramePr>
        <xdr:cNvPr id="2" name="Chart 5">
          <a:extLst>
            <a:ext uri="{FF2B5EF4-FFF2-40B4-BE49-F238E27FC236}">
              <a16:creationId xmlns:a16="http://schemas.microsoft.com/office/drawing/2014/main" id="{00000000-0008-0000-3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295275</xdr:colOff>
      <xdr:row>17</xdr:row>
      <xdr:rowOff>95250</xdr:rowOff>
    </xdr:from>
    <xdr:to>
      <xdr:col>27</xdr:col>
      <xdr:colOff>85725</xdr:colOff>
      <xdr:row>30</xdr:row>
      <xdr:rowOff>152400</xdr:rowOff>
    </xdr:to>
    <xdr:graphicFrame macro="">
      <xdr:nvGraphicFramePr>
        <xdr:cNvPr id="4" name="Chart 5">
          <a:extLst>
            <a:ext uri="{FF2B5EF4-FFF2-40B4-BE49-F238E27FC236}">
              <a16:creationId xmlns:a16="http://schemas.microsoft.com/office/drawing/2014/main" id="{00000000-0008-0000-3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xdr:colOff>
      <xdr:row>0</xdr:row>
      <xdr:rowOff>0</xdr:rowOff>
    </xdr:from>
    <xdr:to>
      <xdr:col>11</xdr:col>
      <xdr:colOff>19051</xdr:colOff>
      <xdr:row>3</xdr:row>
      <xdr:rowOff>2658</xdr:rowOff>
    </xdr:to>
    <xdr:pic>
      <xdr:nvPicPr>
        <xdr:cNvPr id="5" name="Imagen 4">
          <a:extLst>
            <a:ext uri="{FF2B5EF4-FFF2-40B4-BE49-F238E27FC236}">
              <a16:creationId xmlns:a16="http://schemas.microsoft.com/office/drawing/2014/main" id="{641D931B-87E5-4140-B471-11EA868578E5}"/>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1" y="0"/>
          <a:ext cx="3352800" cy="780533"/>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7</xdr:col>
      <xdr:colOff>152400</xdr:colOff>
      <xdr:row>1</xdr:row>
      <xdr:rowOff>618408</xdr:rowOff>
    </xdr:to>
    <xdr:pic>
      <xdr:nvPicPr>
        <xdr:cNvPr id="3" name="Imagen 2">
          <a:extLst>
            <a:ext uri="{FF2B5EF4-FFF2-40B4-BE49-F238E27FC236}">
              <a16:creationId xmlns:a16="http://schemas.microsoft.com/office/drawing/2014/main" id="{51DB7DC5-CADE-4637-9D8D-B300FE8C89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180975</xdr:colOff>
      <xdr:row>4</xdr:row>
      <xdr:rowOff>57150</xdr:rowOff>
    </xdr:from>
    <xdr:to>
      <xdr:col>22</xdr:col>
      <xdr:colOff>88900</xdr:colOff>
      <xdr:row>31</xdr:row>
      <xdr:rowOff>200025</xdr:rowOff>
    </xdr:to>
    <xdr:graphicFrame macro="">
      <xdr:nvGraphicFramePr>
        <xdr:cNvPr id="3" name="Gráfico 2">
          <a:extLst>
            <a:ext uri="{FF2B5EF4-FFF2-40B4-BE49-F238E27FC236}">
              <a16:creationId xmlns:a16="http://schemas.microsoft.com/office/drawing/2014/main" id="{00000000-0008-0000-3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105261</xdr:colOff>
      <xdr:row>2</xdr:row>
      <xdr:rowOff>1</xdr:rowOff>
    </xdr:to>
    <xdr:pic>
      <xdr:nvPicPr>
        <xdr:cNvPr id="4" name="Imagen 3">
          <a:extLst>
            <a:ext uri="{FF2B5EF4-FFF2-40B4-BE49-F238E27FC236}">
              <a16:creationId xmlns:a16="http://schemas.microsoft.com/office/drawing/2014/main" id="{4B5FFB35-E946-404F-BC22-7C8F7FE7ACC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91361" cy="74295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7</xdr:col>
      <xdr:colOff>86931</xdr:colOff>
      <xdr:row>1</xdr:row>
      <xdr:rowOff>609601</xdr:rowOff>
    </xdr:to>
    <xdr:pic>
      <xdr:nvPicPr>
        <xdr:cNvPr id="3" name="Imagen 2">
          <a:extLst>
            <a:ext uri="{FF2B5EF4-FFF2-40B4-BE49-F238E27FC236}">
              <a16:creationId xmlns:a16="http://schemas.microsoft.com/office/drawing/2014/main" id="{EEB9E603-2E73-4D7F-A268-62D0D438916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109531" cy="7239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xdr:from>
      <xdr:col>1</xdr:col>
      <xdr:colOff>85725</xdr:colOff>
      <xdr:row>4</xdr:row>
      <xdr:rowOff>57150</xdr:rowOff>
    </xdr:from>
    <xdr:to>
      <xdr:col>21</xdr:col>
      <xdr:colOff>565150</xdr:colOff>
      <xdr:row>31</xdr:row>
      <xdr:rowOff>200025</xdr:rowOff>
    </xdr:to>
    <xdr:graphicFrame macro="">
      <xdr:nvGraphicFramePr>
        <xdr:cNvPr id="3" name="Gráfico 2">
          <a:extLst>
            <a:ext uri="{FF2B5EF4-FFF2-40B4-BE49-F238E27FC236}">
              <a16:creationId xmlns:a16="http://schemas.microsoft.com/office/drawing/2014/main" id="{00000000-0008-0000-3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1</xdr:rowOff>
    </xdr:from>
    <xdr:to>
      <xdr:col>7</xdr:col>
      <xdr:colOff>76200</xdr:colOff>
      <xdr:row>2</xdr:row>
      <xdr:rowOff>4323</xdr:rowOff>
    </xdr:to>
    <xdr:pic>
      <xdr:nvPicPr>
        <xdr:cNvPr id="4" name="Imagen 3">
          <a:extLst>
            <a:ext uri="{FF2B5EF4-FFF2-40B4-BE49-F238E27FC236}">
              <a16:creationId xmlns:a16="http://schemas.microsoft.com/office/drawing/2014/main" id="{11A16023-F7D7-42CB-87C2-DCADA47D339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1"/>
          <a:ext cx="3209925" cy="7472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596900</xdr:colOff>
      <xdr:row>2</xdr:row>
      <xdr:rowOff>29821</xdr:rowOff>
    </xdr:to>
    <xdr:pic>
      <xdr:nvPicPr>
        <xdr:cNvPr id="2" name="Imagen 1">
          <a:extLst>
            <a:ext uri="{FF2B5EF4-FFF2-40B4-BE49-F238E27FC236}">
              <a16:creationId xmlns:a16="http://schemas.microsoft.com/office/drawing/2014/main" id="{FF74D374-AB9B-4475-BE33-C9644C5EA2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95250</xdr:colOff>
      <xdr:row>1</xdr:row>
      <xdr:rowOff>616190</xdr:rowOff>
    </xdr:to>
    <xdr:pic>
      <xdr:nvPicPr>
        <xdr:cNvPr id="3" name="Imagen 2">
          <a:extLst>
            <a:ext uri="{FF2B5EF4-FFF2-40B4-BE49-F238E27FC236}">
              <a16:creationId xmlns:a16="http://schemas.microsoft.com/office/drawing/2014/main" id="{0B82EEC6-B654-4B28-AD67-6700808D5A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111500" cy="72414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171450</xdr:colOff>
      <xdr:row>4</xdr:row>
      <xdr:rowOff>19050</xdr:rowOff>
    </xdr:from>
    <xdr:to>
      <xdr:col>22</xdr:col>
      <xdr:colOff>79375</xdr:colOff>
      <xdr:row>31</xdr:row>
      <xdr:rowOff>161925</xdr:rowOff>
    </xdr:to>
    <xdr:graphicFrame macro="">
      <xdr:nvGraphicFramePr>
        <xdr:cNvPr id="3" name="Gráfico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7</xdr:col>
      <xdr:colOff>28576</xdr:colOff>
      <xdr:row>1</xdr:row>
      <xdr:rowOff>621885</xdr:rowOff>
    </xdr:to>
    <xdr:pic>
      <xdr:nvPicPr>
        <xdr:cNvPr id="4" name="Imagen 3">
          <a:extLst>
            <a:ext uri="{FF2B5EF4-FFF2-40B4-BE49-F238E27FC236}">
              <a16:creationId xmlns:a16="http://schemas.microsoft.com/office/drawing/2014/main" id="{094F1DAC-CFE6-4740-8DB5-01832810844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62300" cy="736185"/>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7</xdr:col>
      <xdr:colOff>177801</xdr:colOff>
      <xdr:row>1</xdr:row>
      <xdr:rowOff>618710</xdr:rowOff>
    </xdr:to>
    <xdr:pic>
      <xdr:nvPicPr>
        <xdr:cNvPr id="3" name="Imagen 2">
          <a:extLst>
            <a:ext uri="{FF2B5EF4-FFF2-40B4-BE49-F238E27FC236}">
              <a16:creationId xmlns:a16="http://schemas.microsoft.com/office/drawing/2014/main" id="{08565FC8-D551-46BB-848C-8B6E8AEEAB9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6" y="0"/>
          <a:ext cx="3162300" cy="736185"/>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xdr:from>
      <xdr:col>1</xdr:col>
      <xdr:colOff>114300</xdr:colOff>
      <xdr:row>4</xdr:row>
      <xdr:rowOff>38100</xdr:rowOff>
    </xdr:from>
    <xdr:to>
      <xdr:col>22</xdr:col>
      <xdr:colOff>22225</xdr:colOff>
      <xdr:row>31</xdr:row>
      <xdr:rowOff>180975</xdr:rowOff>
    </xdr:to>
    <xdr:graphicFrame macro="">
      <xdr:nvGraphicFramePr>
        <xdr:cNvPr id="3" name="Gráfico 2">
          <a:extLst>
            <a:ext uri="{FF2B5EF4-FFF2-40B4-BE49-F238E27FC236}">
              <a16:creationId xmlns:a16="http://schemas.microsoft.com/office/drawing/2014/main" id="{00000000-0008-0000-3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6</xdr:col>
      <xdr:colOff>361951</xdr:colOff>
      <xdr:row>1</xdr:row>
      <xdr:rowOff>613015</xdr:rowOff>
    </xdr:to>
    <xdr:pic>
      <xdr:nvPicPr>
        <xdr:cNvPr id="4" name="Imagen 3">
          <a:extLst>
            <a:ext uri="{FF2B5EF4-FFF2-40B4-BE49-F238E27FC236}">
              <a16:creationId xmlns:a16="http://schemas.microsoft.com/office/drawing/2014/main" id="{E74A332B-953A-441C-9E7B-1919F5BD4B7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24200" cy="727315"/>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xdr:from>
      <xdr:col>11</xdr:col>
      <xdr:colOff>19050</xdr:colOff>
      <xdr:row>7</xdr:row>
      <xdr:rowOff>47625</xdr:rowOff>
    </xdr:from>
    <xdr:to>
      <xdr:col>17</xdr:col>
      <xdr:colOff>219075</xdr:colOff>
      <xdr:row>31</xdr:row>
      <xdr:rowOff>9525</xdr:rowOff>
    </xdr:to>
    <xdr:graphicFrame macro="">
      <xdr:nvGraphicFramePr>
        <xdr:cNvPr id="12335" name="Chart 113">
          <a:extLst>
            <a:ext uri="{FF2B5EF4-FFF2-40B4-BE49-F238E27FC236}">
              <a16:creationId xmlns:a16="http://schemas.microsoft.com/office/drawing/2014/main" id="{00000000-0008-0000-3900-00002F3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2506</xdr:colOff>
      <xdr:row>2</xdr:row>
      <xdr:rowOff>63818</xdr:rowOff>
    </xdr:to>
    <xdr:pic>
      <xdr:nvPicPr>
        <xdr:cNvPr id="3" name="Imagen 2">
          <a:extLst>
            <a:ext uri="{FF2B5EF4-FFF2-40B4-BE49-F238E27FC236}">
              <a16:creationId xmlns:a16="http://schemas.microsoft.com/office/drawing/2014/main" id="{85436745-544D-4FEB-9FF0-7DFBFE24723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068B11A0-DEA1-4A92-8824-FDC214D9976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692842</xdr:colOff>
      <xdr:row>1</xdr:row>
      <xdr:rowOff>620350</xdr:rowOff>
    </xdr:to>
    <xdr:pic>
      <xdr:nvPicPr>
        <xdr:cNvPr id="3" name="Imagen 2">
          <a:extLst>
            <a:ext uri="{FF2B5EF4-FFF2-40B4-BE49-F238E27FC236}">
              <a16:creationId xmlns:a16="http://schemas.microsoft.com/office/drawing/2014/main" id="{99AF442C-3222-4BE1-9A5C-750A630C200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D1B38D82-24B9-421A-8C39-F9A2C9575C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7354A1D8-CCD8-4EC8-B88F-F32BDAB5018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372102</xdr:colOff>
      <xdr:row>1</xdr:row>
      <xdr:rowOff>618730</xdr:rowOff>
    </xdr:to>
    <xdr:pic>
      <xdr:nvPicPr>
        <xdr:cNvPr id="3" name="Imagen 2">
          <a:extLst>
            <a:ext uri="{FF2B5EF4-FFF2-40B4-BE49-F238E27FC236}">
              <a16:creationId xmlns:a16="http://schemas.microsoft.com/office/drawing/2014/main" id="{BEBD67F1-496C-4FA3-8CB8-82E252337EE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463550</xdr:colOff>
      <xdr:row>2</xdr:row>
      <xdr:rowOff>29821</xdr:rowOff>
    </xdr:to>
    <xdr:pic>
      <xdr:nvPicPr>
        <xdr:cNvPr id="2" name="Imagen 1">
          <a:extLst>
            <a:ext uri="{FF2B5EF4-FFF2-40B4-BE49-F238E27FC236}">
              <a16:creationId xmlns:a16="http://schemas.microsoft.com/office/drawing/2014/main" id="{63BDDDD2-3B05-4251-824F-645BDC06FE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5</xdr:row>
      <xdr:rowOff>28575</xdr:rowOff>
    </xdr:from>
    <xdr:to>
      <xdr:col>12</xdr:col>
      <xdr:colOff>47625</xdr:colOff>
      <xdr:row>24</xdr:row>
      <xdr:rowOff>19050</xdr:rowOff>
    </xdr:to>
    <xdr:graphicFrame macro="">
      <xdr:nvGraphicFramePr>
        <xdr:cNvPr id="2" name="Chart 16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323850</xdr:colOff>
      <xdr:row>4</xdr:row>
      <xdr:rowOff>200026</xdr:rowOff>
    </xdr:from>
    <xdr:to>
      <xdr:col>25</xdr:col>
      <xdr:colOff>314325</xdr:colOff>
      <xdr:row>24</xdr:row>
      <xdr:rowOff>38100</xdr:rowOff>
    </xdr:to>
    <xdr:graphicFrame macro="">
      <xdr:nvGraphicFramePr>
        <xdr:cNvPr id="4" name="Chart 161">
          <a:extLst>
            <a:ext uri="{FF2B5EF4-FFF2-40B4-BE49-F238E27FC236}">
              <a16:creationId xmlns:a16="http://schemas.microsoft.com/office/drawing/2014/main" id="{00000000-0008-0000-3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190500</xdr:rowOff>
    </xdr:from>
    <xdr:to>
      <xdr:col>12</xdr:col>
      <xdr:colOff>114300</xdr:colOff>
      <xdr:row>47</xdr:row>
      <xdr:rowOff>85725</xdr:rowOff>
    </xdr:to>
    <xdr:graphicFrame macro="">
      <xdr:nvGraphicFramePr>
        <xdr:cNvPr id="5" name="Chart 161">
          <a:extLst>
            <a:ext uri="{FF2B5EF4-FFF2-40B4-BE49-F238E27FC236}">
              <a16:creationId xmlns:a16="http://schemas.microsoft.com/office/drawing/2014/main" id="{00000000-0008-0000-3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406400</xdr:colOff>
      <xdr:row>23</xdr:row>
      <xdr:rowOff>206375</xdr:rowOff>
    </xdr:from>
    <xdr:to>
      <xdr:col>25</xdr:col>
      <xdr:colOff>460375</xdr:colOff>
      <xdr:row>47</xdr:row>
      <xdr:rowOff>63500</xdr:rowOff>
    </xdr:to>
    <xdr:graphicFrame macro="">
      <xdr:nvGraphicFramePr>
        <xdr:cNvPr id="6" name="Chart 161">
          <a:extLst>
            <a:ext uri="{FF2B5EF4-FFF2-40B4-BE49-F238E27FC236}">
              <a16:creationId xmlns:a16="http://schemas.microsoft.com/office/drawing/2014/main" id="{00000000-0008-0000-3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190738</xdr:colOff>
      <xdr:row>3</xdr:row>
      <xdr:rowOff>4854</xdr:rowOff>
    </xdr:to>
    <xdr:pic>
      <xdr:nvPicPr>
        <xdr:cNvPr id="7" name="Imagen 6">
          <a:extLst>
            <a:ext uri="{FF2B5EF4-FFF2-40B4-BE49-F238E27FC236}">
              <a16:creationId xmlns:a16="http://schemas.microsoft.com/office/drawing/2014/main" id="{E67EAE85-050A-4A3F-B512-9E89CDB897B6}"/>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9375" y="0"/>
          <a:ext cx="3479131" cy="809943"/>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xdr:from>
      <xdr:col>1</xdr:col>
      <xdr:colOff>1619250</xdr:colOff>
      <xdr:row>34</xdr:row>
      <xdr:rowOff>6350</xdr:rowOff>
    </xdr:from>
    <xdr:to>
      <xdr:col>9</xdr:col>
      <xdr:colOff>571500</xdr:colOff>
      <xdr:row>48</xdr:row>
      <xdr:rowOff>184150</xdr:rowOff>
    </xdr:to>
    <xdr:graphicFrame macro="">
      <xdr:nvGraphicFramePr>
        <xdr:cNvPr id="3" name="Gráfico 2">
          <a:extLst>
            <a:ext uri="{FF2B5EF4-FFF2-40B4-BE49-F238E27FC236}">
              <a16:creationId xmlns:a16="http://schemas.microsoft.com/office/drawing/2014/main" id="{00000000-0008-0000-4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xdr:colOff>
      <xdr:row>0</xdr:row>
      <xdr:rowOff>1</xdr:rowOff>
    </xdr:from>
    <xdr:to>
      <xdr:col>3</xdr:col>
      <xdr:colOff>1047751</xdr:colOff>
      <xdr:row>2</xdr:row>
      <xdr:rowOff>428714</xdr:rowOff>
    </xdr:to>
    <xdr:pic>
      <xdr:nvPicPr>
        <xdr:cNvPr id="2" name="Imagen 1">
          <a:extLst>
            <a:ext uri="{FF2B5EF4-FFF2-40B4-BE49-F238E27FC236}">
              <a16:creationId xmlns:a16="http://schemas.microsoft.com/office/drawing/2014/main" id="{AF63E54F-A713-488D-8755-5568F3BF136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72144" y="1"/>
          <a:ext cx="3238500" cy="753924"/>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171450</xdr:colOff>
      <xdr:row>21</xdr:row>
      <xdr:rowOff>38100</xdr:rowOff>
    </xdr:from>
    <xdr:to>
      <xdr:col>29</xdr:col>
      <xdr:colOff>304800</xdr:colOff>
      <xdr:row>36</xdr:row>
      <xdr:rowOff>66675</xdr:rowOff>
    </xdr:to>
    <xdr:graphicFrame macro="">
      <xdr:nvGraphicFramePr>
        <xdr:cNvPr id="2" name="Chart 5">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22</xdr:row>
      <xdr:rowOff>28575</xdr:rowOff>
    </xdr:from>
    <xdr:to>
      <xdr:col>8</xdr:col>
      <xdr:colOff>371476</xdr:colOff>
      <xdr:row>33</xdr:row>
      <xdr:rowOff>180975</xdr:rowOff>
    </xdr:to>
    <xdr:graphicFrame macro="">
      <xdr:nvGraphicFramePr>
        <xdr:cNvPr id="4" name="Chart 23">
          <a:extLst>
            <a:ext uri="{FF2B5EF4-FFF2-40B4-BE49-F238E27FC236}">
              <a16:creationId xmlns:a16="http://schemas.microsoft.com/office/drawing/2014/main" id="{00000000-0008-0000-4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10</xdr:col>
      <xdr:colOff>278731</xdr:colOff>
      <xdr:row>3</xdr:row>
      <xdr:rowOff>19368</xdr:rowOff>
    </xdr:to>
    <xdr:pic>
      <xdr:nvPicPr>
        <xdr:cNvPr id="5" name="Imagen 4">
          <a:extLst>
            <a:ext uri="{FF2B5EF4-FFF2-40B4-BE49-F238E27FC236}">
              <a16:creationId xmlns:a16="http://schemas.microsoft.com/office/drawing/2014/main" id="{B8D6CE56-17B6-4113-80F4-4D5DD54FE5F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xdr:from>
      <xdr:col>3</xdr:col>
      <xdr:colOff>285749</xdr:colOff>
      <xdr:row>7</xdr:row>
      <xdr:rowOff>9525</xdr:rowOff>
    </xdr:from>
    <xdr:to>
      <xdr:col>26</xdr:col>
      <xdr:colOff>333374</xdr:colOff>
      <xdr:row>17</xdr:row>
      <xdr:rowOff>9525</xdr:rowOff>
    </xdr:to>
    <xdr:graphicFrame macro="">
      <xdr:nvGraphicFramePr>
        <xdr:cNvPr id="2" name="Chart 5">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285749</xdr:colOff>
      <xdr:row>17</xdr:row>
      <xdr:rowOff>104776</xdr:rowOff>
    </xdr:from>
    <xdr:to>
      <xdr:col>26</xdr:col>
      <xdr:colOff>342900</xdr:colOff>
      <xdr:row>31</xdr:row>
      <xdr:rowOff>180976</xdr:rowOff>
    </xdr:to>
    <xdr:graphicFrame macro="">
      <xdr:nvGraphicFramePr>
        <xdr:cNvPr id="4" name="Chart 5">
          <a:extLst>
            <a:ext uri="{FF2B5EF4-FFF2-40B4-BE49-F238E27FC236}">
              <a16:creationId xmlns:a16="http://schemas.microsoft.com/office/drawing/2014/main" id="{00000000-0008-0000-4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12</xdr:col>
      <xdr:colOff>9525</xdr:colOff>
      <xdr:row>2</xdr:row>
      <xdr:rowOff>596685</xdr:rowOff>
    </xdr:to>
    <xdr:pic>
      <xdr:nvPicPr>
        <xdr:cNvPr id="5" name="Imagen 4">
          <a:extLst>
            <a:ext uri="{FF2B5EF4-FFF2-40B4-BE49-F238E27FC236}">
              <a16:creationId xmlns:a16="http://schemas.microsoft.com/office/drawing/2014/main" id="{2E3FFD83-3319-42DA-B6DF-59BF7003E78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381375" cy="787185"/>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463550</xdr:colOff>
      <xdr:row>1</xdr:row>
      <xdr:rowOff>627882</xdr:rowOff>
    </xdr:to>
    <xdr:pic>
      <xdr:nvPicPr>
        <xdr:cNvPr id="3" name="Imagen 2">
          <a:extLst>
            <a:ext uri="{FF2B5EF4-FFF2-40B4-BE49-F238E27FC236}">
              <a16:creationId xmlns:a16="http://schemas.microsoft.com/office/drawing/2014/main" id="{C15D364A-58BE-447C-918F-66C0B4B4A25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28975" cy="751707"/>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4</xdr:col>
      <xdr:colOff>520700</xdr:colOff>
      <xdr:row>2</xdr:row>
      <xdr:rowOff>29017</xdr:rowOff>
    </xdr:to>
    <xdr:pic>
      <xdr:nvPicPr>
        <xdr:cNvPr id="3" name="Imagen 2">
          <a:extLst>
            <a:ext uri="{FF2B5EF4-FFF2-40B4-BE49-F238E27FC236}">
              <a16:creationId xmlns:a16="http://schemas.microsoft.com/office/drawing/2014/main" id="{BBF16610-A31C-4D3D-8FE1-428A15950E2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343275" cy="778316"/>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50B92C11-5C32-4F99-8324-4BAD256701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9770068C-D26D-4C52-898E-5B10ADF7BF1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438151</xdr:colOff>
      <xdr:row>2</xdr:row>
      <xdr:rowOff>9059</xdr:rowOff>
    </xdr:to>
    <xdr:pic>
      <xdr:nvPicPr>
        <xdr:cNvPr id="3" name="Imagen 2">
          <a:extLst>
            <a:ext uri="{FF2B5EF4-FFF2-40B4-BE49-F238E27FC236}">
              <a16:creationId xmlns:a16="http://schemas.microsoft.com/office/drawing/2014/main" id="{355E5B71-AB1A-4F51-BCBA-D00EABE6A9A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57550" cy="7583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463550</xdr:colOff>
      <xdr:row>2</xdr:row>
      <xdr:rowOff>29821</xdr:rowOff>
    </xdr:to>
    <xdr:pic>
      <xdr:nvPicPr>
        <xdr:cNvPr id="2" name="Imagen 1">
          <a:extLst>
            <a:ext uri="{FF2B5EF4-FFF2-40B4-BE49-F238E27FC236}">
              <a16:creationId xmlns:a16="http://schemas.microsoft.com/office/drawing/2014/main" id="{8E69049A-3F3D-4E20-8574-D45E7D9100D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501650</xdr:colOff>
      <xdr:row>2</xdr:row>
      <xdr:rowOff>21406</xdr:rowOff>
    </xdr:to>
    <xdr:pic>
      <xdr:nvPicPr>
        <xdr:cNvPr id="3" name="Imagen 2">
          <a:extLst>
            <a:ext uri="{FF2B5EF4-FFF2-40B4-BE49-F238E27FC236}">
              <a16:creationId xmlns:a16="http://schemas.microsoft.com/office/drawing/2014/main" id="{3746503C-B49D-4FFF-9C37-9153F26F98F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24225" cy="773881"/>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476251</xdr:colOff>
      <xdr:row>2</xdr:row>
      <xdr:rowOff>11579</xdr:rowOff>
    </xdr:to>
    <xdr:pic>
      <xdr:nvPicPr>
        <xdr:cNvPr id="3" name="Imagen 2">
          <a:extLst>
            <a:ext uri="{FF2B5EF4-FFF2-40B4-BE49-F238E27FC236}">
              <a16:creationId xmlns:a16="http://schemas.microsoft.com/office/drawing/2014/main" id="{9C101895-DC12-4574-81DC-96D5EBA9ED9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2A7887EE-AE0B-4060-A9D3-A6C819B9E16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457201</xdr:colOff>
      <xdr:row>2</xdr:row>
      <xdr:rowOff>7145</xdr:rowOff>
    </xdr:to>
    <xdr:pic>
      <xdr:nvPicPr>
        <xdr:cNvPr id="3" name="Imagen 2">
          <a:extLst>
            <a:ext uri="{FF2B5EF4-FFF2-40B4-BE49-F238E27FC236}">
              <a16:creationId xmlns:a16="http://schemas.microsoft.com/office/drawing/2014/main" id="{7974B24A-51E0-4190-BB35-C10A387D5BE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27260</xdr:colOff>
      <xdr:row>2</xdr:row>
      <xdr:rowOff>19050</xdr:rowOff>
    </xdr:to>
    <xdr:pic>
      <xdr:nvPicPr>
        <xdr:cNvPr id="3" name="Imagen 2">
          <a:extLst>
            <a:ext uri="{FF2B5EF4-FFF2-40B4-BE49-F238E27FC236}">
              <a16:creationId xmlns:a16="http://schemas.microsoft.com/office/drawing/2014/main" id="{D1EE4D5F-DFE7-4C3C-802B-498DCE5A7A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95935" cy="790575"/>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533401</xdr:colOff>
      <xdr:row>2</xdr:row>
      <xdr:rowOff>7749</xdr:rowOff>
    </xdr:to>
    <xdr:pic>
      <xdr:nvPicPr>
        <xdr:cNvPr id="3" name="Imagen 2">
          <a:extLst>
            <a:ext uri="{FF2B5EF4-FFF2-40B4-BE49-F238E27FC236}">
              <a16:creationId xmlns:a16="http://schemas.microsoft.com/office/drawing/2014/main" id="{2A0BC9DC-E463-49B8-A297-D7C408EDD2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333750" cy="776098"/>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495301</xdr:colOff>
      <xdr:row>1</xdr:row>
      <xdr:rowOff>602129</xdr:rowOff>
    </xdr:to>
    <xdr:pic>
      <xdr:nvPicPr>
        <xdr:cNvPr id="3" name="Imagen 2">
          <a:extLst>
            <a:ext uri="{FF2B5EF4-FFF2-40B4-BE49-F238E27FC236}">
              <a16:creationId xmlns:a16="http://schemas.microsoft.com/office/drawing/2014/main" id="{7A7AA380-4236-4A40-AE09-8B359A7A3FF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447098</xdr:colOff>
      <xdr:row>1</xdr:row>
      <xdr:rowOff>597695</xdr:rowOff>
    </xdr:to>
    <xdr:pic>
      <xdr:nvPicPr>
        <xdr:cNvPr id="3" name="Imagen 2">
          <a:extLst>
            <a:ext uri="{FF2B5EF4-FFF2-40B4-BE49-F238E27FC236}">
              <a16:creationId xmlns:a16="http://schemas.microsoft.com/office/drawing/2014/main" id="{C127589B-D427-4693-A50C-54FACB15964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xdr:from>
      <xdr:col>0</xdr:col>
      <xdr:colOff>0</xdr:colOff>
      <xdr:row>6</xdr:row>
      <xdr:rowOff>3174</xdr:rowOff>
    </xdr:from>
    <xdr:to>
      <xdr:col>5</xdr:col>
      <xdr:colOff>682625</xdr:colOff>
      <xdr:row>20</xdr:row>
      <xdr:rowOff>165099</xdr:rowOff>
    </xdr:to>
    <xdr:graphicFrame macro="">
      <xdr:nvGraphicFramePr>
        <xdr:cNvPr id="2" name="Gráfico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638175</xdr:colOff>
      <xdr:row>6</xdr:row>
      <xdr:rowOff>47625</xdr:rowOff>
    </xdr:from>
    <xdr:to>
      <xdr:col>11</xdr:col>
      <xdr:colOff>638175</xdr:colOff>
      <xdr:row>19</xdr:row>
      <xdr:rowOff>38099</xdr:rowOff>
    </xdr:to>
    <xdr:graphicFrame macro="">
      <xdr:nvGraphicFramePr>
        <xdr:cNvPr id="4" name="Gráfico 3">
          <a:extLst>
            <a:ext uri="{FF2B5EF4-FFF2-40B4-BE49-F238E27FC236}">
              <a16:creationId xmlns:a16="http://schemas.microsoft.com/office/drawing/2014/main" id="{00000000-0008-0000-5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333375</xdr:colOff>
      <xdr:row>20</xdr:row>
      <xdr:rowOff>73026</xdr:rowOff>
    </xdr:from>
    <xdr:to>
      <xdr:col>4</xdr:col>
      <xdr:colOff>247650</xdr:colOff>
      <xdr:row>34</xdr:row>
      <xdr:rowOff>15876</xdr:rowOff>
    </xdr:to>
    <xdr:graphicFrame macro="">
      <xdr:nvGraphicFramePr>
        <xdr:cNvPr id="5" name="Chart 23">
          <a:extLst>
            <a:ext uri="{FF2B5EF4-FFF2-40B4-BE49-F238E27FC236}">
              <a16:creationId xmlns:a16="http://schemas.microsoft.com/office/drawing/2014/main" id="{00000000-0008-0000-5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4</xdr:col>
      <xdr:colOff>199356</xdr:colOff>
      <xdr:row>3</xdr:row>
      <xdr:rowOff>318</xdr:rowOff>
    </xdr:to>
    <xdr:pic>
      <xdr:nvPicPr>
        <xdr:cNvPr id="6" name="Imagen 5">
          <a:extLst>
            <a:ext uri="{FF2B5EF4-FFF2-40B4-BE49-F238E27FC236}">
              <a16:creationId xmlns:a16="http://schemas.microsoft.com/office/drawing/2014/main" id="{E54C830A-6D97-44E3-95DF-E643B4E2BF6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xdr:from>
      <xdr:col>0</xdr:col>
      <xdr:colOff>114300</xdr:colOff>
      <xdr:row>8</xdr:row>
      <xdr:rowOff>28575</xdr:rowOff>
    </xdr:from>
    <xdr:to>
      <xdr:col>13</xdr:col>
      <xdr:colOff>555625</xdr:colOff>
      <xdr:row>42</xdr:row>
      <xdr:rowOff>95250</xdr:rowOff>
    </xdr:to>
    <xdr:graphicFrame macro="">
      <xdr:nvGraphicFramePr>
        <xdr:cNvPr id="3" name="Gráfico 2">
          <a:extLst>
            <a:ext uri="{FF2B5EF4-FFF2-40B4-BE49-F238E27FC236}">
              <a16:creationId xmlns:a16="http://schemas.microsoft.com/office/drawing/2014/main" id="{00000000-0008-0000-5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288256</xdr:colOff>
      <xdr:row>4</xdr:row>
      <xdr:rowOff>44768</xdr:rowOff>
    </xdr:to>
    <xdr:pic>
      <xdr:nvPicPr>
        <xdr:cNvPr id="4" name="Imagen 3">
          <a:extLst>
            <a:ext uri="{FF2B5EF4-FFF2-40B4-BE49-F238E27FC236}">
              <a16:creationId xmlns:a16="http://schemas.microsoft.com/office/drawing/2014/main" id="{58CEBD58-138E-45F2-8782-4441A42F4B9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459441</xdr:colOff>
      <xdr:row>2</xdr:row>
      <xdr:rowOff>35797</xdr:rowOff>
    </xdr:to>
    <xdr:pic>
      <xdr:nvPicPr>
        <xdr:cNvPr id="2" name="Imagen 1">
          <a:extLst>
            <a:ext uri="{FF2B5EF4-FFF2-40B4-BE49-F238E27FC236}">
              <a16:creationId xmlns:a16="http://schemas.microsoft.com/office/drawing/2014/main" id="{3B4997DA-EBE2-4566-9FE8-0998C519FE0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265" y="0"/>
          <a:ext cx="3619500" cy="842621"/>
        </a:xfrm>
        <a:prstGeom prst="rect">
          <a:avLst/>
        </a:prstGeom>
      </xdr:spPr>
    </xdr:pic>
    <xdr:clientData/>
  </xdr:twoCellAnchor>
</xdr:wsDr>
</file>

<file path=xl/drawings/drawing70.xml><?xml version="1.0" encoding="utf-8"?>
<c:userShapes xmlns:c="http://schemas.openxmlformats.org/drawingml/2006/chart">
  <cdr:relSizeAnchor xmlns:cdr="http://schemas.openxmlformats.org/drawingml/2006/chartDrawing">
    <cdr:from>
      <cdr:x>0.90568</cdr:x>
      <cdr:y>0.51558</cdr:y>
    </cdr:from>
    <cdr:to>
      <cdr:x>0.99602</cdr:x>
      <cdr:y>0.6215</cdr:y>
    </cdr:to>
    <cdr:sp macro="" textlink="">
      <cdr:nvSpPr>
        <cdr:cNvPr id="2" name="CuadroTexto 1"/>
        <cdr:cNvSpPr txBox="1"/>
      </cdr:nvSpPr>
      <cdr:spPr>
        <a:xfrm xmlns:a="http://schemas.openxmlformats.org/drawingml/2006/main">
          <a:off x="8963025" y="3152775"/>
          <a:ext cx="894061" cy="647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900" b="1">
              <a:solidFill>
                <a:schemeClr val="accent1"/>
              </a:solidFill>
            </a:rPr>
            <a:t>TOTAL</a:t>
          </a:r>
        </a:p>
        <a:p xmlns:a="http://schemas.openxmlformats.org/drawingml/2006/main">
          <a:r>
            <a:rPr lang="es-ES" sz="900">
              <a:solidFill>
                <a:schemeClr val="accent1"/>
              </a:solidFill>
            </a:rPr>
            <a:t>Hombre:</a:t>
          </a:r>
        </a:p>
        <a:p xmlns:a="http://schemas.openxmlformats.org/drawingml/2006/main">
          <a:r>
            <a:rPr lang="es-ES" sz="900">
              <a:solidFill>
                <a:schemeClr val="accent1"/>
              </a:solidFill>
            </a:rPr>
            <a:t>Mujer:</a:t>
          </a:r>
        </a:p>
      </cdr:txBody>
    </cdr:sp>
  </cdr:relSizeAnchor>
  <cdr:relSizeAnchor xmlns:cdr="http://schemas.openxmlformats.org/drawingml/2006/chartDrawing">
    <cdr:from>
      <cdr:x>0.94946</cdr:x>
      <cdr:y>0.53894</cdr:y>
    </cdr:from>
    <cdr:to>
      <cdr:x>0.99779</cdr:x>
      <cdr:y>0.57788</cdr:y>
    </cdr:to>
    <cdr:sp macro="" textlink="'61aperfcuidadorCCAA'!$G$32">
      <cdr:nvSpPr>
        <cdr:cNvPr id="3" name="CuadroTexto 2"/>
        <cdr:cNvSpPr txBox="1"/>
      </cdr:nvSpPr>
      <cdr:spPr>
        <a:xfrm xmlns:a="http://schemas.openxmlformats.org/drawingml/2006/main">
          <a:off x="9544051" y="3295650"/>
          <a:ext cx="485775"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9F41B8F-CC7A-4639-9ADE-B4476DD7AB6C}" type="TxLink">
            <a:rPr lang="en-US" sz="900" b="1" i="0" u="none" strike="noStrike">
              <a:solidFill>
                <a:srgbClr val="006600"/>
              </a:solidFill>
              <a:latin typeface="+mn-lt"/>
              <a:cs typeface="Arial"/>
            </a:rPr>
            <a:pPr/>
            <a:t>27,4%</a:t>
          </a:fld>
          <a:endParaRPr lang="es-ES" sz="900">
            <a:solidFill>
              <a:srgbClr val="006600"/>
            </a:solidFill>
            <a:latin typeface="+mn-lt"/>
          </a:endParaRPr>
        </a:p>
      </cdr:txBody>
    </cdr:sp>
  </cdr:relSizeAnchor>
  <cdr:relSizeAnchor xmlns:cdr="http://schemas.openxmlformats.org/drawingml/2006/chartDrawing">
    <cdr:from>
      <cdr:x>0.94094</cdr:x>
      <cdr:y>0.56282</cdr:y>
    </cdr:from>
    <cdr:to>
      <cdr:x>0.98863</cdr:x>
      <cdr:y>0.60177</cdr:y>
    </cdr:to>
    <cdr:sp macro="" textlink="'61aperfcuidadorCCAA'!$H$32">
      <cdr:nvSpPr>
        <cdr:cNvPr id="4" name="CuadroTexto 1"/>
        <cdr:cNvSpPr txBox="1"/>
      </cdr:nvSpPr>
      <cdr:spPr>
        <a:xfrm xmlns:a="http://schemas.openxmlformats.org/drawingml/2006/main">
          <a:off x="9458326" y="3441700"/>
          <a:ext cx="479424"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EB691C6-3594-4BDE-AE50-6FC41503F95E}" type="TxLink">
            <a:rPr lang="en-US" sz="900" b="1" i="0" u="none" strike="noStrike">
              <a:solidFill>
                <a:srgbClr val="006600"/>
              </a:solidFill>
              <a:latin typeface="+mn-lt"/>
              <a:cs typeface="Arial"/>
            </a:rPr>
            <a:pPr/>
            <a:t>72,6%</a:t>
          </a:fld>
          <a:endParaRPr lang="es-ES" sz="900">
            <a:solidFill>
              <a:srgbClr val="006600"/>
            </a:solidFill>
            <a:latin typeface="+mn-lt"/>
          </a:endParaRPr>
        </a:p>
      </cdr:txBody>
    </cdr:sp>
  </cdr:relSizeAnchor>
</c:userShapes>
</file>

<file path=xl/drawings/drawing7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580356</xdr:colOff>
      <xdr:row>2</xdr:row>
      <xdr:rowOff>57468</xdr:rowOff>
    </xdr:to>
    <xdr:pic>
      <xdr:nvPicPr>
        <xdr:cNvPr id="3" name="Imagen 2">
          <a:extLst>
            <a:ext uri="{FF2B5EF4-FFF2-40B4-BE49-F238E27FC236}">
              <a16:creationId xmlns:a16="http://schemas.microsoft.com/office/drawing/2014/main" id="{2FC1A749-4D99-495B-94F9-D07233FD178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580356</xdr:colOff>
      <xdr:row>2</xdr:row>
      <xdr:rowOff>57468</xdr:rowOff>
    </xdr:to>
    <xdr:pic>
      <xdr:nvPicPr>
        <xdr:cNvPr id="3" name="Imagen 2">
          <a:extLst>
            <a:ext uri="{FF2B5EF4-FFF2-40B4-BE49-F238E27FC236}">
              <a16:creationId xmlns:a16="http://schemas.microsoft.com/office/drawing/2014/main" id="{3EA5EDC4-E6EF-4008-AC18-52CBDC2F1CF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xdr:from>
      <xdr:col>1</xdr:col>
      <xdr:colOff>0</xdr:colOff>
      <xdr:row>20</xdr:row>
      <xdr:rowOff>0</xdr:rowOff>
    </xdr:from>
    <xdr:to>
      <xdr:col>7</xdr:col>
      <xdr:colOff>57150</xdr:colOff>
      <xdr:row>35</xdr:row>
      <xdr:rowOff>57150</xdr:rowOff>
    </xdr:to>
    <xdr:graphicFrame macro="">
      <xdr:nvGraphicFramePr>
        <xdr:cNvPr id="266253" name="Gráfico 1">
          <a:extLst>
            <a:ext uri="{FF2B5EF4-FFF2-40B4-BE49-F238E27FC236}">
              <a16:creationId xmlns:a16="http://schemas.microsoft.com/office/drawing/2014/main" id="{00000000-0008-0000-5500-00000D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20</xdr:row>
      <xdr:rowOff>57150</xdr:rowOff>
    </xdr:from>
    <xdr:to>
      <xdr:col>12</xdr:col>
      <xdr:colOff>95250</xdr:colOff>
      <xdr:row>38</xdr:row>
      <xdr:rowOff>9525</xdr:rowOff>
    </xdr:to>
    <xdr:graphicFrame macro="">
      <xdr:nvGraphicFramePr>
        <xdr:cNvPr id="266254" name="Gráfico 2">
          <a:extLst>
            <a:ext uri="{FF2B5EF4-FFF2-40B4-BE49-F238E27FC236}">
              <a16:creationId xmlns:a16="http://schemas.microsoft.com/office/drawing/2014/main" id="{00000000-0008-0000-5500-00000E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20</xdr:row>
      <xdr:rowOff>19050</xdr:rowOff>
    </xdr:from>
    <xdr:to>
      <xdr:col>18</xdr:col>
      <xdr:colOff>171450</xdr:colOff>
      <xdr:row>35</xdr:row>
      <xdr:rowOff>76200</xdr:rowOff>
    </xdr:to>
    <xdr:graphicFrame macro="">
      <xdr:nvGraphicFramePr>
        <xdr:cNvPr id="266255" name="Gráfico 3">
          <a:extLst>
            <a:ext uri="{FF2B5EF4-FFF2-40B4-BE49-F238E27FC236}">
              <a16:creationId xmlns:a16="http://schemas.microsoft.com/office/drawing/2014/main" id="{00000000-0008-0000-5500-00000F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6</xdr:col>
      <xdr:colOff>154906</xdr:colOff>
      <xdr:row>2</xdr:row>
      <xdr:rowOff>425768</xdr:rowOff>
    </xdr:to>
    <xdr:pic>
      <xdr:nvPicPr>
        <xdr:cNvPr id="3" name="Imagen 2">
          <a:extLst>
            <a:ext uri="{FF2B5EF4-FFF2-40B4-BE49-F238E27FC236}">
              <a16:creationId xmlns:a16="http://schemas.microsoft.com/office/drawing/2014/main" id="{43015B1D-0EA3-4472-8922-E546F2C6D18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44768</xdr:rowOff>
    </xdr:to>
    <xdr:pic>
      <xdr:nvPicPr>
        <xdr:cNvPr id="3" name="Imagen 2">
          <a:extLst>
            <a:ext uri="{FF2B5EF4-FFF2-40B4-BE49-F238E27FC236}">
              <a16:creationId xmlns:a16="http://schemas.microsoft.com/office/drawing/2014/main" id="{43E12CC9-789C-4C08-8AF7-0CD6F2B6CA8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5</xdr:row>
      <xdr:rowOff>63818</xdr:rowOff>
    </xdr:to>
    <xdr:pic>
      <xdr:nvPicPr>
        <xdr:cNvPr id="3" name="Imagen 2">
          <a:extLst>
            <a:ext uri="{FF2B5EF4-FFF2-40B4-BE49-F238E27FC236}">
              <a16:creationId xmlns:a16="http://schemas.microsoft.com/office/drawing/2014/main" id="{51228529-E6AE-4C21-A919-D9C21E2135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412A63B5-4009-47DA-A726-3138954D2D4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xdr:from>
      <xdr:col>13</xdr:col>
      <xdr:colOff>158480</xdr:colOff>
      <xdr:row>4</xdr:row>
      <xdr:rowOff>190500</xdr:rowOff>
    </xdr:from>
    <xdr:to>
      <xdr:col>21</xdr:col>
      <xdr:colOff>190500</xdr:colOff>
      <xdr:row>15</xdr:row>
      <xdr:rowOff>179294</xdr:rowOff>
    </xdr:to>
    <xdr:graphicFrame macro="">
      <xdr:nvGraphicFramePr>
        <xdr:cNvPr id="2" name="Gráfico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175931</xdr:colOff>
      <xdr:row>15</xdr:row>
      <xdr:rowOff>118780</xdr:rowOff>
    </xdr:from>
    <xdr:to>
      <xdr:col>22</xdr:col>
      <xdr:colOff>313764</xdr:colOff>
      <xdr:row>28</xdr:row>
      <xdr:rowOff>44823</xdr:rowOff>
    </xdr:to>
    <xdr:graphicFrame macro="">
      <xdr:nvGraphicFramePr>
        <xdr:cNvPr id="3" name="Gráfico 2">
          <a:extLst>
            <a:ext uri="{FF2B5EF4-FFF2-40B4-BE49-F238E27FC236}">
              <a16:creationId xmlns:a16="http://schemas.microsoft.com/office/drawing/2014/main" id="{00000000-0008-0000-5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151278</xdr:colOff>
      <xdr:row>26</xdr:row>
      <xdr:rowOff>168088</xdr:rowOff>
    </xdr:from>
    <xdr:to>
      <xdr:col>21</xdr:col>
      <xdr:colOff>201706</xdr:colOff>
      <xdr:row>38</xdr:row>
      <xdr:rowOff>78438</xdr:rowOff>
    </xdr:to>
    <xdr:graphicFrame macro="">
      <xdr:nvGraphicFramePr>
        <xdr:cNvPr id="4" name="Gráfico 3">
          <a:extLst>
            <a:ext uri="{FF2B5EF4-FFF2-40B4-BE49-F238E27FC236}">
              <a16:creationId xmlns:a16="http://schemas.microsoft.com/office/drawing/2014/main" id="{00000000-0008-0000-5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7</xdr:col>
      <xdr:colOff>198531</xdr:colOff>
      <xdr:row>2</xdr:row>
      <xdr:rowOff>477273</xdr:rowOff>
    </xdr:to>
    <xdr:pic>
      <xdr:nvPicPr>
        <xdr:cNvPr id="6" name="Imagen 5">
          <a:extLst>
            <a:ext uri="{FF2B5EF4-FFF2-40B4-BE49-F238E27FC236}">
              <a16:creationId xmlns:a16="http://schemas.microsoft.com/office/drawing/2014/main" id="{808BCFBC-87B8-4CB3-B749-734E339B8F2D}"/>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686735" cy="858273"/>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7BEE0910-F980-48EF-ABBB-81B30839B1D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1837285F-76C5-4DDC-8B0E-04F535B184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29821</xdr:rowOff>
    </xdr:to>
    <xdr:pic>
      <xdr:nvPicPr>
        <xdr:cNvPr id="2" name="Imagen 1">
          <a:extLst>
            <a:ext uri="{FF2B5EF4-FFF2-40B4-BE49-F238E27FC236}">
              <a16:creationId xmlns:a16="http://schemas.microsoft.com/office/drawing/2014/main" id="{24DB6A22-576E-493C-9CE0-D99EF22D77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7AE59979-9519-4CA9-908D-A841577B363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BE75291C-8DAE-4BC2-89A3-A878131D11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5</xdr:row>
      <xdr:rowOff>63818</xdr:rowOff>
    </xdr:to>
    <xdr:pic>
      <xdr:nvPicPr>
        <xdr:cNvPr id="3" name="Imagen 2">
          <a:extLst>
            <a:ext uri="{FF2B5EF4-FFF2-40B4-BE49-F238E27FC236}">
              <a16:creationId xmlns:a16="http://schemas.microsoft.com/office/drawing/2014/main" id="{22D3FF23-8F77-454B-A74F-9B3160C146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07EDC6CD-72B6-4FC8-BA9B-12FB297CE67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5E6A59FB-EA69-4801-A0A8-BE2E9CAF20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xdr:from>
      <xdr:col>11</xdr:col>
      <xdr:colOff>21431</xdr:colOff>
      <xdr:row>7</xdr:row>
      <xdr:rowOff>335756</xdr:rowOff>
    </xdr:from>
    <xdr:to>
      <xdr:col>17</xdr:col>
      <xdr:colOff>221456</xdr:colOff>
      <xdr:row>33</xdr:row>
      <xdr:rowOff>95250</xdr:rowOff>
    </xdr:to>
    <xdr:graphicFrame macro="">
      <xdr:nvGraphicFramePr>
        <xdr:cNvPr id="2" name="Chart 113">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2506</xdr:colOff>
      <xdr:row>2</xdr:row>
      <xdr:rowOff>59849</xdr:rowOff>
    </xdr:to>
    <xdr:pic>
      <xdr:nvPicPr>
        <xdr:cNvPr id="4" name="Imagen 3">
          <a:extLst>
            <a:ext uri="{FF2B5EF4-FFF2-40B4-BE49-F238E27FC236}">
              <a16:creationId xmlns:a16="http://schemas.microsoft.com/office/drawing/2014/main" id="{AFD9EE0D-6654-4CFD-9271-FD57C2528AF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0"/>
          <a:ext cx="3479131" cy="809943"/>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44768</xdr:rowOff>
    </xdr:to>
    <xdr:pic>
      <xdr:nvPicPr>
        <xdr:cNvPr id="3" name="Imagen 2">
          <a:extLst>
            <a:ext uri="{FF2B5EF4-FFF2-40B4-BE49-F238E27FC236}">
              <a16:creationId xmlns:a16="http://schemas.microsoft.com/office/drawing/2014/main" id="{9076BBC6-D4D4-48E7-AFE4-68A0ECB555C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159068</xdr:rowOff>
    </xdr:to>
    <xdr:pic>
      <xdr:nvPicPr>
        <xdr:cNvPr id="3" name="Imagen 2">
          <a:extLst>
            <a:ext uri="{FF2B5EF4-FFF2-40B4-BE49-F238E27FC236}">
              <a16:creationId xmlns:a16="http://schemas.microsoft.com/office/drawing/2014/main" id="{7B5C9CA9-45F4-4E0B-BB54-FC9177ABD47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469231</xdr:colOff>
      <xdr:row>4</xdr:row>
      <xdr:rowOff>47943</xdr:rowOff>
    </xdr:to>
    <xdr:pic>
      <xdr:nvPicPr>
        <xdr:cNvPr id="3" name="Imagen 2">
          <a:extLst>
            <a:ext uri="{FF2B5EF4-FFF2-40B4-BE49-F238E27FC236}">
              <a16:creationId xmlns:a16="http://schemas.microsoft.com/office/drawing/2014/main" id="{EAC7DB41-7EFD-4739-951B-3B8348D60E9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xdr:from>
      <xdr:col>1</xdr:col>
      <xdr:colOff>400050</xdr:colOff>
      <xdr:row>8</xdr:row>
      <xdr:rowOff>38100</xdr:rowOff>
    </xdr:from>
    <xdr:to>
      <xdr:col>13</xdr:col>
      <xdr:colOff>393700</xdr:colOff>
      <xdr:row>42</xdr:row>
      <xdr:rowOff>104775</xdr:rowOff>
    </xdr:to>
    <xdr:graphicFrame macro="">
      <xdr:nvGraphicFramePr>
        <xdr:cNvPr id="3" name="Gráfico 2">
          <a:extLst>
            <a:ext uri="{FF2B5EF4-FFF2-40B4-BE49-F238E27FC236}">
              <a16:creationId xmlns:a16="http://schemas.microsoft.com/office/drawing/2014/main" id="{00000000-0008-0000-6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159068</xdr:rowOff>
    </xdr:to>
    <xdr:pic>
      <xdr:nvPicPr>
        <xdr:cNvPr id="2" name="Imagen 1">
          <a:extLst>
            <a:ext uri="{FF2B5EF4-FFF2-40B4-BE49-F238E27FC236}">
              <a16:creationId xmlns:a16="http://schemas.microsoft.com/office/drawing/2014/main" id="{4EEF560E-5BE0-4265-B629-307FB174850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342339</xdr:colOff>
      <xdr:row>2</xdr:row>
      <xdr:rowOff>29821</xdr:rowOff>
    </xdr:to>
    <xdr:pic>
      <xdr:nvPicPr>
        <xdr:cNvPr id="2" name="Imagen 1">
          <a:extLst>
            <a:ext uri="{FF2B5EF4-FFF2-40B4-BE49-F238E27FC236}">
              <a16:creationId xmlns:a16="http://schemas.microsoft.com/office/drawing/2014/main" id="{1A2A3E85-DC34-4B74-9CFA-793CC576510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90.xml><?xml version="1.0" encoding="utf-8"?>
<c:userShapes xmlns:c="http://schemas.openxmlformats.org/drawingml/2006/chart">
  <cdr:relSizeAnchor xmlns:cdr="http://schemas.openxmlformats.org/drawingml/2006/chartDrawing">
    <cdr:from>
      <cdr:x>0</cdr:x>
      <cdr:y>0.94237</cdr:y>
    </cdr:from>
    <cdr:to>
      <cdr:x>0.98087</cdr:x>
      <cdr:y>0.99221</cdr:y>
    </cdr:to>
    <cdr:sp macro="" textlink="">
      <cdr:nvSpPr>
        <cdr:cNvPr id="2" name="CuadroTexto 1"/>
        <cdr:cNvSpPr txBox="1"/>
      </cdr:nvSpPr>
      <cdr:spPr>
        <a:xfrm xmlns:a="http://schemas.openxmlformats.org/drawingml/2006/main">
          <a:off x="0" y="5762651"/>
          <a:ext cx="8953504" cy="3047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1.xml><?xml version="1.0" encoding="utf-8"?>
<xdr:wsDr xmlns:xdr="http://schemas.openxmlformats.org/drawingml/2006/spreadsheetDrawing" xmlns:a="http://schemas.openxmlformats.org/drawingml/2006/main">
  <xdr:twoCellAnchor>
    <xdr:from>
      <xdr:col>1</xdr:col>
      <xdr:colOff>304800</xdr:colOff>
      <xdr:row>8</xdr:row>
      <xdr:rowOff>0</xdr:rowOff>
    </xdr:from>
    <xdr:to>
      <xdr:col>13</xdr:col>
      <xdr:colOff>298450</xdr:colOff>
      <xdr:row>42</xdr:row>
      <xdr:rowOff>66675</xdr:rowOff>
    </xdr:to>
    <xdr:graphicFrame macro="">
      <xdr:nvGraphicFramePr>
        <xdr:cNvPr id="3" name="Gráfico 2">
          <a:extLst>
            <a:ext uri="{FF2B5EF4-FFF2-40B4-BE49-F238E27FC236}">
              <a16:creationId xmlns:a16="http://schemas.microsoft.com/office/drawing/2014/main" id="{00000000-0008-0000-6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44768</xdr:rowOff>
    </xdr:to>
    <xdr:pic>
      <xdr:nvPicPr>
        <xdr:cNvPr id="4" name="Imagen 3">
          <a:extLst>
            <a:ext uri="{FF2B5EF4-FFF2-40B4-BE49-F238E27FC236}">
              <a16:creationId xmlns:a16="http://schemas.microsoft.com/office/drawing/2014/main" id="{0DFB2852-0690-403E-B237-0F6710FDFB1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2.xml><?xml version="1.0" encoding="utf-8"?>
<c:userShapes xmlns:c="http://schemas.openxmlformats.org/drawingml/2006/chart">
  <cdr:relSizeAnchor xmlns:cdr="http://schemas.openxmlformats.org/drawingml/2006/chartDrawing">
    <cdr:from>
      <cdr:x>0</cdr:x>
      <cdr:y>0.94704</cdr:y>
    </cdr:from>
    <cdr:to>
      <cdr:x>0.98087</cdr:x>
      <cdr:y>1</cdr:y>
    </cdr:to>
    <cdr:sp macro="" textlink="">
      <cdr:nvSpPr>
        <cdr:cNvPr id="2" name="CuadroTexto 1"/>
        <cdr:cNvSpPr txBox="1"/>
      </cdr:nvSpPr>
      <cdr:spPr>
        <a:xfrm xmlns:a="http://schemas.openxmlformats.org/drawingml/2006/main">
          <a:off x="0" y="5791200"/>
          <a:ext cx="8953504" cy="323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3.xml><?xml version="1.0" encoding="utf-8"?>
<xdr:wsDr xmlns:xdr="http://schemas.openxmlformats.org/drawingml/2006/spreadsheetDrawing" xmlns:a="http://schemas.openxmlformats.org/drawingml/2006/main">
  <xdr:twoCellAnchor>
    <xdr:from>
      <xdr:col>1</xdr:col>
      <xdr:colOff>412750</xdr:colOff>
      <xdr:row>8</xdr:row>
      <xdr:rowOff>19050</xdr:rowOff>
    </xdr:from>
    <xdr:to>
      <xdr:col>13</xdr:col>
      <xdr:colOff>406400</xdr:colOff>
      <xdr:row>42</xdr:row>
      <xdr:rowOff>85725</xdr:rowOff>
    </xdr:to>
    <xdr:graphicFrame macro="">
      <xdr:nvGraphicFramePr>
        <xdr:cNvPr id="3" name="Gráfico 2">
          <a:extLst>
            <a:ext uri="{FF2B5EF4-FFF2-40B4-BE49-F238E27FC236}">
              <a16:creationId xmlns:a16="http://schemas.microsoft.com/office/drawing/2014/main" id="{00000000-0008-0000-6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159068</xdr:rowOff>
    </xdr:to>
    <xdr:pic>
      <xdr:nvPicPr>
        <xdr:cNvPr id="4" name="Imagen 3">
          <a:extLst>
            <a:ext uri="{FF2B5EF4-FFF2-40B4-BE49-F238E27FC236}">
              <a16:creationId xmlns:a16="http://schemas.microsoft.com/office/drawing/2014/main" id="{D84A30CA-9100-4D3D-8BEC-8717D0C4D93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4.xml><?xml version="1.0" encoding="utf-8"?>
<c:userShapes xmlns:c="http://schemas.openxmlformats.org/drawingml/2006/chart">
  <cdr:relSizeAnchor xmlns:cdr="http://schemas.openxmlformats.org/drawingml/2006/chartDrawing">
    <cdr:from>
      <cdr:x>0.01913</cdr:x>
      <cdr:y>0.94237</cdr:y>
    </cdr:from>
    <cdr:to>
      <cdr:x>1</cdr:x>
      <cdr:y>0.99377</cdr:y>
    </cdr:to>
    <cdr:sp macro="" textlink="">
      <cdr:nvSpPr>
        <cdr:cNvPr id="2" name="CuadroTexto 1"/>
        <cdr:cNvSpPr txBox="1"/>
      </cdr:nvSpPr>
      <cdr:spPr>
        <a:xfrm xmlns:a="http://schemas.openxmlformats.org/drawingml/2006/main">
          <a:off x="174621" y="5762636"/>
          <a:ext cx="8953504" cy="3143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5.xml><?xml version="1.0" encoding="utf-8"?>
<xdr:wsDr xmlns:xdr="http://schemas.openxmlformats.org/drawingml/2006/spreadsheetDrawing" xmlns:a="http://schemas.openxmlformats.org/drawingml/2006/main">
  <xdr:twoCellAnchor>
    <xdr:from>
      <xdr:col>1</xdr:col>
      <xdr:colOff>333375</xdr:colOff>
      <xdr:row>8</xdr:row>
      <xdr:rowOff>9525</xdr:rowOff>
    </xdr:from>
    <xdr:to>
      <xdr:col>13</xdr:col>
      <xdr:colOff>327025</xdr:colOff>
      <xdr:row>42</xdr:row>
      <xdr:rowOff>76200</xdr:rowOff>
    </xdr:to>
    <xdr:graphicFrame macro="">
      <xdr:nvGraphicFramePr>
        <xdr:cNvPr id="3" name="Gráfico 2">
          <a:extLst>
            <a:ext uri="{FF2B5EF4-FFF2-40B4-BE49-F238E27FC236}">
              <a16:creationId xmlns:a16="http://schemas.microsoft.com/office/drawing/2014/main" id="{00000000-0008-0000-6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159068</xdr:rowOff>
    </xdr:to>
    <xdr:pic>
      <xdr:nvPicPr>
        <xdr:cNvPr id="4" name="Imagen 3">
          <a:extLst>
            <a:ext uri="{FF2B5EF4-FFF2-40B4-BE49-F238E27FC236}">
              <a16:creationId xmlns:a16="http://schemas.microsoft.com/office/drawing/2014/main" id="{4E273285-0ECE-4620-8F53-0DFBF43C42D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6.xml><?xml version="1.0" encoding="utf-8"?>
<c:userShapes xmlns:c="http://schemas.openxmlformats.org/drawingml/2006/chart">
  <cdr:relSizeAnchor xmlns:cdr="http://schemas.openxmlformats.org/drawingml/2006/chartDrawing">
    <cdr:from>
      <cdr:x>0</cdr:x>
      <cdr:y>0.95016</cdr:y>
    </cdr:from>
    <cdr:to>
      <cdr:x>0.98087</cdr:x>
      <cdr:y>1</cdr:y>
    </cdr:to>
    <cdr:sp macro="" textlink="">
      <cdr:nvSpPr>
        <cdr:cNvPr id="2" name="CuadroTexto 1"/>
        <cdr:cNvSpPr txBox="1"/>
      </cdr:nvSpPr>
      <cdr:spPr>
        <a:xfrm xmlns:a="http://schemas.openxmlformats.org/drawingml/2006/main">
          <a:off x="0" y="5810250"/>
          <a:ext cx="8953504" cy="3048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296987</xdr:colOff>
      <xdr:row>2</xdr:row>
      <xdr:rowOff>425768</xdr:rowOff>
    </xdr:to>
    <xdr:pic>
      <xdr:nvPicPr>
        <xdr:cNvPr id="3" name="Imagen 2">
          <a:extLst>
            <a:ext uri="{FF2B5EF4-FFF2-40B4-BE49-F238E27FC236}">
              <a16:creationId xmlns:a16="http://schemas.microsoft.com/office/drawing/2014/main" id="{FC3FB447-7C8B-4F45-BDB9-99D6ACF2C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theme/theme1.xml><?xml version="1.0" encoding="utf-8"?>
<a:theme xmlns:a="http://schemas.openxmlformats.org/drawingml/2006/main" name="TemaDependencia">
  <a:themeElements>
    <a:clrScheme name="Violeta">
      <a:dk1>
        <a:sysClr val="windowText" lastClr="000000"/>
      </a:dk1>
      <a:lt1>
        <a:sysClr val="window" lastClr="FFFFFF"/>
      </a:lt1>
      <a:dk2>
        <a:srgbClr val="373545"/>
      </a:dk2>
      <a:lt2>
        <a:srgbClr val="DCD8DC"/>
      </a:lt2>
      <a:accent1>
        <a:srgbClr val="AD84C6"/>
      </a:accent1>
      <a:accent2>
        <a:srgbClr val="8784C7"/>
      </a:accent2>
      <a:accent3>
        <a:srgbClr val="5D739A"/>
      </a:accent3>
      <a:accent4>
        <a:srgbClr val="6997AF"/>
      </a:accent4>
      <a:accent5>
        <a:srgbClr val="84ACB6"/>
      </a:accent5>
      <a:accent6>
        <a:srgbClr val="6F8183"/>
      </a:accent6>
      <a:hlink>
        <a:srgbClr val="69A020"/>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B70C2-5106-43FE-8A39-F81FD989AADD}">
  <sheetPr codeName="Hoja12">
    <tabColor theme="0"/>
    <pageSetUpPr fitToPage="1"/>
  </sheetPr>
  <dimension ref="A1:U12"/>
  <sheetViews>
    <sheetView showGridLines="0" tabSelected="1" zoomScale="50" zoomScaleNormal="50" workbookViewId="0"/>
  </sheetViews>
  <sheetFormatPr baseColWidth="10" defaultColWidth="11.453125" defaultRowHeight="15" x14ac:dyDescent="0.25"/>
  <cols>
    <col min="1" max="1" width="0.54296875" style="1" customWidth="1"/>
    <col min="2" max="2" width="15.26953125" style="1" customWidth="1"/>
    <col min="3" max="3" width="0.81640625" style="1" customWidth="1"/>
    <col min="4" max="4" width="13.453125" style="1" customWidth="1"/>
    <col min="5" max="5" width="0.81640625" style="1" customWidth="1"/>
    <col min="6" max="6" width="7" style="1" customWidth="1"/>
    <col min="7" max="7" width="7.1796875" style="1" customWidth="1"/>
    <col min="8" max="8" width="7" style="1" customWidth="1"/>
    <col min="9" max="9" width="7.1796875" style="1" customWidth="1"/>
    <col min="10" max="10" width="7" style="1" customWidth="1"/>
    <col min="11" max="11" width="7.1796875" style="1" customWidth="1"/>
    <col min="12" max="12" width="7" style="1" customWidth="1"/>
    <col min="13" max="13" width="7.1796875" style="1" customWidth="1"/>
    <col min="14" max="14" width="7" style="1" customWidth="1"/>
    <col min="15" max="15" width="7.1796875" style="1" customWidth="1"/>
    <col min="16" max="16" width="7" style="2" customWidth="1"/>
    <col min="17" max="17" width="7.1796875" style="1" customWidth="1"/>
    <col min="18" max="18" width="7" style="2" customWidth="1"/>
    <col min="19" max="19" width="7.1796875" style="1" customWidth="1"/>
    <col min="20" max="20" width="9.1796875" style="1" customWidth="1"/>
    <col min="21" max="21" width="2.1796875" style="1" customWidth="1"/>
    <col min="22" max="16384" width="11.453125" style="1"/>
  </cols>
  <sheetData>
    <row r="1" spans="1:21" s="2" customFormat="1" ht="14" x14ac:dyDescent="0.25">
      <c r="B1" s="6"/>
      <c r="H1"/>
    </row>
    <row r="2" spans="1:21" s="1338" customFormat="1" ht="93.75" customHeight="1" x14ac:dyDescent="0.3">
      <c r="A2" s="1339"/>
      <c r="B2" s="1354"/>
      <c r="C2" s="1354"/>
      <c r="D2" s="1354"/>
      <c r="E2" s="1354"/>
      <c r="F2" s="1354"/>
      <c r="G2" s="1354"/>
      <c r="H2" s="1354"/>
      <c r="I2" s="1354"/>
      <c r="J2" s="1354"/>
      <c r="K2" s="1354"/>
      <c r="L2" s="1354"/>
      <c r="M2" s="1354"/>
      <c r="N2" s="1354"/>
      <c r="O2" s="1354"/>
      <c r="P2" s="1354"/>
      <c r="Q2" s="1354"/>
      <c r="R2" s="1354"/>
      <c r="S2" s="1354"/>
      <c r="T2" s="1354"/>
      <c r="U2" s="1339"/>
    </row>
    <row r="3" spans="1:21" s="4" customFormat="1" ht="45.75" customHeight="1" x14ac:dyDescent="0.25">
      <c r="A3" s="5"/>
      <c r="B3" s="1355" t="s">
        <v>490</v>
      </c>
      <c r="C3" s="1355"/>
      <c r="D3" s="1355"/>
      <c r="E3" s="1355"/>
      <c r="F3" s="1355"/>
      <c r="G3" s="1355"/>
      <c r="H3" s="1355"/>
      <c r="I3" s="1355"/>
      <c r="J3" s="1355"/>
      <c r="K3" s="1355"/>
      <c r="L3" s="1355"/>
      <c r="M3" s="1355"/>
      <c r="N3" s="1355"/>
      <c r="O3" s="1355"/>
      <c r="P3" s="1355"/>
      <c r="Q3" s="1355"/>
      <c r="R3" s="1355"/>
      <c r="S3" s="1355"/>
      <c r="T3" s="1355"/>
      <c r="U3" s="5"/>
    </row>
    <row r="4" spans="1:21" s="4" customFormat="1" ht="45.75" customHeight="1" x14ac:dyDescent="0.25">
      <c r="A4" s="5"/>
      <c r="B4" s="1355" t="s">
        <v>489</v>
      </c>
      <c r="C4" s="1355"/>
      <c r="D4" s="1355"/>
      <c r="E4" s="1355"/>
      <c r="F4" s="1355"/>
      <c r="G4" s="1355"/>
      <c r="H4" s="1355"/>
      <c r="I4" s="1355"/>
      <c r="J4" s="1355"/>
      <c r="K4" s="1355"/>
      <c r="L4" s="1355"/>
      <c r="M4" s="1355"/>
      <c r="N4" s="1355"/>
      <c r="O4" s="1355"/>
      <c r="P4" s="1355"/>
      <c r="Q4" s="1355"/>
      <c r="R4" s="1355"/>
      <c r="S4" s="1355"/>
      <c r="T4" s="1355"/>
      <c r="U4" s="5"/>
    </row>
    <row r="5" spans="1:21" s="1335" customFormat="1" ht="9.75" customHeight="1" x14ac:dyDescent="0.25">
      <c r="A5" s="1336"/>
      <c r="B5" s="1337"/>
      <c r="C5" s="1337"/>
      <c r="D5" s="1337"/>
      <c r="E5" s="1337"/>
      <c r="F5" s="1337"/>
      <c r="G5" s="1337"/>
      <c r="H5" s="1337"/>
      <c r="I5" s="1337"/>
      <c r="J5" s="1337"/>
      <c r="K5" s="1337"/>
      <c r="L5" s="1337"/>
      <c r="M5" s="1337"/>
      <c r="N5" s="1337"/>
      <c r="O5" s="1337"/>
      <c r="P5" s="1337"/>
      <c r="Q5" s="1337"/>
      <c r="R5" s="1337"/>
      <c r="S5" s="1337"/>
      <c r="T5" s="1337"/>
      <c r="U5" s="1336"/>
    </row>
    <row r="6" spans="1:21" ht="23.25" customHeight="1" x14ac:dyDescent="0.25">
      <c r="B6" s="1356" t="s">
        <v>491</v>
      </c>
      <c r="C6" s="1356"/>
      <c r="D6" s="1356"/>
      <c r="E6" s="1356"/>
      <c r="F6" s="1356"/>
      <c r="G6" s="1356"/>
      <c r="H6" s="1356"/>
      <c r="I6" s="1356"/>
      <c r="J6" s="1356"/>
      <c r="K6" s="1356"/>
      <c r="L6" s="1356"/>
      <c r="M6" s="1356"/>
      <c r="N6" s="1356"/>
      <c r="O6" s="1356"/>
      <c r="P6" s="1356"/>
      <c r="Q6" s="1356"/>
      <c r="R6" s="1356"/>
      <c r="S6" s="1356"/>
      <c r="T6" s="1356"/>
      <c r="U6" s="1356"/>
    </row>
    <row r="7" spans="1:21" ht="74.150000000000006" customHeight="1" x14ac:dyDescent="0.35">
      <c r="B7" s="1357"/>
      <c r="C7" s="1357"/>
      <c r="D7" s="1357"/>
      <c r="E7" s="1357"/>
      <c r="F7" s="1357"/>
      <c r="G7" s="1357"/>
      <c r="H7" s="1357"/>
      <c r="I7" s="1357"/>
      <c r="J7" s="1357"/>
      <c r="K7" s="1357"/>
      <c r="L7" s="1357"/>
      <c r="M7" s="1357"/>
      <c r="N7" s="1357"/>
      <c r="O7" s="1357"/>
      <c r="P7" s="1357"/>
      <c r="Q7" s="1357"/>
      <c r="R7" s="1357"/>
      <c r="S7" s="1357"/>
      <c r="T7" s="1357"/>
      <c r="U7" s="1357"/>
    </row>
    <row r="8" spans="1:21" ht="48" customHeight="1" x14ac:dyDescent="0.35">
      <c r="B8" s="1334"/>
      <c r="C8" s="1334"/>
      <c r="D8" s="1334"/>
      <c r="E8" s="1334"/>
      <c r="F8" s="1334"/>
      <c r="G8" s="1334"/>
      <c r="H8" s="1334"/>
      <c r="I8" s="1334"/>
      <c r="J8" s="1334"/>
      <c r="K8" s="1334"/>
      <c r="L8" s="1334"/>
      <c r="M8" s="1334"/>
      <c r="N8" s="1334"/>
      <c r="O8" s="1334"/>
      <c r="P8" s="1334"/>
      <c r="Q8" s="1334"/>
      <c r="R8" s="1334"/>
      <c r="S8" s="1334"/>
      <c r="T8" s="1334"/>
      <c r="U8" s="1334"/>
    </row>
    <row r="9" spans="1:21" ht="15" customHeight="1" x14ac:dyDescent="0.25">
      <c r="B9" s="1358" t="s">
        <v>488</v>
      </c>
      <c r="C9" s="1358"/>
      <c r="D9" s="1358"/>
      <c r="E9" s="1358"/>
      <c r="F9" s="1358"/>
      <c r="G9" s="1358"/>
      <c r="H9" s="1358"/>
      <c r="I9" s="1358"/>
      <c r="J9" s="1358"/>
      <c r="K9" s="1358"/>
      <c r="L9" s="1358"/>
      <c r="M9" s="1358"/>
      <c r="N9" s="1358"/>
      <c r="O9" s="1358"/>
      <c r="P9" s="1358"/>
      <c r="Q9" s="1358"/>
      <c r="R9" s="1358"/>
      <c r="S9" s="1358"/>
    </row>
    <row r="10" spans="1:21" x14ac:dyDescent="0.25">
      <c r="B10" s="1358"/>
      <c r="C10" s="1358"/>
      <c r="D10" s="1358"/>
      <c r="E10" s="1358"/>
      <c r="F10" s="1358"/>
      <c r="G10" s="1358"/>
      <c r="H10" s="1358"/>
      <c r="I10" s="1358"/>
      <c r="J10" s="1358"/>
      <c r="K10" s="1358"/>
      <c r="L10" s="1358"/>
      <c r="M10" s="1358"/>
      <c r="N10" s="1358"/>
      <c r="O10" s="1358"/>
      <c r="P10" s="1358"/>
      <c r="Q10" s="1358"/>
      <c r="R10" s="1358"/>
      <c r="S10" s="1358"/>
    </row>
    <row r="11" spans="1:21" ht="42.65" customHeight="1" x14ac:dyDescent="0.25">
      <c r="B11" s="1333"/>
      <c r="C11" s="1333"/>
      <c r="D11" s="1333"/>
      <c r="E11" s="1333"/>
      <c r="F11" s="1333"/>
      <c r="G11" s="1333"/>
      <c r="H11" s="1333"/>
      <c r="I11" s="1333"/>
      <c r="J11" s="1333"/>
      <c r="K11" s="1333"/>
      <c r="L11" s="1333"/>
      <c r="M11" s="1333"/>
      <c r="N11" s="1333"/>
      <c r="O11" s="1333"/>
      <c r="P11" s="1333"/>
      <c r="Q11" s="1333"/>
      <c r="R11" s="1333"/>
      <c r="S11" s="1333"/>
    </row>
    <row r="12" spans="1:21" s="3" customFormat="1" ht="78" customHeight="1" x14ac:dyDescent="0.35">
      <c r="B12" s="1353" t="s">
        <v>487</v>
      </c>
      <c r="C12" s="1353"/>
      <c r="D12" s="1353"/>
      <c r="E12" s="1353"/>
      <c r="F12" s="1353"/>
      <c r="G12" s="1353"/>
      <c r="H12" s="1353"/>
      <c r="I12" s="1353"/>
      <c r="J12" s="1353"/>
      <c r="K12" s="1353"/>
      <c r="L12" s="1353"/>
      <c r="M12" s="1353"/>
      <c r="N12" s="1353"/>
      <c r="O12" s="1353"/>
      <c r="P12" s="1353"/>
      <c r="Q12" s="1353"/>
      <c r="R12" s="1353"/>
      <c r="S12" s="1353"/>
      <c r="T12" s="1353"/>
    </row>
  </sheetData>
  <mergeCells count="7">
    <mergeCell ref="B12:T12"/>
    <mergeCell ref="B2:T2"/>
    <mergeCell ref="B3:T3"/>
    <mergeCell ref="B4:T4"/>
    <mergeCell ref="B6:U6"/>
    <mergeCell ref="B7:U7"/>
    <mergeCell ref="B9:S10"/>
  </mergeCells>
  <printOptions horizontalCentered="1"/>
  <pageMargins left="0" right="0" top="0.43307086614173229" bottom="0.43307086614173229"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13">
    <tabColor theme="0"/>
    <pageSetUpPr fitToPage="1"/>
  </sheetPr>
  <dimension ref="A1:AB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0" width="10.81640625" style="220" customWidth="1"/>
    <col min="11" max="11" width="7.1796875" style="220" customWidth="1"/>
    <col min="12" max="12" width="1.1796875" style="220" customWidth="1"/>
    <col min="13" max="13" width="7.1796875" style="220" customWidth="1"/>
    <col min="14" max="14" width="7.7265625" style="220" customWidth="1"/>
    <col min="15" max="22" width="8.26953125" style="220" customWidth="1"/>
    <col min="23" max="24" width="7.7265625" style="220" customWidth="1"/>
    <col min="25" max="25" width="11.453125" style="220" customWidth="1"/>
    <col min="26" max="26" width="11.453125" style="220"/>
    <col min="27" max="27" width="11.81640625" style="220" bestFit="1" customWidth="1"/>
    <col min="28" max="16384" width="11.453125" style="220"/>
  </cols>
  <sheetData>
    <row r="1" spans="1:26" x14ac:dyDescent="0.35">
      <c r="A1" s="219"/>
      <c r="B1" s="219"/>
      <c r="J1" s="221"/>
      <c r="K1" s="221"/>
    </row>
    <row r="2" spans="1:26" ht="48.75" customHeight="1" x14ac:dyDescent="0.35">
      <c r="A2" s="219"/>
      <c r="B2" s="219"/>
      <c r="J2" s="221"/>
      <c r="K2" s="221"/>
    </row>
    <row r="3" spans="1:26" ht="24" customHeight="1" x14ac:dyDescent="0.35">
      <c r="A3" s="219"/>
      <c r="B3" s="1378" t="s">
        <v>371</v>
      </c>
      <c r="C3" s="1378"/>
      <c r="D3" s="1378"/>
      <c r="E3" s="1378"/>
      <c r="F3" s="1378"/>
      <c r="G3" s="1378"/>
      <c r="H3" s="1378"/>
      <c r="I3" s="1378"/>
      <c r="J3" s="1378"/>
      <c r="K3" s="1378"/>
      <c r="L3" s="1378"/>
      <c r="M3" s="1378"/>
      <c r="N3" s="1378"/>
      <c r="O3" s="1378"/>
      <c r="P3" s="1378"/>
      <c r="Q3" s="1378"/>
      <c r="R3" s="1378"/>
      <c r="S3" s="1378"/>
      <c r="T3" s="1378"/>
      <c r="U3" s="1378"/>
      <c r="V3" s="1378"/>
      <c r="W3" s="1378"/>
    </row>
    <row r="5" spans="1:26" x14ac:dyDescent="0.35">
      <c r="B5" s="219"/>
      <c r="C5" s="219"/>
      <c r="D5" s="1379" t="s">
        <v>366</v>
      </c>
      <c r="E5" s="1379"/>
      <c r="F5" s="1379"/>
      <c r="G5" s="1379"/>
      <c r="H5" s="1379"/>
      <c r="I5" s="1379"/>
      <c r="J5" s="1379"/>
      <c r="K5" s="1379"/>
      <c r="L5" s="219"/>
      <c r="M5" s="1368" t="s">
        <v>340</v>
      </c>
      <c r="N5" s="1368"/>
      <c r="O5" s="1368"/>
      <c r="P5" s="1368"/>
      <c r="Q5" s="1368"/>
      <c r="R5" s="1368"/>
      <c r="S5" s="1368"/>
      <c r="T5" s="1368"/>
      <c r="U5" s="1368"/>
      <c r="V5" s="1368"/>
      <c r="W5" s="1368"/>
      <c r="X5" s="1368"/>
    </row>
    <row r="6" spans="1:26" ht="21" customHeight="1" x14ac:dyDescent="0.35">
      <c r="B6" s="219"/>
      <c r="C6" s="219"/>
      <c r="D6" s="1380"/>
      <c r="E6" s="1380"/>
      <c r="F6" s="1380"/>
      <c r="G6" s="1380"/>
      <c r="H6" s="1380"/>
      <c r="I6" s="1380"/>
      <c r="J6" s="1380"/>
      <c r="K6" s="1380"/>
      <c r="L6" s="219"/>
      <c r="M6" s="1369">
        <v>43830</v>
      </c>
      <c r="N6" s="1370"/>
      <c r="O6" s="1371">
        <v>44196</v>
      </c>
      <c r="P6" s="1372"/>
      <c r="Q6" s="1371">
        <v>44561</v>
      </c>
      <c r="R6" s="1372"/>
      <c r="S6" s="1375">
        <v>44926</v>
      </c>
      <c r="T6" s="1376"/>
      <c r="U6" s="1373">
        <v>45291</v>
      </c>
      <c r="V6" s="1377"/>
      <c r="W6" s="1373">
        <f>J7</f>
        <v>45657</v>
      </c>
      <c r="X6" s="1374"/>
    </row>
    <row r="7" spans="1:26" x14ac:dyDescent="0.35">
      <c r="B7" s="225"/>
      <c r="C7" s="219"/>
      <c r="D7" s="226">
        <v>43465</v>
      </c>
      <c r="E7" s="227">
        <v>43830</v>
      </c>
      <c r="F7" s="228">
        <v>44196</v>
      </c>
      <c r="G7" s="228">
        <v>44561</v>
      </c>
      <c r="H7" s="228">
        <v>44926</v>
      </c>
      <c r="I7" s="228">
        <v>45291</v>
      </c>
      <c r="J7" s="228">
        <f>EVO!J7</f>
        <v>45657</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35">
      <c r="B8" s="225"/>
      <c r="C8" s="219"/>
      <c r="D8" s="234"/>
      <c r="E8" s="234"/>
      <c r="F8" s="234"/>
      <c r="G8" s="297"/>
      <c r="H8" s="297"/>
      <c r="I8" s="297"/>
      <c r="J8" s="234"/>
      <c r="K8" s="234"/>
      <c r="L8" s="219"/>
    </row>
    <row r="9" spans="1:26" ht="15" customHeight="1" x14ac:dyDescent="0.35">
      <c r="B9" s="298" t="s">
        <v>8</v>
      </c>
      <c r="C9" s="219"/>
      <c r="D9" s="299">
        <v>279274</v>
      </c>
      <c r="E9" s="300">
        <v>293661</v>
      </c>
      <c r="F9" s="300">
        <v>310424</v>
      </c>
      <c r="G9" s="254">
        <v>359285</v>
      </c>
      <c r="H9" s="254">
        <v>390413</v>
      </c>
      <c r="I9" s="254">
        <v>421261</v>
      </c>
      <c r="J9" s="301">
        <v>442241</v>
      </c>
      <c r="K9" s="302"/>
      <c r="L9" s="222"/>
      <c r="M9" s="278">
        <v>5.1515715748691182E-2</v>
      </c>
      <c r="N9" s="279">
        <v>14387</v>
      </c>
      <c r="O9" s="280">
        <v>5.7082826796884811E-2</v>
      </c>
      <c r="P9" s="279">
        <v>16763</v>
      </c>
      <c r="Q9" s="280">
        <v>0.15740084529546694</v>
      </c>
      <c r="R9" s="279">
        <f t="shared" ref="R9:R27" si="0">G9-F9</f>
        <v>48861</v>
      </c>
      <c r="S9" s="280">
        <f t="shared" ref="S9:S27" si="1">H9/G9-1</f>
        <v>8.6638740832486683E-2</v>
      </c>
      <c r="T9" s="279">
        <f t="shared" ref="T9:T27" si="2">H9-G9</f>
        <v>31128</v>
      </c>
      <c r="U9" s="280">
        <f>I9/H9-1</f>
        <v>7.9013762349102068E-2</v>
      </c>
      <c r="V9" s="279">
        <f>I9-H9</f>
        <v>30848</v>
      </c>
      <c r="W9" s="280">
        <v>4.9802853812719539E-2</v>
      </c>
      <c r="X9" s="279">
        <v>20980</v>
      </c>
    </row>
    <row r="10" spans="1:26" x14ac:dyDescent="0.35">
      <c r="B10" s="303" t="s">
        <v>7</v>
      </c>
      <c r="C10" s="219"/>
      <c r="D10" s="253">
        <v>34548</v>
      </c>
      <c r="E10" s="254">
        <v>39164</v>
      </c>
      <c r="F10" s="254">
        <v>37313</v>
      </c>
      <c r="G10" s="254">
        <v>41449</v>
      </c>
      <c r="H10" s="254">
        <v>43712</v>
      </c>
      <c r="I10" s="254">
        <v>51888</v>
      </c>
      <c r="J10" s="257">
        <v>59918</v>
      </c>
      <c r="K10" s="304"/>
      <c r="L10" s="219"/>
      <c r="M10" s="256">
        <v>0.13361120759522982</v>
      </c>
      <c r="N10" s="257">
        <v>4616</v>
      </c>
      <c r="O10" s="258">
        <v>-4.726279236033093E-2</v>
      </c>
      <c r="P10" s="257">
        <v>-1851</v>
      </c>
      <c r="Q10" s="258">
        <v>0.11084608581459543</v>
      </c>
      <c r="R10" s="257">
        <f t="shared" si="0"/>
        <v>4136</v>
      </c>
      <c r="S10" s="258">
        <f t="shared" si="1"/>
        <v>5.4597215855629821E-2</v>
      </c>
      <c r="T10" s="257">
        <f t="shared" si="2"/>
        <v>2263</v>
      </c>
      <c r="U10" s="258">
        <f t="shared" ref="U10:U26" si="3">I10/H10-1</f>
        <v>0.18704245973645683</v>
      </c>
      <c r="V10" s="257">
        <f t="shared" ref="V10:V26" si="4">I10-H10</f>
        <v>8176</v>
      </c>
      <c r="W10" s="258">
        <v>0.15475639839654631</v>
      </c>
      <c r="X10" s="257">
        <v>8030</v>
      </c>
    </row>
    <row r="11" spans="1:26" x14ac:dyDescent="0.35">
      <c r="B11" s="303" t="s">
        <v>37</v>
      </c>
      <c r="C11" s="219"/>
      <c r="D11" s="253">
        <v>28413</v>
      </c>
      <c r="E11" s="254">
        <v>27579</v>
      </c>
      <c r="F11" s="254">
        <v>30931</v>
      </c>
      <c r="G11" s="254">
        <v>35120</v>
      </c>
      <c r="H11" s="254">
        <v>36982</v>
      </c>
      <c r="I11" s="254">
        <v>40207</v>
      </c>
      <c r="J11" s="257">
        <v>45532</v>
      </c>
      <c r="L11" s="222"/>
      <c r="M11" s="256">
        <v>-2.9352761060078114E-2</v>
      </c>
      <c r="N11" s="257">
        <v>-834</v>
      </c>
      <c r="O11" s="258">
        <v>0.12154175278291457</v>
      </c>
      <c r="P11" s="257">
        <v>3352</v>
      </c>
      <c r="Q11" s="258">
        <v>0.13543047428146515</v>
      </c>
      <c r="R11" s="257">
        <f t="shared" si="0"/>
        <v>4189</v>
      </c>
      <c r="S11" s="258">
        <f t="shared" si="1"/>
        <v>5.3018223234624129E-2</v>
      </c>
      <c r="T11" s="257">
        <f t="shared" si="2"/>
        <v>1862</v>
      </c>
      <c r="U11" s="258">
        <f t="shared" si="3"/>
        <v>8.7204586014818064E-2</v>
      </c>
      <c r="V11" s="257">
        <f t="shared" si="4"/>
        <v>3225</v>
      </c>
      <c r="W11" s="258">
        <v>0.13243962494093076</v>
      </c>
      <c r="X11" s="257">
        <v>5325</v>
      </c>
    </row>
    <row r="12" spans="1:26" x14ac:dyDescent="0.35">
      <c r="B12" s="303" t="s">
        <v>38</v>
      </c>
      <c r="C12" s="219"/>
      <c r="D12" s="253">
        <v>22115</v>
      </c>
      <c r="E12" s="254">
        <v>28653</v>
      </c>
      <c r="F12" s="254">
        <v>36929</v>
      </c>
      <c r="G12" s="254">
        <v>39491</v>
      </c>
      <c r="H12" s="254">
        <v>42042</v>
      </c>
      <c r="I12" s="254">
        <v>47979</v>
      </c>
      <c r="J12" s="257">
        <v>52870</v>
      </c>
      <c r="L12" s="222"/>
      <c r="M12" s="256">
        <v>0.29563644585123217</v>
      </c>
      <c r="N12" s="257">
        <v>6538</v>
      </c>
      <c r="O12" s="258">
        <v>0.28883537500436263</v>
      </c>
      <c r="P12" s="257">
        <v>8276</v>
      </c>
      <c r="Q12" s="258">
        <v>6.9376370873839077E-2</v>
      </c>
      <c r="R12" s="257">
        <f t="shared" si="0"/>
        <v>2562</v>
      </c>
      <c r="S12" s="258">
        <f t="shared" si="1"/>
        <v>6.4596996784077376E-2</v>
      </c>
      <c r="T12" s="257">
        <f t="shared" si="2"/>
        <v>2551</v>
      </c>
      <c r="U12" s="258">
        <f t="shared" si="3"/>
        <v>0.14121592693021268</v>
      </c>
      <c r="V12" s="257">
        <f t="shared" si="4"/>
        <v>5937</v>
      </c>
      <c r="W12" s="258">
        <v>0.10194043227245264</v>
      </c>
      <c r="X12" s="257">
        <v>4891</v>
      </c>
    </row>
    <row r="13" spans="1:26" x14ac:dyDescent="0.35">
      <c r="B13" s="303" t="s">
        <v>6</v>
      </c>
      <c r="C13" s="219"/>
      <c r="D13" s="253">
        <v>22532</v>
      </c>
      <c r="E13" s="254">
        <v>24418</v>
      </c>
      <c r="F13" s="254">
        <v>26624</v>
      </c>
      <c r="G13" s="254">
        <v>28747</v>
      </c>
      <c r="H13" s="254">
        <v>38665</v>
      </c>
      <c r="I13" s="254">
        <v>45957</v>
      </c>
      <c r="J13" s="257">
        <v>62165</v>
      </c>
      <c r="K13" s="304"/>
      <c r="L13" s="219"/>
      <c r="M13" s="256">
        <v>8.3703177702822762E-2</v>
      </c>
      <c r="N13" s="257">
        <v>1886</v>
      </c>
      <c r="O13" s="258">
        <v>9.0343189450405426E-2</v>
      </c>
      <c r="P13" s="257">
        <v>2206</v>
      </c>
      <c r="Q13" s="258">
        <v>7.9740084134615419E-2</v>
      </c>
      <c r="R13" s="257">
        <f t="shared" si="0"/>
        <v>2123</v>
      </c>
      <c r="S13" s="258">
        <f t="shared" si="1"/>
        <v>0.34500991407799075</v>
      </c>
      <c r="T13" s="257">
        <f t="shared" si="2"/>
        <v>9918</v>
      </c>
      <c r="U13" s="258">
        <f t="shared" si="3"/>
        <v>0.1885943359627571</v>
      </c>
      <c r="V13" s="257">
        <f t="shared" si="4"/>
        <v>7292</v>
      </c>
      <c r="W13" s="258">
        <v>0.35267750288312993</v>
      </c>
      <c r="X13" s="257">
        <v>16208</v>
      </c>
      <c r="Z13" s="224"/>
    </row>
    <row r="14" spans="1:26" x14ac:dyDescent="0.35">
      <c r="B14" s="303" t="s">
        <v>5</v>
      </c>
      <c r="C14" s="219"/>
      <c r="D14" s="253">
        <v>18016</v>
      </c>
      <c r="E14" s="254">
        <v>26271</v>
      </c>
      <c r="F14" s="254">
        <v>26136</v>
      </c>
      <c r="G14" s="254">
        <v>26969</v>
      </c>
      <c r="H14" s="254">
        <v>27567</v>
      </c>
      <c r="I14" s="254">
        <v>26847</v>
      </c>
      <c r="J14" s="257">
        <v>28654</v>
      </c>
      <c r="L14" s="222"/>
      <c r="M14" s="256">
        <v>0.45820381882770866</v>
      </c>
      <c r="N14" s="257">
        <v>8255</v>
      </c>
      <c r="O14" s="258">
        <v>-5.1387461459403427E-3</v>
      </c>
      <c r="P14" s="257">
        <v>-135</v>
      </c>
      <c r="Q14" s="258">
        <v>3.1871747780838788E-2</v>
      </c>
      <c r="R14" s="257">
        <f t="shared" si="0"/>
        <v>833</v>
      </c>
      <c r="S14" s="258">
        <f t="shared" si="1"/>
        <v>2.2173606733657092E-2</v>
      </c>
      <c r="T14" s="257">
        <f t="shared" si="2"/>
        <v>598</v>
      </c>
      <c r="U14" s="258">
        <f t="shared" si="3"/>
        <v>-2.611818478615735E-2</v>
      </c>
      <c r="V14" s="257">
        <f t="shared" si="4"/>
        <v>-720</v>
      </c>
      <c r="W14" s="258">
        <v>6.7307334152791665E-2</v>
      </c>
      <c r="X14" s="257">
        <v>1807</v>
      </c>
      <c r="Z14" s="224"/>
    </row>
    <row r="15" spans="1:26" x14ac:dyDescent="0.35">
      <c r="B15" s="303" t="s">
        <v>4</v>
      </c>
      <c r="C15" s="219"/>
      <c r="D15" s="253">
        <v>125565</v>
      </c>
      <c r="E15" s="254">
        <v>139852</v>
      </c>
      <c r="F15" s="254">
        <v>141310</v>
      </c>
      <c r="G15" s="254">
        <v>148050</v>
      </c>
      <c r="H15" s="254">
        <v>153910</v>
      </c>
      <c r="I15" s="254">
        <v>168591</v>
      </c>
      <c r="J15" s="257">
        <v>177785</v>
      </c>
      <c r="L15" s="222"/>
      <c r="M15" s="256">
        <v>0.11378170668578025</v>
      </c>
      <c r="N15" s="257">
        <v>14287</v>
      </c>
      <c r="O15" s="258">
        <v>1.0425306752853025E-2</v>
      </c>
      <c r="P15" s="257">
        <v>1458</v>
      </c>
      <c r="Q15" s="258">
        <v>4.7696553676314535E-2</v>
      </c>
      <c r="R15" s="257">
        <f t="shared" si="0"/>
        <v>6740</v>
      </c>
      <c r="S15" s="258">
        <f t="shared" si="1"/>
        <v>3.9581222559945894E-2</v>
      </c>
      <c r="T15" s="257">
        <f t="shared" si="2"/>
        <v>5860</v>
      </c>
      <c r="U15" s="258">
        <f t="shared" si="3"/>
        <v>9.5386914430511283E-2</v>
      </c>
      <c r="V15" s="257">
        <f t="shared" si="4"/>
        <v>14681</v>
      </c>
      <c r="W15" s="258">
        <v>5.4534346436049264E-2</v>
      </c>
      <c r="X15" s="257">
        <v>9194</v>
      </c>
      <c r="Z15" s="224"/>
    </row>
    <row r="16" spans="1:26" x14ac:dyDescent="0.35">
      <c r="B16" s="303" t="s">
        <v>40</v>
      </c>
      <c r="C16" s="219"/>
      <c r="D16" s="253">
        <v>69490</v>
      </c>
      <c r="E16" s="254">
        <v>75685</v>
      </c>
      <c r="F16" s="254">
        <v>73889</v>
      </c>
      <c r="G16" s="254">
        <v>80243</v>
      </c>
      <c r="H16" s="254">
        <v>85666</v>
      </c>
      <c r="I16" s="254">
        <v>97263</v>
      </c>
      <c r="J16" s="257">
        <v>106527</v>
      </c>
      <c r="L16" s="222"/>
      <c r="M16" s="256">
        <v>8.9149517916246923E-2</v>
      </c>
      <c r="N16" s="257">
        <v>6195</v>
      </c>
      <c r="O16" s="258">
        <v>-2.372993327607853E-2</v>
      </c>
      <c r="P16" s="257">
        <v>-1796</v>
      </c>
      <c r="Q16" s="258">
        <v>8.5993855648337281E-2</v>
      </c>
      <c r="R16" s="257">
        <f t="shared" si="0"/>
        <v>6354</v>
      </c>
      <c r="S16" s="258">
        <f t="shared" si="1"/>
        <v>6.7582219009757916E-2</v>
      </c>
      <c r="T16" s="257">
        <f t="shared" si="2"/>
        <v>5423</v>
      </c>
      <c r="U16" s="258">
        <f t="shared" si="3"/>
        <v>0.13537459435481991</v>
      </c>
      <c r="V16" s="257">
        <f t="shared" si="4"/>
        <v>11597</v>
      </c>
      <c r="W16" s="258">
        <v>9.5246907868356878E-2</v>
      </c>
      <c r="X16" s="257">
        <v>9264</v>
      </c>
      <c r="Z16" s="224"/>
    </row>
    <row r="17" spans="2:28" x14ac:dyDescent="0.35">
      <c r="B17" s="303" t="s">
        <v>41</v>
      </c>
      <c r="C17" s="219"/>
      <c r="D17" s="253">
        <v>192995</v>
      </c>
      <c r="E17" s="254">
        <v>203003</v>
      </c>
      <c r="F17" s="254">
        <v>193486</v>
      </c>
      <c r="G17" s="254">
        <v>203102</v>
      </c>
      <c r="H17" s="254">
        <v>227045</v>
      </c>
      <c r="I17" s="254">
        <v>245461</v>
      </c>
      <c r="J17" s="257">
        <v>282812</v>
      </c>
      <c r="L17" s="222"/>
      <c r="M17" s="256">
        <v>5.1856265706365479E-2</v>
      </c>
      <c r="N17" s="257">
        <v>10008</v>
      </c>
      <c r="O17" s="258">
        <v>-4.6881080575163936E-2</v>
      </c>
      <c r="P17" s="257">
        <v>-9517</v>
      </c>
      <c r="Q17" s="258">
        <v>4.9698686209854959E-2</v>
      </c>
      <c r="R17" s="257">
        <f t="shared" si="0"/>
        <v>9616</v>
      </c>
      <c r="S17" s="258">
        <f t="shared" si="1"/>
        <v>0.11788657915727074</v>
      </c>
      <c r="T17" s="257">
        <f t="shared" si="2"/>
        <v>23943</v>
      </c>
      <c r="U17" s="258">
        <f t="shared" si="3"/>
        <v>8.1111673897245051E-2</v>
      </c>
      <c r="V17" s="257">
        <f t="shared" si="4"/>
        <v>18416</v>
      </c>
      <c r="W17" s="258">
        <v>0.15216673931907709</v>
      </c>
      <c r="X17" s="257">
        <v>37351</v>
      </c>
      <c r="Z17" s="224"/>
    </row>
    <row r="18" spans="2:28" x14ac:dyDescent="0.35">
      <c r="B18" s="303" t="s">
        <v>3</v>
      </c>
      <c r="C18" s="219"/>
      <c r="D18" s="253">
        <v>77342</v>
      </c>
      <c r="E18" s="254">
        <v>94194</v>
      </c>
      <c r="F18" s="254">
        <v>109857</v>
      </c>
      <c r="G18" s="254">
        <v>128089</v>
      </c>
      <c r="H18" s="254">
        <v>169532</v>
      </c>
      <c r="I18" s="254">
        <v>200429</v>
      </c>
      <c r="J18" s="257">
        <v>249660</v>
      </c>
      <c r="L18" s="222"/>
      <c r="M18" s="256">
        <v>0.21788937446665457</v>
      </c>
      <c r="N18" s="257">
        <v>16852</v>
      </c>
      <c r="O18" s="258">
        <v>0.1662844767182623</v>
      </c>
      <c r="P18" s="257">
        <v>15663</v>
      </c>
      <c r="Q18" s="258">
        <v>0.16596120411079851</v>
      </c>
      <c r="R18" s="257">
        <f t="shared" si="0"/>
        <v>18232</v>
      </c>
      <c r="S18" s="258">
        <f t="shared" si="1"/>
        <v>0.32354847020431099</v>
      </c>
      <c r="T18" s="257">
        <f t="shared" si="2"/>
        <v>41443</v>
      </c>
      <c r="U18" s="258">
        <f t="shared" si="3"/>
        <v>0.18224877899157677</v>
      </c>
      <c r="V18" s="257">
        <f t="shared" si="4"/>
        <v>30897</v>
      </c>
      <c r="W18" s="258">
        <v>0.24562812766615605</v>
      </c>
      <c r="X18" s="257">
        <v>49231</v>
      </c>
      <c r="Z18" s="224"/>
    </row>
    <row r="19" spans="2:28" x14ac:dyDescent="0.35">
      <c r="B19" s="303" t="s">
        <v>2</v>
      </c>
      <c r="C19" s="219"/>
      <c r="D19" s="253">
        <v>31925</v>
      </c>
      <c r="E19" s="254">
        <v>31136</v>
      </c>
      <c r="F19" s="254">
        <v>31717</v>
      </c>
      <c r="G19" s="254">
        <v>33614</v>
      </c>
      <c r="H19" s="254">
        <v>36559</v>
      </c>
      <c r="I19" s="254">
        <v>40743</v>
      </c>
      <c r="J19" s="257">
        <v>44548</v>
      </c>
      <c r="K19" s="304"/>
      <c r="L19" s="219"/>
      <c r="M19" s="256">
        <v>-2.4714173844949117E-2</v>
      </c>
      <c r="N19" s="257">
        <v>-789</v>
      </c>
      <c r="O19" s="258">
        <v>1.8660071942446121E-2</v>
      </c>
      <c r="P19" s="257">
        <v>581</v>
      </c>
      <c r="Q19" s="258">
        <v>5.9810196424630258E-2</v>
      </c>
      <c r="R19" s="257">
        <f t="shared" si="0"/>
        <v>1897</v>
      </c>
      <c r="S19" s="258">
        <f t="shared" si="1"/>
        <v>8.7612304396977425E-2</v>
      </c>
      <c r="T19" s="257">
        <f t="shared" si="2"/>
        <v>2945</v>
      </c>
      <c r="U19" s="258">
        <f t="shared" si="3"/>
        <v>0.11444514346672507</v>
      </c>
      <c r="V19" s="257">
        <f t="shared" si="4"/>
        <v>4184</v>
      </c>
      <c r="W19" s="258">
        <v>9.3390275630169661E-2</v>
      </c>
      <c r="X19" s="257">
        <v>3805</v>
      </c>
      <c r="Z19" s="224"/>
    </row>
    <row r="20" spans="2:28" x14ac:dyDescent="0.35">
      <c r="B20" s="303" t="s">
        <v>35</v>
      </c>
      <c r="C20" s="219"/>
      <c r="D20" s="253">
        <v>70220</v>
      </c>
      <c r="E20" s="254">
        <v>72627</v>
      </c>
      <c r="F20" s="254">
        <v>73730</v>
      </c>
      <c r="G20" s="254">
        <v>77158</v>
      </c>
      <c r="H20" s="254">
        <v>82694</v>
      </c>
      <c r="I20" s="254">
        <v>89704</v>
      </c>
      <c r="J20" s="257">
        <v>105321</v>
      </c>
      <c r="L20" s="222"/>
      <c r="M20" s="256">
        <v>3.4277983480489826E-2</v>
      </c>
      <c r="N20" s="257">
        <v>2407</v>
      </c>
      <c r="O20" s="258">
        <v>1.518718933729879E-2</v>
      </c>
      <c r="P20" s="257">
        <v>1103</v>
      </c>
      <c r="Q20" s="258">
        <v>4.6493964464939586E-2</v>
      </c>
      <c r="R20" s="257">
        <f t="shared" si="0"/>
        <v>3428</v>
      </c>
      <c r="S20" s="258">
        <f t="shared" si="1"/>
        <v>7.1748878923766801E-2</v>
      </c>
      <c r="T20" s="257">
        <f t="shared" si="2"/>
        <v>5536</v>
      </c>
      <c r="U20" s="258">
        <f t="shared" si="3"/>
        <v>8.4770358188018369E-2</v>
      </c>
      <c r="V20" s="257">
        <f t="shared" si="4"/>
        <v>7010</v>
      </c>
      <c r="W20" s="258">
        <v>0.17409480067778471</v>
      </c>
      <c r="X20" s="257">
        <v>15617</v>
      </c>
      <c r="Z20" s="224"/>
    </row>
    <row r="21" spans="2:28" x14ac:dyDescent="0.35">
      <c r="B21" s="303" t="s">
        <v>42</v>
      </c>
      <c r="C21" s="219"/>
      <c r="D21" s="253">
        <v>187101</v>
      </c>
      <c r="E21" s="254">
        <v>187165</v>
      </c>
      <c r="F21" s="254">
        <v>169910</v>
      </c>
      <c r="G21" s="254">
        <v>198080</v>
      </c>
      <c r="H21" s="254">
        <v>218173</v>
      </c>
      <c r="I21" s="254">
        <v>243836</v>
      </c>
      <c r="J21" s="257">
        <v>265876</v>
      </c>
      <c r="L21" s="222"/>
      <c r="M21" s="256">
        <v>3.4206123965141444E-4</v>
      </c>
      <c r="N21" s="257">
        <v>64</v>
      </c>
      <c r="O21" s="258">
        <v>-9.2191381935725181E-2</v>
      </c>
      <c r="P21" s="257">
        <v>-17255</v>
      </c>
      <c r="Q21" s="258">
        <v>0.16579365546465774</v>
      </c>
      <c r="R21" s="257">
        <f t="shared" si="0"/>
        <v>28170</v>
      </c>
      <c r="S21" s="258">
        <f t="shared" si="1"/>
        <v>0.10143881260096932</v>
      </c>
      <c r="T21" s="257">
        <f t="shared" si="2"/>
        <v>20093</v>
      </c>
      <c r="U21" s="258">
        <f t="shared" si="3"/>
        <v>0.11762683741801228</v>
      </c>
      <c r="V21" s="257">
        <f t="shared" si="4"/>
        <v>25663</v>
      </c>
      <c r="W21" s="258">
        <v>9.0388621860594931E-2</v>
      </c>
      <c r="X21" s="257">
        <v>22040</v>
      </c>
      <c r="Z21" s="224"/>
    </row>
    <row r="22" spans="2:28" x14ac:dyDescent="0.35">
      <c r="B22" s="303" t="s">
        <v>43</v>
      </c>
      <c r="C22" s="219"/>
      <c r="D22" s="253">
        <v>43902</v>
      </c>
      <c r="E22" s="254">
        <v>44054</v>
      </c>
      <c r="F22" s="254">
        <v>44045</v>
      </c>
      <c r="G22" s="254">
        <v>46064</v>
      </c>
      <c r="H22" s="254">
        <v>47227</v>
      </c>
      <c r="I22" s="254">
        <v>50551</v>
      </c>
      <c r="J22" s="257">
        <v>57972</v>
      </c>
      <c r="L22" s="222"/>
      <c r="M22" s="256">
        <v>3.4622568447906232E-3</v>
      </c>
      <c r="N22" s="257">
        <v>152</v>
      </c>
      <c r="O22" s="258">
        <v>-2.0429472919603064E-4</v>
      </c>
      <c r="P22" s="257">
        <v>-9</v>
      </c>
      <c r="Q22" s="258">
        <v>4.5839482347598937E-2</v>
      </c>
      <c r="R22" s="257">
        <f t="shared" si="0"/>
        <v>2019</v>
      </c>
      <c r="S22" s="258">
        <f t="shared" si="1"/>
        <v>2.5247481764501645E-2</v>
      </c>
      <c r="T22" s="257">
        <f t="shared" si="2"/>
        <v>1163</v>
      </c>
      <c r="U22" s="258">
        <f t="shared" si="3"/>
        <v>7.0383467084506712E-2</v>
      </c>
      <c r="V22" s="257">
        <f t="shared" si="4"/>
        <v>3324</v>
      </c>
      <c r="W22" s="258">
        <v>0.14680223932266423</v>
      </c>
      <c r="X22" s="257">
        <v>7421</v>
      </c>
      <c r="Z22" s="224"/>
    </row>
    <row r="23" spans="2:28" x14ac:dyDescent="0.35">
      <c r="B23" s="303" t="s">
        <v>44</v>
      </c>
      <c r="C23" s="219"/>
      <c r="D23" s="253">
        <v>17706</v>
      </c>
      <c r="E23" s="254">
        <v>17755</v>
      </c>
      <c r="F23" s="254">
        <v>17268</v>
      </c>
      <c r="G23" s="254">
        <v>18123</v>
      </c>
      <c r="H23" s="254">
        <v>20187</v>
      </c>
      <c r="I23" s="254">
        <v>22154</v>
      </c>
      <c r="J23" s="257">
        <v>23151</v>
      </c>
      <c r="K23" s="304"/>
      <c r="L23" s="219"/>
      <c r="M23" s="256">
        <v>2.7674234722692148E-3</v>
      </c>
      <c r="N23" s="257">
        <v>49</v>
      </c>
      <c r="O23" s="258">
        <v>-2.7428893269501597E-2</v>
      </c>
      <c r="P23" s="257">
        <v>-487</v>
      </c>
      <c r="Q23" s="258">
        <v>4.9513551077136952E-2</v>
      </c>
      <c r="R23" s="257">
        <f t="shared" si="0"/>
        <v>855</v>
      </c>
      <c r="S23" s="258">
        <f t="shared" si="1"/>
        <v>0.11388842906803509</v>
      </c>
      <c r="T23" s="257">
        <f t="shared" si="2"/>
        <v>2064</v>
      </c>
      <c r="U23" s="258">
        <f t="shared" si="3"/>
        <v>9.743894585624413E-2</v>
      </c>
      <c r="V23" s="257">
        <f t="shared" si="4"/>
        <v>1967</v>
      </c>
      <c r="W23" s="258">
        <v>4.5003159700279793E-2</v>
      </c>
      <c r="X23" s="257">
        <v>997</v>
      </c>
      <c r="Z23" s="224"/>
    </row>
    <row r="24" spans="2:28" x14ac:dyDescent="0.35">
      <c r="B24" s="303" t="s">
        <v>45</v>
      </c>
      <c r="C24" s="219"/>
      <c r="D24" s="253">
        <v>84144</v>
      </c>
      <c r="E24" s="254">
        <v>89779</v>
      </c>
      <c r="F24" s="254">
        <v>88748</v>
      </c>
      <c r="G24" s="254">
        <v>89865</v>
      </c>
      <c r="H24" s="254">
        <v>89904</v>
      </c>
      <c r="I24" s="254">
        <v>94658</v>
      </c>
      <c r="J24" s="257">
        <v>100969</v>
      </c>
      <c r="L24" s="222"/>
      <c r="M24" s="256">
        <v>6.6968530138809657E-2</v>
      </c>
      <c r="N24" s="257">
        <v>5635</v>
      </c>
      <c r="O24" s="258">
        <v>-1.1483754552846448E-2</v>
      </c>
      <c r="P24" s="257">
        <v>-1031</v>
      </c>
      <c r="Q24" s="258">
        <v>1.2586199125614206E-2</v>
      </c>
      <c r="R24" s="257">
        <f t="shared" si="0"/>
        <v>1117</v>
      </c>
      <c r="S24" s="258">
        <f t="shared" si="1"/>
        <v>4.3398430979801894E-4</v>
      </c>
      <c r="T24" s="257">
        <f t="shared" si="2"/>
        <v>39</v>
      </c>
      <c r="U24" s="258">
        <f t="shared" si="3"/>
        <v>5.2878626090051561E-2</v>
      </c>
      <c r="V24" s="257">
        <f t="shared" si="4"/>
        <v>4754</v>
      </c>
      <c r="W24" s="258">
        <v>6.6671596695472068E-2</v>
      </c>
      <c r="X24" s="257">
        <v>6311</v>
      </c>
      <c r="Z24" s="224"/>
    </row>
    <row r="25" spans="2:28" x14ac:dyDescent="0.35">
      <c r="B25" s="303" t="s">
        <v>46</v>
      </c>
      <c r="C25" s="219"/>
      <c r="D25" s="253">
        <v>11661</v>
      </c>
      <c r="E25" s="254">
        <v>12152</v>
      </c>
      <c r="F25" s="254">
        <v>11213</v>
      </c>
      <c r="G25" s="254">
        <v>11764</v>
      </c>
      <c r="H25" s="254">
        <v>12841</v>
      </c>
      <c r="I25" s="254">
        <v>13957</v>
      </c>
      <c r="J25" s="257">
        <v>14234</v>
      </c>
      <c r="L25" s="222"/>
      <c r="M25" s="256">
        <v>4.2106165851985233E-2</v>
      </c>
      <c r="N25" s="257">
        <v>491</v>
      </c>
      <c r="O25" s="258">
        <v>-7.7271231073074431E-2</v>
      </c>
      <c r="P25" s="257">
        <v>-939</v>
      </c>
      <c r="Q25" s="258">
        <v>4.9139391777401231E-2</v>
      </c>
      <c r="R25" s="257">
        <f t="shared" si="0"/>
        <v>551</v>
      </c>
      <c r="S25" s="258">
        <f t="shared" si="1"/>
        <v>9.1550493029581848E-2</v>
      </c>
      <c r="T25" s="257">
        <f t="shared" si="2"/>
        <v>1077</v>
      </c>
      <c r="U25" s="258">
        <f t="shared" si="3"/>
        <v>8.6909119227474463E-2</v>
      </c>
      <c r="V25" s="257">
        <f t="shared" si="4"/>
        <v>1116</v>
      </c>
      <c r="W25" s="258">
        <v>1.9846671920899839E-2</v>
      </c>
      <c r="X25" s="257">
        <v>277</v>
      </c>
      <c r="Z25" s="224"/>
    </row>
    <row r="26" spans="2:28" x14ac:dyDescent="0.35">
      <c r="B26" s="305" t="s">
        <v>1</v>
      </c>
      <c r="C26" s="219"/>
      <c r="D26" s="260">
        <v>3710</v>
      </c>
      <c r="E26" s="261">
        <v>3873</v>
      </c>
      <c r="F26" s="261">
        <v>3677</v>
      </c>
      <c r="G26" s="261">
        <v>3992</v>
      </c>
      <c r="H26" s="261">
        <v>4310</v>
      </c>
      <c r="I26" s="261">
        <v>4565</v>
      </c>
      <c r="J26" s="265">
        <v>4910</v>
      </c>
      <c r="K26" s="1225"/>
      <c r="L26" s="219"/>
      <c r="M26" s="264">
        <v>4.3935309973045733E-2</v>
      </c>
      <c r="N26" s="265">
        <v>163</v>
      </c>
      <c r="O26" s="266">
        <v>-5.060676478182291E-2</v>
      </c>
      <c r="P26" s="265">
        <v>-196</v>
      </c>
      <c r="Q26" s="266">
        <v>8.5667663856404674E-2</v>
      </c>
      <c r="R26" s="265">
        <f t="shared" si="0"/>
        <v>315</v>
      </c>
      <c r="S26" s="266">
        <f t="shared" si="1"/>
        <v>7.965931863727449E-2</v>
      </c>
      <c r="T26" s="265">
        <f t="shared" si="2"/>
        <v>318</v>
      </c>
      <c r="U26" s="266">
        <f t="shared" si="3"/>
        <v>5.9164733178654227E-2</v>
      </c>
      <c r="V26" s="265">
        <f t="shared" si="4"/>
        <v>255</v>
      </c>
      <c r="W26" s="266">
        <v>7.5575027382256188E-2</v>
      </c>
      <c r="X26" s="265">
        <v>345</v>
      </c>
      <c r="Z26" s="224"/>
      <c r="AA26" s="224"/>
      <c r="AB26" s="286"/>
    </row>
    <row r="27" spans="2:28" x14ac:dyDescent="0.35">
      <c r="B27" s="235" t="s">
        <v>0</v>
      </c>
      <c r="C27" s="219"/>
      <c r="D27" s="1226">
        <f t="shared" ref="D27:J27" si="5">SUM(D9:D26)</f>
        <v>1320659</v>
      </c>
      <c r="E27" s="306">
        <f t="shared" si="5"/>
        <v>1411021</v>
      </c>
      <c r="F27" s="307">
        <f t="shared" si="5"/>
        <v>1427207</v>
      </c>
      <c r="G27" s="306">
        <f t="shared" si="5"/>
        <v>1569205</v>
      </c>
      <c r="H27" s="307">
        <v>1727429</v>
      </c>
      <c r="I27" s="306">
        <v>1906051</v>
      </c>
      <c r="J27" s="306">
        <f t="shared" si="5"/>
        <v>2125145</v>
      </c>
      <c r="K27" s="308"/>
      <c r="L27" s="222"/>
      <c r="M27" s="240">
        <f t="shared" ref="M27" si="6">E27/D27-1</f>
        <v>6.842190149008931E-2</v>
      </c>
      <c r="N27" s="241">
        <f t="shared" ref="N27" si="7">E27-D27</f>
        <v>90362</v>
      </c>
      <c r="O27" s="242">
        <f t="shared" ref="O27" si="8">F27/E27-1</f>
        <v>1.1471126227037054E-2</v>
      </c>
      <c r="P27" s="243">
        <f t="shared" ref="P27" si="9">F27-E27</f>
        <v>16186</v>
      </c>
      <c r="Q27" s="242">
        <f t="shared" ref="Q27" si="10">G27/F27-1</f>
        <v>9.9493626362538778E-2</v>
      </c>
      <c r="R27" s="237">
        <f t="shared" si="0"/>
        <v>141998</v>
      </c>
      <c r="S27" s="242">
        <f t="shared" si="1"/>
        <v>0.10083067540569912</v>
      </c>
      <c r="T27" s="243">
        <f t="shared" si="2"/>
        <v>158224</v>
      </c>
      <c r="U27" s="309">
        <f>I27/H27-1</f>
        <v>0.10340338155721596</v>
      </c>
      <c r="V27" s="237">
        <f>I27-H27</f>
        <v>178622</v>
      </c>
      <c r="W27" s="242">
        <v>0.11494655704385659</v>
      </c>
      <c r="X27" s="243">
        <v>219094</v>
      </c>
    </row>
    <row r="28" spans="2:28" x14ac:dyDescent="0.3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64"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700-000007000000}">
          <x14:colorSeries rgb="FF376092"/>
          <x14:colorNegative rgb="FFD00000"/>
          <x14:colorAxis rgb="FF000000"/>
          <x14:colorMarkers rgb="FFD00000"/>
          <x14:colorFirst rgb="FFD00000"/>
          <x14:colorLast rgb="FFD00000"/>
          <x14:colorHigh rgb="FFD00000"/>
          <x14:colorLow rgb="FFD00000"/>
          <x14:sparklines>
            <x14:sparkline>
              <xm:f>EVO_prest!D9:J9</xm:f>
              <xm:sqref>K9</xm:sqref>
            </x14:sparkline>
            <x14:sparkline>
              <xm:f>EVO_prest!D10:J10</xm:f>
              <xm:sqref>K10</xm:sqref>
            </x14:sparkline>
            <x14:sparkline>
              <xm:f>EVO_prest!D11:J11</xm:f>
              <xm:sqref>K11</xm:sqref>
            </x14:sparkline>
            <x14:sparkline>
              <xm:f>EVO_prest!D12:J12</xm:f>
              <xm:sqref>K12</xm:sqref>
            </x14:sparkline>
            <x14:sparkline>
              <xm:f>EVO_prest!D13:J13</xm:f>
              <xm:sqref>K13</xm:sqref>
            </x14:sparkline>
            <x14:sparkline>
              <xm:f>EVO_prest!D14:J14</xm:f>
              <xm:sqref>K14</xm:sqref>
            </x14:sparkline>
            <x14:sparkline>
              <xm:f>EVO_prest!D15:J15</xm:f>
              <xm:sqref>K15</xm:sqref>
            </x14:sparkline>
            <x14:sparkline>
              <xm:f>EVO_prest!D16:J16</xm:f>
              <xm:sqref>K16</xm:sqref>
            </x14:sparkline>
            <x14:sparkline>
              <xm:f>EVO_prest!D17:J17</xm:f>
              <xm:sqref>K17</xm:sqref>
            </x14:sparkline>
            <x14:sparkline>
              <xm:f>EVO_prest!D18:J18</xm:f>
              <xm:sqref>K18</xm:sqref>
            </x14:sparkline>
            <x14:sparkline>
              <xm:f>EVO_prest!D19:J19</xm:f>
              <xm:sqref>K19</xm:sqref>
            </x14:sparkline>
            <x14:sparkline>
              <xm:f>EVO_prest!D20:J20</xm:f>
              <xm:sqref>K20</xm:sqref>
            </x14:sparkline>
            <x14:sparkline>
              <xm:f>EVO_prest!D21:J21</xm:f>
              <xm:sqref>K21</xm:sqref>
            </x14:sparkline>
            <x14:sparkline>
              <xm:f>EVO_prest!D22:J22</xm:f>
              <xm:sqref>K22</xm:sqref>
            </x14:sparkline>
            <x14:sparkline>
              <xm:f>EVO_prest!D23:J23</xm:f>
              <xm:sqref>K23</xm:sqref>
            </x14:sparkline>
            <x14:sparkline>
              <xm:f>EVO_prest!D24:J24</xm:f>
              <xm:sqref>K24</xm:sqref>
            </x14:sparkline>
            <x14:sparkline>
              <xm:f>EVO_prest!D25:J25</xm:f>
              <xm:sqref>K25</xm:sqref>
            </x14:sparkline>
            <x14:sparkline>
              <xm:f>EVO_prest!D26:J26</xm:f>
              <xm:sqref>K26</xm:sqref>
            </x14:sparkline>
            <x14:sparkline>
              <xm:f>EVO_prest!D27:J27</xm:f>
              <xm:sqref>K27</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86">
    <tabColor theme="0"/>
    <pageSetUpPr fitToPage="1"/>
  </sheetPr>
  <dimension ref="A1:BA4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81"/>
      <c r="C2" s="1381"/>
    </row>
    <row r="3" spans="1:53" s="345" customFormat="1" ht="4.5" customHeight="1" x14ac:dyDescent="0.25">
      <c r="B3" s="1382"/>
      <c r="C3" s="1382"/>
    </row>
    <row r="4" spans="1:53" s="345" customFormat="1" ht="17.25" customHeight="1" x14ac:dyDescent="0.25">
      <c r="A4" s="1383" t="s">
        <v>391</v>
      </c>
      <c r="B4" s="1383"/>
      <c r="C4" s="1383"/>
      <c r="D4" s="1383"/>
      <c r="E4" s="1383"/>
      <c r="F4" s="1383"/>
      <c r="G4" s="1383"/>
      <c r="H4" s="1383"/>
      <c r="I4" s="1383"/>
      <c r="J4" s="1383"/>
      <c r="K4" s="1383"/>
      <c r="L4" s="1383"/>
      <c r="M4" s="1383"/>
      <c r="N4" s="1383"/>
      <c r="O4" s="1383"/>
      <c r="P4" s="1383"/>
      <c r="Q4" s="1383"/>
      <c r="R4" s="1383"/>
      <c r="S4" s="1383"/>
      <c r="T4" s="1383"/>
      <c r="U4" s="1383"/>
      <c r="V4" s="1383"/>
      <c r="W4" s="1383"/>
      <c r="X4" s="1383"/>
      <c r="Y4" s="1383"/>
      <c r="Z4" s="1383"/>
      <c r="AA4" s="1383"/>
      <c r="AB4" s="1383"/>
      <c r="AC4" s="1383"/>
    </row>
    <row r="5" spans="1:53" s="345" customFormat="1" ht="17.25" customHeight="1" x14ac:dyDescent="0.25">
      <c r="B5" s="1384"/>
      <c r="C5" s="1384"/>
      <c r="D5" s="1384"/>
      <c r="E5" s="1384"/>
      <c r="F5" s="1384"/>
      <c r="G5" s="1384"/>
      <c r="H5" s="1384"/>
      <c r="I5" s="1384"/>
      <c r="J5" s="1384"/>
      <c r="K5" s="1384"/>
      <c r="L5" s="1384"/>
      <c r="M5" s="1384"/>
      <c r="N5" s="1384"/>
      <c r="O5" s="1384"/>
      <c r="P5" s="1384"/>
      <c r="Q5" s="1384"/>
      <c r="R5" s="1384"/>
      <c r="S5" s="1384"/>
      <c r="T5" s="1384"/>
      <c r="U5" s="1384"/>
      <c r="V5" s="1384"/>
      <c r="W5" s="1384"/>
      <c r="X5" s="1384"/>
      <c r="Y5" s="1384"/>
      <c r="Z5" s="1384"/>
      <c r="AA5" s="1384"/>
      <c r="AB5" s="1384"/>
      <c r="AC5" s="1384"/>
    </row>
    <row r="6" spans="1:53" s="345" customFormat="1" ht="6" customHeight="1" x14ac:dyDescent="0.25"/>
    <row r="7" spans="1:53" s="322" customFormat="1" ht="12.75" customHeight="1" x14ac:dyDescent="0.25">
      <c r="A7" s="316"/>
      <c r="B7" s="1385" t="s">
        <v>12</v>
      </c>
      <c r="C7" s="317"/>
      <c r="D7" s="1388" t="s">
        <v>475</v>
      </c>
      <c r="E7" s="1389"/>
      <c r="F7" s="1389"/>
      <c r="G7" s="1389"/>
      <c r="H7" s="1389"/>
      <c r="I7" s="318"/>
      <c r="J7" s="1392"/>
      <c r="K7" s="1392"/>
      <c r="L7" s="1392"/>
      <c r="M7" s="1392"/>
      <c r="N7" s="1392"/>
      <c r="O7" s="1392"/>
      <c r="P7" s="318"/>
      <c r="Q7" s="1392"/>
      <c r="R7" s="1392"/>
      <c r="S7" s="1392"/>
      <c r="T7" s="1392"/>
      <c r="U7" s="1392"/>
      <c r="V7" s="1392"/>
      <c r="W7" s="318"/>
      <c r="X7" s="1392"/>
      <c r="Y7" s="1392"/>
      <c r="Z7" s="1392"/>
      <c r="AA7" s="1392"/>
      <c r="AB7" s="1392"/>
      <c r="AC7" s="1393"/>
      <c r="AD7" s="319"/>
      <c r="AE7" s="319"/>
      <c r="AF7" s="320"/>
      <c r="AG7" s="320"/>
      <c r="AH7" s="320"/>
      <c r="AI7" s="320"/>
      <c r="AJ7" s="320"/>
      <c r="AK7" s="320"/>
      <c r="AL7" s="321"/>
    </row>
    <row r="8" spans="1:53" s="322" customFormat="1" ht="33.75" customHeight="1" x14ac:dyDescent="0.25">
      <c r="A8" s="316"/>
      <c r="B8" s="1386"/>
      <c r="C8" s="317"/>
      <c r="D8" s="1390"/>
      <c r="E8" s="1391"/>
      <c r="F8" s="1391"/>
      <c r="G8" s="1391"/>
      <c r="H8" s="1391"/>
      <c r="I8" s="323"/>
      <c r="J8" s="1394" t="s">
        <v>214</v>
      </c>
      <c r="K8" s="1395"/>
      <c r="L8" s="1395"/>
      <c r="M8" s="1395"/>
      <c r="N8" s="1395"/>
      <c r="O8" s="1396"/>
      <c r="P8" s="317"/>
      <c r="Q8" s="1394" t="s">
        <v>215</v>
      </c>
      <c r="R8" s="1395"/>
      <c r="S8" s="1395"/>
      <c r="T8" s="1395"/>
      <c r="U8" s="1395"/>
      <c r="V8" s="1396"/>
      <c r="W8" s="317"/>
      <c r="X8" s="1394" t="s">
        <v>216</v>
      </c>
      <c r="Y8" s="1395"/>
      <c r="Z8" s="1395"/>
      <c r="AA8" s="1395"/>
      <c r="AB8" s="1395"/>
      <c r="AC8" s="1396"/>
      <c r="AD8" s="319"/>
      <c r="AE8" s="319"/>
      <c r="AF8" s="320"/>
      <c r="AG8" s="320"/>
      <c r="AH8" s="320"/>
      <c r="AI8" s="320"/>
      <c r="AJ8" s="320"/>
      <c r="AK8" s="320"/>
      <c r="AL8" s="321"/>
    </row>
    <row r="9" spans="1:53" s="322" customFormat="1" ht="21.75" customHeight="1" x14ac:dyDescent="0.25">
      <c r="A9" s="316"/>
      <c r="B9" s="1386"/>
      <c r="C9" s="317"/>
      <c r="D9" s="1397" t="s">
        <v>9</v>
      </c>
      <c r="E9" s="1399" t="s">
        <v>24</v>
      </c>
      <c r="F9" s="1400"/>
      <c r="G9" s="1399" t="s">
        <v>23</v>
      </c>
      <c r="H9" s="1401"/>
      <c r="I9" s="323"/>
      <c r="J9" s="1402" t="s">
        <v>9</v>
      </c>
      <c r="K9" s="1405" t="s">
        <v>212</v>
      </c>
      <c r="L9" s="1407" t="s">
        <v>24</v>
      </c>
      <c r="M9" s="1408"/>
      <c r="N9" s="1403" t="s">
        <v>23</v>
      </c>
      <c r="O9" s="1404"/>
      <c r="P9" s="317"/>
      <c r="Q9" s="1402" t="s">
        <v>9</v>
      </c>
      <c r="R9" s="1405" t="s">
        <v>212</v>
      </c>
      <c r="S9" s="1407" t="s">
        <v>24</v>
      </c>
      <c r="T9" s="1408"/>
      <c r="U9" s="1403" t="s">
        <v>23</v>
      </c>
      <c r="V9" s="1404"/>
      <c r="W9" s="317"/>
      <c r="X9" s="1402" t="s">
        <v>9</v>
      </c>
      <c r="Y9" s="1405" t="s">
        <v>212</v>
      </c>
      <c r="Z9" s="1407" t="s">
        <v>24</v>
      </c>
      <c r="AA9" s="1408"/>
      <c r="AB9" s="1403" t="s">
        <v>23</v>
      </c>
      <c r="AC9" s="1404"/>
      <c r="AD9" s="319"/>
      <c r="AE9" s="319"/>
      <c r="AF9" s="320"/>
      <c r="AG9" s="320"/>
      <c r="AH9" s="320"/>
      <c r="AI9" s="320"/>
      <c r="AJ9" s="320"/>
      <c r="AK9" s="320"/>
      <c r="AL9" s="321"/>
    </row>
    <row r="10" spans="1:53" s="322" customFormat="1" ht="36.75" customHeight="1" x14ac:dyDescent="0.25">
      <c r="A10" s="316"/>
      <c r="B10" s="1387"/>
      <c r="C10" s="317"/>
      <c r="D10" s="1398"/>
      <c r="E10" s="407" t="s">
        <v>9</v>
      </c>
      <c r="F10" s="403" t="s">
        <v>212</v>
      </c>
      <c r="G10" s="406" t="s">
        <v>9</v>
      </c>
      <c r="H10" s="886" t="s">
        <v>212</v>
      </c>
      <c r="I10" s="346"/>
      <c r="J10" s="1398"/>
      <c r="K10" s="1406"/>
      <c r="L10" s="404" t="s">
        <v>9</v>
      </c>
      <c r="M10" s="403" t="s">
        <v>213</v>
      </c>
      <c r="N10" s="407" t="s">
        <v>9</v>
      </c>
      <c r="O10" s="402" t="s">
        <v>213</v>
      </c>
      <c r="P10" s="347"/>
      <c r="Q10" s="1398"/>
      <c r="R10" s="1406"/>
      <c r="S10" s="404" t="s">
        <v>9</v>
      </c>
      <c r="T10" s="403" t="s">
        <v>213</v>
      </c>
      <c r="U10" s="407" t="s">
        <v>9</v>
      </c>
      <c r="V10" s="402" t="s">
        <v>213</v>
      </c>
      <c r="W10" s="347"/>
      <c r="X10" s="1398"/>
      <c r="Y10" s="1406"/>
      <c r="Z10" s="404" t="s">
        <v>9</v>
      </c>
      <c r="AA10" s="403" t="s">
        <v>213</v>
      </c>
      <c r="AB10" s="407" t="s">
        <v>9</v>
      </c>
      <c r="AC10" s="402" t="s">
        <v>213</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8584147</v>
      </c>
      <c r="E12" s="352">
        <f>L12+S12+Z12</f>
        <v>4354316</v>
      </c>
      <c r="F12" s="353">
        <f>E12/$D12*100</f>
        <v>50.725086604411594</v>
      </c>
      <c r="G12" s="352">
        <f>N12+U12+AB12</f>
        <v>4229831</v>
      </c>
      <c r="H12" s="354">
        <f>G12/$D12*100</f>
        <v>49.274913395588406</v>
      </c>
      <c r="I12" s="350"/>
      <c r="J12" s="355">
        <f>L12+N12</f>
        <v>7016107</v>
      </c>
      <c r="K12" s="356">
        <f>J12/$D12*100</f>
        <v>81.733304427335639</v>
      </c>
      <c r="L12" s="357">
        <v>3476457</v>
      </c>
      <c r="M12" s="353">
        <v>49.549657666281313</v>
      </c>
      <c r="N12" s="357">
        <v>3539650</v>
      </c>
      <c r="O12" s="358">
        <v>50.450342333718687</v>
      </c>
      <c r="P12" s="350"/>
      <c r="Q12" s="355">
        <v>1145951</v>
      </c>
      <c r="R12" s="356">
        <v>13.349619944765626</v>
      </c>
      <c r="S12" s="357">
        <v>613159</v>
      </c>
      <c r="T12" s="353">
        <v>53.506563544165495</v>
      </c>
      <c r="U12" s="357">
        <v>532792</v>
      </c>
      <c r="V12" s="358">
        <v>46.493436455834498</v>
      </c>
      <c r="W12" s="350"/>
      <c r="X12" s="355">
        <v>422089</v>
      </c>
      <c r="Y12" s="356">
        <v>4.91707562789873</v>
      </c>
      <c r="Z12" s="357">
        <v>264700</v>
      </c>
      <c r="AA12" s="353">
        <v>62.711892515559519</v>
      </c>
      <c r="AB12" s="357">
        <v>157389</v>
      </c>
      <c r="AC12" s="358">
        <f t="shared" ref="AC12:AC29" si="0">AB12/$X12*100</f>
        <v>37.288107484440488</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1341289</v>
      </c>
      <c r="E13" s="365">
        <f t="shared" ref="E13:E29" si="2">L13+S13+Z13</f>
        <v>678615</v>
      </c>
      <c r="F13" s="366">
        <f t="shared" ref="F13:H28" si="3">E13/$D13*100</f>
        <v>50.59424180769394</v>
      </c>
      <c r="G13" s="365">
        <f t="shared" ref="G13:G29" si="4">N13+U13+AB13</f>
        <v>662674</v>
      </c>
      <c r="H13" s="367">
        <f t="shared" si="3"/>
        <v>49.40575819230606</v>
      </c>
      <c r="I13" s="350"/>
      <c r="J13" s="368">
        <f t="shared" ref="J13:J29" si="5">L13+N13</f>
        <v>1044239</v>
      </c>
      <c r="K13" s="369">
        <f t="shared" ref="K13:K29" si="6">J13/$D13*100</f>
        <v>77.853393265731697</v>
      </c>
      <c r="L13" s="370">
        <v>511688</v>
      </c>
      <c r="M13" s="371">
        <v>49.001042864708175</v>
      </c>
      <c r="N13" s="370">
        <v>532551</v>
      </c>
      <c r="O13" s="372">
        <v>50.998957135291825</v>
      </c>
      <c r="P13" s="350"/>
      <c r="Q13" s="368">
        <v>200993</v>
      </c>
      <c r="R13" s="369">
        <v>14.985062876084124</v>
      </c>
      <c r="S13" s="370">
        <v>106998</v>
      </c>
      <c r="T13" s="371">
        <v>53.23468976531521</v>
      </c>
      <c r="U13" s="370">
        <v>93995</v>
      </c>
      <c r="V13" s="372">
        <v>46.76531023468479</v>
      </c>
      <c r="W13" s="350"/>
      <c r="X13" s="368">
        <v>96057</v>
      </c>
      <c r="Y13" s="369">
        <v>7.1615438581841797</v>
      </c>
      <c r="Z13" s="370">
        <v>59929</v>
      </c>
      <c r="AA13" s="371">
        <v>62.388998198986023</v>
      </c>
      <c r="AB13" s="370">
        <v>36128</v>
      </c>
      <c r="AC13" s="372">
        <f t="shared" si="0"/>
        <v>37.611001801013984</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1006060</v>
      </c>
      <c r="E14" s="365">
        <f t="shared" si="2"/>
        <v>526321</v>
      </c>
      <c r="F14" s="366">
        <f t="shared" si="3"/>
        <v>52.315070671729323</v>
      </c>
      <c r="G14" s="365">
        <f t="shared" si="4"/>
        <v>479739</v>
      </c>
      <c r="H14" s="367">
        <f t="shared" si="3"/>
        <v>47.684929328270684</v>
      </c>
      <c r="I14" s="350"/>
      <c r="J14" s="368">
        <f t="shared" si="5"/>
        <v>728875</v>
      </c>
      <c r="K14" s="369">
        <f t="shared" si="6"/>
        <v>72.448462318350792</v>
      </c>
      <c r="L14" s="370">
        <v>366097</v>
      </c>
      <c r="M14" s="371">
        <v>50.227679643285882</v>
      </c>
      <c r="N14" s="370">
        <v>362778</v>
      </c>
      <c r="O14" s="372">
        <v>49.772320356714111</v>
      </c>
      <c r="P14" s="350"/>
      <c r="Q14" s="368">
        <v>193292</v>
      </c>
      <c r="R14" s="369">
        <v>19.212770610102776</v>
      </c>
      <c r="S14" s="370">
        <v>105688</v>
      </c>
      <c r="T14" s="371">
        <v>54.677896653767355</v>
      </c>
      <c r="U14" s="370">
        <v>87604</v>
      </c>
      <c r="V14" s="372">
        <v>45.322103346232645</v>
      </c>
      <c r="W14" s="350"/>
      <c r="X14" s="368">
        <v>83893</v>
      </c>
      <c r="Y14" s="369">
        <v>8.3387670715464282</v>
      </c>
      <c r="Z14" s="370">
        <v>54536</v>
      </c>
      <c r="AA14" s="371">
        <v>65.006615569833002</v>
      </c>
      <c r="AB14" s="370">
        <v>29357</v>
      </c>
      <c r="AC14" s="372">
        <f t="shared" si="0"/>
        <v>34.993384430166998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1209906</v>
      </c>
      <c r="E15" s="365">
        <f t="shared" si="2"/>
        <v>607257</v>
      </c>
      <c r="F15" s="366">
        <f t="shared" si="3"/>
        <v>50.190428016721953</v>
      </c>
      <c r="G15" s="365">
        <f t="shared" si="4"/>
        <v>602649</v>
      </c>
      <c r="H15" s="367">
        <f t="shared" si="3"/>
        <v>49.80957198327804</v>
      </c>
      <c r="I15" s="350"/>
      <c r="J15" s="368">
        <f t="shared" si="5"/>
        <v>1010320</v>
      </c>
      <c r="K15" s="369">
        <f t="shared" si="6"/>
        <v>83.504007749362358</v>
      </c>
      <c r="L15" s="370">
        <v>496569</v>
      </c>
      <c r="M15" s="371">
        <v>49.149675350384037</v>
      </c>
      <c r="N15" s="370">
        <v>513751</v>
      </c>
      <c r="O15" s="372">
        <v>50.850324649615963</v>
      </c>
      <c r="P15" s="350"/>
      <c r="Q15" s="368">
        <v>147036</v>
      </c>
      <c r="R15" s="369">
        <v>12.152679629657181</v>
      </c>
      <c r="S15" s="370">
        <v>78176</v>
      </c>
      <c r="T15" s="371">
        <v>53.167931662994093</v>
      </c>
      <c r="U15" s="370">
        <v>68860</v>
      </c>
      <c r="V15" s="372">
        <v>46.832068337005907</v>
      </c>
      <c r="W15" s="350"/>
      <c r="X15" s="368">
        <v>52550</v>
      </c>
      <c r="Y15" s="369">
        <v>4.3433126209804733</v>
      </c>
      <c r="Z15" s="370">
        <v>32512</v>
      </c>
      <c r="AA15" s="371">
        <v>61.868696479543296</v>
      </c>
      <c r="AB15" s="370">
        <v>20038</v>
      </c>
      <c r="AC15" s="372">
        <f t="shared" si="0"/>
        <v>38.131303520456704</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2213016</v>
      </c>
      <c r="E16" s="365">
        <f t="shared" si="2"/>
        <v>1120293</v>
      </c>
      <c r="F16" s="366">
        <f t="shared" si="3"/>
        <v>50.622905573208691</v>
      </c>
      <c r="G16" s="365">
        <f t="shared" si="4"/>
        <v>1092723</v>
      </c>
      <c r="H16" s="367">
        <f t="shared" si="3"/>
        <v>49.377094426791309</v>
      </c>
      <c r="I16" s="350"/>
      <c r="J16" s="368">
        <f t="shared" si="5"/>
        <v>1826469</v>
      </c>
      <c r="K16" s="369">
        <f t="shared" si="6"/>
        <v>82.533022806884361</v>
      </c>
      <c r="L16" s="370">
        <v>907631</v>
      </c>
      <c r="M16" s="371">
        <v>49.69320585238512</v>
      </c>
      <c r="N16" s="370">
        <v>918838</v>
      </c>
      <c r="O16" s="372">
        <v>50.306794147614873</v>
      </c>
      <c r="P16" s="350"/>
      <c r="Q16" s="368">
        <v>288173</v>
      </c>
      <c r="R16" s="369">
        <v>13.021731428963912</v>
      </c>
      <c r="S16" s="370">
        <v>152018</v>
      </c>
      <c r="T16" s="371">
        <v>52.752339740364299</v>
      </c>
      <c r="U16" s="370">
        <v>136155</v>
      </c>
      <c r="V16" s="372">
        <v>47.247660259635701</v>
      </c>
      <c r="W16" s="350"/>
      <c r="X16" s="368">
        <v>98374</v>
      </c>
      <c r="Y16" s="369">
        <v>4.4452457641517276</v>
      </c>
      <c r="Z16" s="370">
        <v>60644</v>
      </c>
      <c r="AA16" s="371">
        <v>61.646369975806614</v>
      </c>
      <c r="AB16" s="370">
        <v>37730</v>
      </c>
      <c r="AC16" s="372">
        <f t="shared" si="0"/>
        <v>38.353630024193386</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588387</v>
      </c>
      <c r="E17" s="375">
        <f t="shared" si="2"/>
        <v>303254</v>
      </c>
      <c r="F17" s="376">
        <f t="shared" si="3"/>
        <v>51.539887862920153</v>
      </c>
      <c r="G17" s="375">
        <f t="shared" si="4"/>
        <v>285133</v>
      </c>
      <c r="H17" s="367">
        <f t="shared" si="3"/>
        <v>48.460112137079847</v>
      </c>
      <c r="I17" s="350"/>
      <c r="J17" s="377">
        <f t="shared" si="5"/>
        <v>450214</v>
      </c>
      <c r="K17" s="378">
        <f t="shared" si="6"/>
        <v>76.516646356904545</v>
      </c>
      <c r="L17" s="375">
        <v>224707</v>
      </c>
      <c r="M17" s="376">
        <v>49.911153362623104</v>
      </c>
      <c r="N17" s="375">
        <v>225507</v>
      </c>
      <c r="O17" s="372">
        <v>50.088846637376896</v>
      </c>
      <c r="P17" s="350"/>
      <c r="Q17" s="377">
        <v>97495</v>
      </c>
      <c r="R17" s="378">
        <v>16.569876628817429</v>
      </c>
      <c r="S17" s="375">
        <v>52210</v>
      </c>
      <c r="T17" s="376">
        <v>53.551464177650132</v>
      </c>
      <c r="U17" s="375">
        <v>45285</v>
      </c>
      <c r="V17" s="372">
        <v>46.448535822349861</v>
      </c>
      <c r="W17" s="350"/>
      <c r="X17" s="377">
        <v>40678</v>
      </c>
      <c r="Y17" s="378">
        <v>6.9134770142780173</v>
      </c>
      <c r="Z17" s="375">
        <v>26337</v>
      </c>
      <c r="AA17" s="376">
        <v>64.745071045774125</v>
      </c>
      <c r="AB17" s="375">
        <v>14341</v>
      </c>
      <c r="AC17" s="372">
        <f t="shared" si="0"/>
        <v>35.254928954225875</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2383703</v>
      </c>
      <c r="E18" s="365">
        <f t="shared" si="2"/>
        <v>1210118</v>
      </c>
      <c r="F18" s="366">
        <f t="shared" si="3"/>
        <v>50.766307715348766</v>
      </c>
      <c r="G18" s="365">
        <f t="shared" si="4"/>
        <v>1173585</v>
      </c>
      <c r="H18" s="367">
        <f t="shared" si="3"/>
        <v>49.233692284651234</v>
      </c>
      <c r="I18" s="350"/>
      <c r="J18" s="368">
        <f t="shared" si="5"/>
        <v>1752567</v>
      </c>
      <c r="K18" s="369">
        <f t="shared" si="6"/>
        <v>73.522875962315766</v>
      </c>
      <c r="L18" s="370">
        <v>861816</v>
      </c>
      <c r="M18" s="371">
        <v>49.174496609830037</v>
      </c>
      <c r="N18" s="370">
        <v>890751</v>
      </c>
      <c r="O18" s="372">
        <v>50.825503390169956</v>
      </c>
      <c r="P18" s="350"/>
      <c r="Q18" s="368">
        <v>413741</v>
      </c>
      <c r="R18" s="369">
        <v>17.357070071229511</v>
      </c>
      <c r="S18" s="370">
        <v>213048</v>
      </c>
      <c r="T18" s="371">
        <v>51.493083837473193</v>
      </c>
      <c r="U18" s="370">
        <v>200693</v>
      </c>
      <c r="V18" s="372">
        <v>48.506916162526799</v>
      </c>
      <c r="W18" s="350"/>
      <c r="X18" s="368">
        <v>217395</v>
      </c>
      <c r="Y18" s="369">
        <v>9.120053966454714</v>
      </c>
      <c r="Z18" s="370">
        <v>135254</v>
      </c>
      <c r="AA18" s="371">
        <v>62.215782331700368</v>
      </c>
      <c r="AB18" s="370">
        <v>82141</v>
      </c>
      <c r="AC18" s="372">
        <f t="shared" si="0"/>
        <v>37.78421766829964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2084086</v>
      </c>
      <c r="E19" s="365">
        <f t="shared" si="2"/>
        <v>1038971</v>
      </c>
      <c r="F19" s="366">
        <f t="shared" si="3"/>
        <v>49.852597253664193</v>
      </c>
      <c r="G19" s="365">
        <f t="shared" si="4"/>
        <v>1045115</v>
      </c>
      <c r="H19" s="367">
        <f t="shared" si="3"/>
        <v>50.1474027463358</v>
      </c>
      <c r="I19" s="350"/>
      <c r="J19" s="368">
        <f t="shared" si="5"/>
        <v>1679650</v>
      </c>
      <c r="K19" s="369">
        <f t="shared" si="6"/>
        <v>80.594082969704701</v>
      </c>
      <c r="L19" s="370">
        <v>816305</v>
      </c>
      <c r="M19" s="371">
        <v>48.599708272556782</v>
      </c>
      <c r="N19" s="370">
        <v>863345</v>
      </c>
      <c r="O19" s="372">
        <v>51.400291727443218</v>
      </c>
      <c r="P19" s="350"/>
      <c r="Q19" s="368">
        <v>273430</v>
      </c>
      <c r="R19" s="369">
        <v>13.119900042512642</v>
      </c>
      <c r="S19" s="370">
        <v>142320</v>
      </c>
      <c r="T19" s="371">
        <v>52.049884796840139</v>
      </c>
      <c r="U19" s="370">
        <v>131110</v>
      </c>
      <c r="V19" s="372">
        <v>47.950115203159861</v>
      </c>
      <c r="W19" s="350"/>
      <c r="X19" s="368">
        <v>131006</v>
      </c>
      <c r="Y19" s="369">
        <v>6.2860169877826539</v>
      </c>
      <c r="Z19" s="370">
        <v>80346</v>
      </c>
      <c r="AA19" s="371">
        <v>61.330015419141105</v>
      </c>
      <c r="AB19" s="370">
        <v>50660</v>
      </c>
      <c r="AC19" s="372">
        <f t="shared" si="0"/>
        <v>38.669984580858888</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7901963</v>
      </c>
      <c r="E20" s="365">
        <f t="shared" si="2"/>
        <v>4014740</v>
      </c>
      <c r="F20" s="366">
        <f t="shared" si="3"/>
        <v>50.806869128595011</v>
      </c>
      <c r="G20" s="365">
        <f t="shared" si="4"/>
        <v>3887223</v>
      </c>
      <c r="H20" s="367">
        <f t="shared" si="3"/>
        <v>49.193130871404989</v>
      </c>
      <c r="I20" s="350"/>
      <c r="J20" s="368">
        <f t="shared" si="5"/>
        <v>6372799</v>
      </c>
      <c r="K20" s="369">
        <f t="shared" si="6"/>
        <v>80.648302200351978</v>
      </c>
      <c r="L20" s="370">
        <v>3143439</v>
      </c>
      <c r="M20" s="371">
        <v>49.325877059671896</v>
      </c>
      <c r="N20" s="370">
        <v>3229360</v>
      </c>
      <c r="O20" s="372">
        <v>50.674122940328104</v>
      </c>
      <c r="P20" s="350"/>
      <c r="Q20" s="368">
        <v>1076178</v>
      </c>
      <c r="R20" s="369">
        <v>13.619122235829249</v>
      </c>
      <c r="S20" s="370">
        <v>585697</v>
      </c>
      <c r="T20" s="371">
        <v>54.423803497190981</v>
      </c>
      <c r="U20" s="370">
        <v>490481</v>
      </c>
      <c r="V20" s="372">
        <v>45.576196502809012</v>
      </c>
      <c r="W20" s="350"/>
      <c r="X20" s="368">
        <v>452986</v>
      </c>
      <c r="Y20" s="369">
        <v>5.732575563818763</v>
      </c>
      <c r="Z20" s="370">
        <v>285604</v>
      </c>
      <c r="AA20" s="371">
        <v>63.049189158163834</v>
      </c>
      <c r="AB20" s="370">
        <v>167382</v>
      </c>
      <c r="AC20" s="372">
        <f t="shared" si="0"/>
        <v>36.950810841836173</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5216195</v>
      </c>
      <c r="E21" s="365">
        <f t="shared" si="2"/>
        <v>2650269</v>
      </c>
      <c r="F21" s="366">
        <f t="shared" si="3"/>
        <v>50.808472459330986</v>
      </c>
      <c r="G21" s="365">
        <f t="shared" si="4"/>
        <v>2565926</v>
      </c>
      <c r="H21" s="367">
        <f t="shared" si="3"/>
        <v>49.191527540669014</v>
      </c>
      <c r="I21" s="350"/>
      <c r="J21" s="368">
        <f t="shared" si="5"/>
        <v>4168661</v>
      </c>
      <c r="K21" s="369">
        <f t="shared" si="6"/>
        <v>79.917660286856602</v>
      </c>
      <c r="L21" s="370">
        <v>2063159</v>
      </c>
      <c r="M21" s="371">
        <v>49.492127088290459</v>
      </c>
      <c r="N21" s="370">
        <v>2105502</v>
      </c>
      <c r="O21" s="372">
        <v>50.507872911709541</v>
      </c>
      <c r="P21" s="350"/>
      <c r="Q21" s="368">
        <v>755276</v>
      </c>
      <c r="R21" s="369">
        <v>14.479443349031238</v>
      </c>
      <c r="S21" s="370">
        <v>406226</v>
      </c>
      <c r="T21" s="371">
        <v>53.785106371710476</v>
      </c>
      <c r="U21" s="370">
        <v>349050</v>
      </c>
      <c r="V21" s="372">
        <v>46.214893628289531</v>
      </c>
      <c r="W21" s="350"/>
      <c r="X21" s="368">
        <v>292258</v>
      </c>
      <c r="Y21" s="369">
        <v>5.602896364112155</v>
      </c>
      <c r="Z21" s="370">
        <v>180884</v>
      </c>
      <c r="AA21" s="371">
        <v>61.891890042359833</v>
      </c>
      <c r="AB21" s="370">
        <v>111374</v>
      </c>
      <c r="AC21" s="372">
        <f t="shared" si="0"/>
        <v>38.108109957640167</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1054306</v>
      </c>
      <c r="E22" s="365">
        <f t="shared" si="2"/>
        <v>532680</v>
      </c>
      <c r="F22" s="366">
        <f t="shared" si="3"/>
        <v>50.524231105580355</v>
      </c>
      <c r="G22" s="365">
        <f t="shared" si="4"/>
        <v>521626</v>
      </c>
      <c r="H22" s="367">
        <f t="shared" si="3"/>
        <v>49.475768894419645</v>
      </c>
      <c r="I22" s="350"/>
      <c r="J22" s="368">
        <f t="shared" si="5"/>
        <v>824039</v>
      </c>
      <c r="K22" s="369">
        <f t="shared" si="6"/>
        <v>78.159376879198263</v>
      </c>
      <c r="L22" s="370">
        <v>405288</v>
      </c>
      <c r="M22" s="371">
        <v>49.183109051877402</v>
      </c>
      <c r="N22" s="370">
        <v>418751</v>
      </c>
      <c r="O22" s="372">
        <v>50.816890948122605</v>
      </c>
      <c r="P22" s="350"/>
      <c r="Q22" s="368">
        <v>157208</v>
      </c>
      <c r="R22" s="369">
        <v>14.911041007070052</v>
      </c>
      <c r="S22" s="370">
        <v>81636</v>
      </c>
      <c r="T22" s="371">
        <v>51.928655030278357</v>
      </c>
      <c r="U22" s="370">
        <v>75572</v>
      </c>
      <c r="V22" s="372">
        <v>48.071344969721643</v>
      </c>
      <c r="W22" s="350"/>
      <c r="X22" s="368">
        <v>73059</v>
      </c>
      <c r="Y22" s="369">
        <v>6.9295821137316871</v>
      </c>
      <c r="Z22" s="370">
        <v>45756</v>
      </c>
      <c r="AA22" s="371">
        <v>62.628834229869014</v>
      </c>
      <c r="AB22" s="370">
        <v>27303</v>
      </c>
      <c r="AC22" s="372">
        <f t="shared" si="0"/>
        <v>37.371165770130986</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2699424</v>
      </c>
      <c r="E23" s="365">
        <f t="shared" si="2"/>
        <v>1400360</v>
      </c>
      <c r="F23" s="366">
        <f t="shared" si="3"/>
        <v>51.876252118970569</v>
      </c>
      <c r="G23" s="365">
        <f t="shared" si="4"/>
        <v>1299064</v>
      </c>
      <c r="H23" s="367">
        <f t="shared" si="3"/>
        <v>48.123747881029431</v>
      </c>
      <c r="I23" s="350"/>
      <c r="J23" s="368">
        <f t="shared" si="5"/>
        <v>1989422</v>
      </c>
      <c r="K23" s="369">
        <f t="shared" si="6"/>
        <v>73.698018540251553</v>
      </c>
      <c r="L23" s="370">
        <v>995560</v>
      </c>
      <c r="M23" s="371">
        <v>50.042675711839927</v>
      </c>
      <c r="N23" s="370">
        <v>993862</v>
      </c>
      <c r="O23" s="372">
        <v>49.957324288160073</v>
      </c>
      <c r="P23" s="350"/>
      <c r="Q23" s="368">
        <v>473156</v>
      </c>
      <c r="R23" s="369">
        <v>17.528035610559883</v>
      </c>
      <c r="S23" s="370">
        <v>255046</v>
      </c>
      <c r="T23" s="371">
        <v>53.90315244866386</v>
      </c>
      <c r="U23" s="370">
        <v>218110</v>
      </c>
      <c r="V23" s="372">
        <v>46.096847551336133</v>
      </c>
      <c r="W23" s="350"/>
      <c r="X23" s="368">
        <v>236846</v>
      </c>
      <c r="Y23" s="369">
        <v>8.7739458491885678</v>
      </c>
      <c r="Z23" s="370">
        <v>149754</v>
      </c>
      <c r="AA23" s="371">
        <v>63.228426910313033</v>
      </c>
      <c r="AB23" s="370">
        <v>87092</v>
      </c>
      <c r="AC23" s="372">
        <f t="shared" si="0"/>
        <v>36.771573089686967</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6871903</v>
      </c>
      <c r="E24" s="365">
        <f t="shared" si="2"/>
        <v>3583706</v>
      </c>
      <c r="F24" s="366">
        <f t="shared" si="3"/>
        <v>52.150124936280385</v>
      </c>
      <c r="G24" s="365">
        <f t="shared" si="4"/>
        <v>3288197</v>
      </c>
      <c r="H24" s="367">
        <f t="shared" si="3"/>
        <v>47.849875063719615</v>
      </c>
      <c r="I24" s="350"/>
      <c r="J24" s="368">
        <f t="shared" si="5"/>
        <v>5605365</v>
      </c>
      <c r="K24" s="369">
        <f t="shared" si="6"/>
        <v>81.56932657518594</v>
      </c>
      <c r="L24" s="370">
        <v>2842936</v>
      </c>
      <c r="M24" s="371">
        <v>50.718124511071096</v>
      </c>
      <c r="N24" s="370">
        <v>2762429</v>
      </c>
      <c r="O24" s="372">
        <v>49.281875488928911</v>
      </c>
      <c r="P24" s="350"/>
      <c r="Q24" s="368">
        <v>890790</v>
      </c>
      <c r="R24" s="369">
        <v>12.962784835583388</v>
      </c>
      <c r="S24" s="370">
        <v>499560</v>
      </c>
      <c r="T24" s="371">
        <v>56.080557707203717</v>
      </c>
      <c r="U24" s="370">
        <v>391230</v>
      </c>
      <c r="V24" s="372">
        <v>43.919442292796283</v>
      </c>
      <c r="W24" s="350"/>
      <c r="X24" s="368">
        <v>375748</v>
      </c>
      <c r="Y24" s="369">
        <v>5.467888589230669</v>
      </c>
      <c r="Z24" s="370">
        <v>241210</v>
      </c>
      <c r="AA24" s="371">
        <v>64.194619798375513</v>
      </c>
      <c r="AB24" s="370">
        <v>134538</v>
      </c>
      <c r="AC24" s="372">
        <f t="shared" si="0"/>
        <v>35.805380201624494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1551692</v>
      </c>
      <c r="E25" s="365">
        <f t="shared" si="2"/>
        <v>773873</v>
      </c>
      <c r="F25" s="366">
        <f t="shared" si="3"/>
        <v>49.872848477661805</v>
      </c>
      <c r="G25" s="365">
        <f t="shared" si="4"/>
        <v>777819</v>
      </c>
      <c r="H25" s="367">
        <f t="shared" si="3"/>
        <v>50.127151522338195</v>
      </c>
      <c r="I25" s="350"/>
      <c r="J25" s="368">
        <f t="shared" si="5"/>
        <v>1298039</v>
      </c>
      <c r="K25" s="369">
        <f t="shared" si="6"/>
        <v>83.653134771591269</v>
      </c>
      <c r="L25" s="370">
        <v>632511</v>
      </c>
      <c r="M25" s="371">
        <v>48.728196918582569</v>
      </c>
      <c r="N25" s="370">
        <v>665528</v>
      </c>
      <c r="O25" s="372">
        <v>51.271803081417431</v>
      </c>
      <c r="P25" s="350"/>
      <c r="Q25" s="368">
        <v>182344</v>
      </c>
      <c r="R25" s="369">
        <v>11.751301160281809</v>
      </c>
      <c r="S25" s="370">
        <v>97512</v>
      </c>
      <c r="T25" s="371">
        <v>53.476944675997018</v>
      </c>
      <c r="U25" s="370">
        <v>84832</v>
      </c>
      <c r="V25" s="372">
        <v>46.523055324002982</v>
      </c>
      <c r="W25" s="350"/>
      <c r="X25" s="368">
        <v>71309</v>
      </c>
      <c r="Y25" s="369">
        <v>4.5955640681269223</v>
      </c>
      <c r="Z25" s="370">
        <v>43850</v>
      </c>
      <c r="AA25" s="371">
        <v>61.492939180187633</v>
      </c>
      <c r="AB25" s="370">
        <v>27459</v>
      </c>
      <c r="AC25" s="372">
        <f t="shared" si="0"/>
        <v>38.507060819812367</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672155</v>
      </c>
      <c r="E26" s="380">
        <f t="shared" si="2"/>
        <v>339580</v>
      </c>
      <c r="F26" s="381">
        <f t="shared" si="3"/>
        <v>50.521085166367875</v>
      </c>
      <c r="G26" s="380">
        <f t="shared" si="4"/>
        <v>332575</v>
      </c>
      <c r="H26" s="367">
        <f t="shared" si="3"/>
        <v>49.478914833632125</v>
      </c>
      <c r="I26" s="350"/>
      <c r="J26" s="377">
        <f t="shared" si="5"/>
        <v>534721</v>
      </c>
      <c r="K26" s="378">
        <f t="shared" si="6"/>
        <v>79.553228050077735</v>
      </c>
      <c r="L26" s="375">
        <v>263179</v>
      </c>
      <c r="M26" s="376">
        <v>49.218003407384415</v>
      </c>
      <c r="N26" s="375">
        <v>271542</v>
      </c>
      <c r="O26" s="372">
        <v>50.781996592615585</v>
      </c>
      <c r="P26" s="350"/>
      <c r="Q26" s="377">
        <v>95699</v>
      </c>
      <c r="R26" s="378">
        <v>14.23763863989705</v>
      </c>
      <c r="S26" s="375">
        <v>50241</v>
      </c>
      <c r="T26" s="376">
        <v>52.4989811805766</v>
      </c>
      <c r="U26" s="375">
        <v>45458</v>
      </c>
      <c r="V26" s="372">
        <v>47.5010188194234</v>
      </c>
      <c r="W26" s="350"/>
      <c r="X26" s="377">
        <v>41735</v>
      </c>
      <c r="Y26" s="378">
        <v>6.2091333100252175</v>
      </c>
      <c r="Z26" s="375">
        <v>26160</v>
      </c>
      <c r="AA26" s="376">
        <v>62.681202827363123</v>
      </c>
      <c r="AB26" s="375">
        <v>15575</v>
      </c>
      <c r="AC26" s="372">
        <f t="shared" si="0"/>
        <v>37.318797172636877</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2216302</v>
      </c>
      <c r="E27" s="380">
        <f t="shared" si="2"/>
        <v>1138798</v>
      </c>
      <c r="F27" s="381">
        <f t="shared" si="3"/>
        <v>51.382798914588356</v>
      </c>
      <c r="G27" s="380">
        <f t="shared" si="4"/>
        <v>1077504</v>
      </c>
      <c r="H27" s="367">
        <f t="shared" si="3"/>
        <v>48.617201085411644</v>
      </c>
      <c r="I27" s="350"/>
      <c r="J27" s="377">
        <f t="shared" si="5"/>
        <v>1696058</v>
      </c>
      <c r="K27" s="378">
        <f t="shared" si="6"/>
        <v>76.526484206574736</v>
      </c>
      <c r="L27" s="375">
        <v>841552</v>
      </c>
      <c r="M27" s="376">
        <v>49.618114474858757</v>
      </c>
      <c r="N27" s="375">
        <v>854506</v>
      </c>
      <c r="O27" s="372">
        <v>50.381885525141236</v>
      </c>
      <c r="P27" s="350"/>
      <c r="Q27" s="377">
        <v>361316</v>
      </c>
      <c r="R27" s="378">
        <v>16.30265189491324</v>
      </c>
      <c r="S27" s="375">
        <v>195274</v>
      </c>
      <c r="T27" s="376">
        <v>54.045212500968674</v>
      </c>
      <c r="U27" s="375">
        <v>166042</v>
      </c>
      <c r="V27" s="372">
        <v>45.954787499031319</v>
      </c>
      <c r="W27" s="350"/>
      <c r="X27" s="377">
        <v>158928</v>
      </c>
      <c r="Y27" s="378">
        <v>7.1708638985120254</v>
      </c>
      <c r="Z27" s="375">
        <v>101972</v>
      </c>
      <c r="AA27" s="376">
        <v>64.1623879995973</v>
      </c>
      <c r="AB27" s="375">
        <v>56956</v>
      </c>
      <c r="AC27" s="372">
        <f t="shared" si="0"/>
        <v>35.8376120004027</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322282</v>
      </c>
      <c r="E28" s="380">
        <f t="shared" si="2"/>
        <v>163131</v>
      </c>
      <c r="F28" s="381">
        <f t="shared" si="3"/>
        <v>50.617471655258441</v>
      </c>
      <c r="G28" s="380">
        <f t="shared" si="4"/>
        <v>159151</v>
      </c>
      <c r="H28" s="382">
        <f t="shared" si="3"/>
        <v>49.382528344741559</v>
      </c>
      <c r="I28" s="350"/>
      <c r="J28" s="377">
        <f t="shared" si="5"/>
        <v>252101</v>
      </c>
      <c r="K28" s="378">
        <f t="shared" si="6"/>
        <v>78.223729528797762</v>
      </c>
      <c r="L28" s="375">
        <v>124369</v>
      </c>
      <c r="M28" s="376">
        <v>49.333005422429899</v>
      </c>
      <c r="N28" s="375">
        <v>127732</v>
      </c>
      <c r="O28" s="383">
        <v>50.666994577570101</v>
      </c>
      <c r="P28" s="350"/>
      <c r="Q28" s="377">
        <v>48101</v>
      </c>
      <c r="R28" s="378">
        <v>14.925127683209116</v>
      </c>
      <c r="S28" s="375">
        <v>25024</v>
      </c>
      <c r="T28" s="376">
        <v>52.023866447682998</v>
      </c>
      <c r="U28" s="375">
        <v>23077</v>
      </c>
      <c r="V28" s="383">
        <v>47.976133552317002</v>
      </c>
      <c r="W28" s="350"/>
      <c r="X28" s="377">
        <v>22080</v>
      </c>
      <c r="Y28" s="378">
        <v>6.8511427879931235</v>
      </c>
      <c r="Z28" s="375">
        <v>13738</v>
      </c>
      <c r="AA28" s="376">
        <v>62.219202898550726</v>
      </c>
      <c r="AB28" s="375">
        <v>8342</v>
      </c>
      <c r="AC28" s="383">
        <f t="shared" si="0"/>
        <v>37.780797101449274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168545</v>
      </c>
      <c r="E29" s="386">
        <f t="shared" si="2"/>
        <v>83486</v>
      </c>
      <c r="F29" s="387">
        <f>E29/$D29*100</f>
        <v>49.533359043578869</v>
      </c>
      <c r="G29" s="386">
        <f t="shared" si="4"/>
        <v>85059</v>
      </c>
      <c r="H29" s="388">
        <f>G29/$D29*100</f>
        <v>50.466640956421138</v>
      </c>
      <c r="I29" s="350"/>
      <c r="J29" s="389">
        <f t="shared" si="5"/>
        <v>147939</v>
      </c>
      <c r="K29" s="390">
        <f t="shared" si="6"/>
        <v>87.774184935773832</v>
      </c>
      <c r="L29" s="391">
        <v>72269</v>
      </c>
      <c r="M29" s="392">
        <v>48.850539749491347</v>
      </c>
      <c r="N29" s="391">
        <v>75670</v>
      </c>
      <c r="O29" s="393">
        <v>51.14946025050866</v>
      </c>
      <c r="P29" s="350"/>
      <c r="Q29" s="389">
        <v>15743</v>
      </c>
      <c r="R29" s="390">
        <v>9.3405322020825299</v>
      </c>
      <c r="S29" s="391">
        <v>8076</v>
      </c>
      <c r="T29" s="392">
        <v>51.298990027313728</v>
      </c>
      <c r="U29" s="391">
        <v>7667</v>
      </c>
      <c r="V29" s="393">
        <v>48.701009972686272</v>
      </c>
      <c r="W29" s="350"/>
      <c r="X29" s="389">
        <v>4863</v>
      </c>
      <c r="Y29" s="390">
        <v>2.8852828621436415</v>
      </c>
      <c r="Z29" s="391">
        <v>3141</v>
      </c>
      <c r="AA29" s="392">
        <v>64.589759407772988</v>
      </c>
      <c r="AB29" s="391">
        <v>1722</v>
      </c>
      <c r="AC29" s="393">
        <f t="shared" si="0"/>
        <v>35.410240592227019</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32" t="s">
        <v>0</v>
      </c>
      <c r="C31" s="320"/>
      <c r="D31" s="1233">
        <f>J31+Q31+X31</f>
        <v>48085361</v>
      </c>
      <c r="E31" s="1234">
        <f>L31+S31+Z31</f>
        <v>24519768</v>
      </c>
      <c r="F31" s="1235">
        <f>E31/$D31*100</f>
        <v>50.992167865808469</v>
      </c>
      <c r="G31" s="1234">
        <f>N31+U31+AB31</f>
        <v>23565593</v>
      </c>
      <c r="H31" s="1236">
        <f>G31/$D31*100</f>
        <v>49.007832134191524</v>
      </c>
      <c r="I31" s="320"/>
      <c r="J31" s="1237">
        <f>L31+N31</f>
        <v>38397585</v>
      </c>
      <c r="K31" s="1238">
        <f>J31/$D31*100</f>
        <v>79.852961902480047</v>
      </c>
      <c r="L31" s="1234">
        <f>SUM(L12:L29)</f>
        <v>19045532</v>
      </c>
      <c r="M31" s="1235">
        <f>L31/$J31*100</f>
        <v>49.600859012357155</v>
      </c>
      <c r="N31" s="1234">
        <f>SUM(N12:N29)</f>
        <v>19352053</v>
      </c>
      <c r="O31" s="1239">
        <f>N31/$J31*100</f>
        <v>50.399140987642845</v>
      </c>
      <c r="P31" s="320"/>
      <c r="Q31" s="1237">
        <f>SUM(Q12:Q29)</f>
        <v>6815922</v>
      </c>
      <c r="R31" s="1238">
        <f>Q31/$D31*100</f>
        <v>14.174629987700415</v>
      </c>
      <c r="S31" s="1234">
        <f>SUM(S12:S29)</f>
        <v>3667909</v>
      </c>
      <c r="T31" s="1235">
        <f>S31/$Q31*100</f>
        <v>53.813834724047602</v>
      </c>
      <c r="U31" s="1234">
        <f>SUM(U12:U29)</f>
        <v>3148013</v>
      </c>
      <c r="V31" s="1239">
        <f>U31/$Q31*100</f>
        <v>46.186165275952398</v>
      </c>
      <c r="W31" s="320"/>
      <c r="X31" s="1237">
        <f>SUM(X12:X29)</f>
        <v>2871854</v>
      </c>
      <c r="Y31" s="1238">
        <f>X31/$D31*100</f>
        <v>5.9724081098195354</v>
      </c>
      <c r="Z31" s="1234">
        <f>SUM(Z12:Z29)</f>
        <v>1806327</v>
      </c>
      <c r="AA31" s="1235">
        <f>Z31/$X31*100</f>
        <v>62.897591590658855</v>
      </c>
      <c r="AB31" s="1234">
        <f>SUM(AB12:AB29)</f>
        <v>1065527</v>
      </c>
      <c r="AC31" s="1239">
        <f>AB31/$X31*100</f>
        <v>37.102408409341145</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c r="AD32" s="396">
        <v>38567</v>
      </c>
      <c r="AE32" s="396">
        <v>3792</v>
      </c>
      <c r="AF32" s="396">
        <v>803</v>
      </c>
      <c r="AG32" s="396">
        <v>36957</v>
      </c>
      <c r="AH32" s="396">
        <v>3894</v>
      </c>
      <c r="AI32" s="396">
        <v>1480</v>
      </c>
    </row>
    <row r="33" spans="2:15" s="396" customFormat="1" ht="5.25" customHeight="1" x14ac:dyDescent="0.25">
      <c r="B33" s="397" t="s">
        <v>47</v>
      </c>
      <c r="C33" s="398"/>
      <c r="I33" s="398"/>
    </row>
    <row r="34" spans="2:15" s="394" customFormat="1" ht="13.5" customHeight="1" x14ac:dyDescent="0.25">
      <c r="B34" s="1410" t="s">
        <v>473</v>
      </c>
      <c r="C34" s="1410"/>
      <c r="D34" s="1410"/>
      <c r="E34" s="1410"/>
      <c r="F34" s="1410"/>
      <c r="G34" s="1410"/>
      <c r="H34" s="1410"/>
      <c r="I34" s="1410"/>
      <c r="J34" s="1410"/>
      <c r="K34" s="1410"/>
      <c r="L34" s="1410"/>
      <c r="M34" s="1410"/>
      <c r="N34" s="1410"/>
      <c r="O34" s="1410"/>
    </row>
    <row r="35" spans="2:15" s="329" customFormat="1" ht="29.25" customHeight="1" x14ac:dyDescent="0.25">
      <c r="B35" s="1411"/>
      <c r="C35" s="1411"/>
      <c r="D35" s="1411"/>
      <c r="E35" s="1411"/>
      <c r="F35" s="1411"/>
      <c r="G35" s="1411"/>
      <c r="H35" s="1411"/>
      <c r="I35" s="1411"/>
      <c r="J35" s="1411"/>
      <c r="K35" s="1411"/>
      <c r="L35" s="1411"/>
      <c r="M35" s="1411"/>
    </row>
    <row r="36" spans="2:15" s="329" customFormat="1" ht="4.5" customHeight="1" x14ac:dyDescent="0.25">
      <c r="B36" s="1409"/>
      <c r="C36" s="1409"/>
      <c r="D36" s="1409"/>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14">
    <tabColor theme="0"/>
    <pageSetUpPr fitToPage="1"/>
  </sheetPr>
  <dimension ref="B1:S31"/>
  <sheetViews>
    <sheetView showGridLines="0" zoomScale="80" zoomScaleNormal="80" workbookViewId="0"/>
  </sheetViews>
  <sheetFormatPr baseColWidth="10" defaultColWidth="11.453125" defaultRowHeight="14.5" x14ac:dyDescent="0.25"/>
  <cols>
    <col min="1" max="1" width="0.453125" style="413" customWidth="1"/>
    <col min="2" max="2" width="30.7265625" style="413" customWidth="1"/>
    <col min="3" max="3" width="0.26953125" style="413" customWidth="1"/>
    <col min="4" max="4" width="13.7265625" style="413" customWidth="1"/>
    <col min="5" max="5" width="9.26953125" style="413" customWidth="1"/>
    <col min="6" max="6" width="0.453125" style="413" customWidth="1"/>
    <col min="7" max="7" width="11.26953125" style="413" customWidth="1"/>
    <col min="8" max="8" width="7.54296875" style="413" customWidth="1"/>
    <col min="9" max="9" width="0.453125" style="413" customWidth="1"/>
    <col min="10" max="10" width="9.54296875" style="413" customWidth="1"/>
    <col min="11" max="11" width="7.54296875" style="413" customWidth="1"/>
    <col min="12" max="12" width="18.453125" style="413" customWidth="1"/>
    <col min="13" max="13" width="15" style="413" customWidth="1"/>
    <col min="14" max="14" width="2" style="413" customWidth="1"/>
    <col min="15" max="16384" width="11.453125" style="413"/>
  </cols>
  <sheetData>
    <row r="1" spans="2:19" x14ac:dyDescent="0.25">
      <c r="G1" s="416" t="s">
        <v>24</v>
      </c>
      <c r="H1" s="417"/>
      <c r="I1" s="417"/>
      <c r="J1" s="416" t="s">
        <v>23</v>
      </c>
    </row>
    <row r="2" spans="2:19" s="408" customFormat="1" ht="15" customHeight="1" x14ac:dyDescent="0.25">
      <c r="C2" s="418"/>
      <c r="F2" s="418"/>
    </row>
    <row r="3" spans="2:19" s="419" customFormat="1" ht="52.5" customHeight="1" x14ac:dyDescent="0.35">
      <c r="B3" s="1412"/>
      <c r="C3" s="1412"/>
      <c r="D3" s="1412"/>
      <c r="E3" s="1412"/>
      <c r="F3" s="1412"/>
    </row>
    <row r="4" spans="2:19" s="419" customFormat="1" ht="23.25" customHeight="1" x14ac:dyDescent="0.25">
      <c r="B4" s="1378" t="s">
        <v>392</v>
      </c>
      <c r="C4" s="1378"/>
      <c r="D4" s="1378"/>
      <c r="E4" s="1378"/>
      <c r="F4" s="1378"/>
      <c r="G4" s="1378"/>
      <c r="H4" s="1378"/>
      <c r="I4" s="1378"/>
      <c r="J4" s="1378"/>
      <c r="K4" s="1378"/>
      <c r="L4" s="1378"/>
      <c r="M4" s="1378"/>
    </row>
    <row r="5" spans="2:19" s="419" customFormat="1" ht="15.75" customHeight="1" x14ac:dyDescent="0.25">
      <c r="B5" s="1417" t="str">
        <f>porsaad!$B$6</f>
        <v>Situación a 31 de diciembre de 2024</v>
      </c>
      <c r="C5" s="1417"/>
      <c r="D5" s="1417"/>
      <c r="E5" s="1417"/>
      <c r="F5" s="1417"/>
      <c r="G5" s="1417"/>
      <c r="H5" s="1417"/>
      <c r="I5" s="1417"/>
      <c r="J5" s="1417"/>
      <c r="K5" s="1417"/>
      <c r="L5" s="1417"/>
      <c r="M5" s="1417"/>
      <c r="N5" s="420"/>
      <c r="O5" s="420"/>
      <c r="P5" s="420"/>
      <c r="Q5" s="420"/>
      <c r="R5" s="420"/>
      <c r="S5" s="420"/>
    </row>
    <row r="6" spans="2:19" s="419" customFormat="1" ht="10.5" customHeight="1" x14ac:dyDescent="0.25"/>
    <row r="7" spans="2:19" s="410" customFormat="1" ht="36.75" customHeight="1" x14ac:dyDescent="0.35">
      <c r="B7" s="1415" t="s">
        <v>12</v>
      </c>
      <c r="C7" s="409"/>
      <c r="D7" s="1413" t="s">
        <v>11</v>
      </c>
      <c r="E7" s="1414"/>
      <c r="F7" s="421"/>
    </row>
    <row r="8" spans="2:19" s="410" customFormat="1" ht="30.75" customHeight="1" x14ac:dyDescent="0.35">
      <c r="B8" s="1416"/>
      <c r="D8" s="422" t="s">
        <v>9</v>
      </c>
      <c r="E8" s="423" t="s">
        <v>10</v>
      </c>
      <c r="F8" s="421"/>
      <c r="M8" s="424"/>
    </row>
    <row r="9" spans="2:19" s="412" customFormat="1" ht="4.5" customHeight="1" x14ac:dyDescent="0.35">
      <c r="B9" s="411"/>
      <c r="D9" s="411"/>
      <c r="E9" s="411"/>
      <c r="F9" s="421"/>
    </row>
    <row r="10" spans="2:19" ht="18" customHeight="1" x14ac:dyDescent="0.35">
      <c r="B10" s="425" t="s">
        <v>8</v>
      </c>
      <c r="C10" s="414">
        <f t="shared" ref="C10:C27" si="0">D10</f>
        <v>423377</v>
      </c>
      <c r="D10" s="426">
        <v>423377</v>
      </c>
      <c r="E10" s="427">
        <f t="shared" ref="E10:E27" si="1">D10*100/$D$29</f>
        <v>19.549668274807356</v>
      </c>
      <c r="F10" s="421"/>
      <c r="M10" s="412"/>
    </row>
    <row r="11" spans="2:19" ht="18" customHeight="1" x14ac:dyDescent="0.35">
      <c r="B11" s="428" t="s">
        <v>7</v>
      </c>
      <c r="C11" s="414">
        <f t="shared" si="0"/>
        <v>57909</v>
      </c>
      <c r="D11" s="429">
        <v>57909</v>
      </c>
      <c r="E11" s="430">
        <f t="shared" si="1"/>
        <v>2.6739802590263975</v>
      </c>
      <c r="F11" s="421"/>
    </row>
    <row r="12" spans="2:19" ht="18" customHeight="1" x14ac:dyDescent="0.35">
      <c r="B12" s="428" t="s">
        <v>37</v>
      </c>
      <c r="C12" s="414">
        <f t="shared" si="0"/>
        <v>51282</v>
      </c>
      <c r="D12" s="429">
        <v>51282</v>
      </c>
      <c r="E12" s="430">
        <f t="shared" si="1"/>
        <v>2.367974850945306</v>
      </c>
      <c r="F12" s="421"/>
    </row>
    <row r="13" spans="2:19" ht="18" customHeight="1" x14ac:dyDescent="0.35">
      <c r="B13" s="428" t="s">
        <v>38</v>
      </c>
      <c r="C13" s="414">
        <f t="shared" si="0"/>
        <v>46233</v>
      </c>
      <c r="D13" s="429">
        <v>46233</v>
      </c>
      <c r="E13" s="430">
        <f t="shared" si="1"/>
        <v>2.1348344698676791</v>
      </c>
      <c r="F13" s="421"/>
    </row>
    <row r="14" spans="2:19" ht="18" customHeight="1" x14ac:dyDescent="0.35">
      <c r="B14" s="428" t="s">
        <v>6</v>
      </c>
      <c r="C14" s="414">
        <f t="shared" si="0"/>
        <v>75761</v>
      </c>
      <c r="D14" s="429">
        <v>75761</v>
      </c>
      <c r="E14" s="430">
        <f t="shared" si="1"/>
        <v>3.4983062806143934</v>
      </c>
      <c r="F14" s="421"/>
      <c r="M14" s="414"/>
    </row>
    <row r="15" spans="2:19" ht="18" customHeight="1" x14ac:dyDescent="0.35">
      <c r="B15" s="428" t="s">
        <v>5</v>
      </c>
      <c r="C15" s="414">
        <f t="shared" si="0"/>
        <v>23556</v>
      </c>
      <c r="D15" s="429">
        <v>23556</v>
      </c>
      <c r="E15" s="430">
        <f t="shared" si="1"/>
        <v>1.0877113916943104</v>
      </c>
      <c r="F15" s="421"/>
      <c r="M15" s="414"/>
    </row>
    <row r="16" spans="2:19" ht="18" customHeight="1" x14ac:dyDescent="0.35">
      <c r="B16" s="428" t="s">
        <v>4</v>
      </c>
      <c r="C16" s="414">
        <f t="shared" si="0"/>
        <v>160725</v>
      </c>
      <c r="D16" s="429">
        <v>160725</v>
      </c>
      <c r="E16" s="430">
        <f t="shared" si="1"/>
        <v>7.421566200970795</v>
      </c>
      <c r="F16" s="421"/>
    </row>
    <row r="17" spans="2:13" ht="18" customHeight="1" x14ac:dyDescent="0.35">
      <c r="B17" s="428" t="s">
        <v>40</v>
      </c>
      <c r="C17" s="414">
        <f t="shared" si="0"/>
        <v>98880</v>
      </c>
      <c r="D17" s="429">
        <v>98880</v>
      </c>
      <c r="E17" s="430">
        <f t="shared" si="1"/>
        <v>4.5658389544376554</v>
      </c>
      <c r="F17" s="421"/>
    </row>
    <row r="18" spans="2:13" ht="18" customHeight="1" x14ac:dyDescent="0.35">
      <c r="B18" s="428" t="s">
        <v>41</v>
      </c>
      <c r="C18" s="414">
        <f t="shared" si="0"/>
        <v>382242</v>
      </c>
      <c r="D18" s="429">
        <v>382242</v>
      </c>
      <c r="E18" s="430">
        <f t="shared" si="1"/>
        <v>17.650236788249984</v>
      </c>
      <c r="F18" s="421"/>
    </row>
    <row r="19" spans="2:13" ht="18" customHeight="1" x14ac:dyDescent="0.35">
      <c r="B19" s="428" t="s">
        <v>3</v>
      </c>
      <c r="C19" s="414">
        <f t="shared" si="0"/>
        <v>218328</v>
      </c>
      <c r="D19" s="429">
        <v>218328</v>
      </c>
      <c r="E19" s="430">
        <f t="shared" si="1"/>
        <v>10.081416739931882</v>
      </c>
      <c r="F19" s="421"/>
    </row>
    <row r="20" spans="2:13" ht="18" customHeight="1" x14ac:dyDescent="0.35">
      <c r="B20" s="428" t="s">
        <v>2</v>
      </c>
      <c r="C20" s="414">
        <f t="shared" si="0"/>
        <v>59450</v>
      </c>
      <c r="D20" s="429">
        <v>59450</v>
      </c>
      <c r="E20" s="430">
        <f t="shared" si="1"/>
        <v>2.7451367904664101</v>
      </c>
      <c r="F20" s="421"/>
    </row>
    <row r="21" spans="2:13" ht="18" customHeight="1" x14ac:dyDescent="0.35">
      <c r="B21" s="428" t="s">
        <v>35</v>
      </c>
      <c r="C21" s="414">
        <f t="shared" si="0"/>
        <v>85251</v>
      </c>
      <c r="D21" s="429">
        <v>85251</v>
      </c>
      <c r="E21" s="430">
        <f t="shared" si="1"/>
        <v>3.9365123048621014</v>
      </c>
      <c r="F21" s="421"/>
    </row>
    <row r="22" spans="2:13" ht="18" customHeight="1" x14ac:dyDescent="0.35">
      <c r="B22" s="428" t="s">
        <v>42</v>
      </c>
      <c r="C22" s="414">
        <f t="shared" si="0"/>
        <v>256424</v>
      </c>
      <c r="D22" s="429">
        <v>256424</v>
      </c>
      <c r="E22" s="430">
        <f t="shared" si="1"/>
        <v>11.840520712507296</v>
      </c>
      <c r="F22" s="421"/>
    </row>
    <row r="23" spans="2:13" ht="18" customHeight="1" x14ac:dyDescent="0.35">
      <c r="B23" s="428" t="s">
        <v>43</v>
      </c>
      <c r="C23" s="414">
        <f t="shared" si="0"/>
        <v>66811</v>
      </c>
      <c r="D23" s="429">
        <v>66811</v>
      </c>
      <c r="E23" s="430">
        <f t="shared" si="1"/>
        <v>3.08503505648194</v>
      </c>
      <c r="F23" s="421"/>
    </row>
    <row r="24" spans="2:13" ht="18" customHeight="1" x14ac:dyDescent="0.35">
      <c r="B24" s="428" t="s">
        <v>44</v>
      </c>
      <c r="C24" s="414">
        <f t="shared" si="0"/>
        <v>21514</v>
      </c>
      <c r="D24" s="429">
        <v>21514</v>
      </c>
      <c r="E24" s="430">
        <f t="shared" si="1"/>
        <v>0.99342090681403439</v>
      </c>
      <c r="F24" s="421"/>
    </row>
    <row r="25" spans="2:13" ht="18" customHeight="1" x14ac:dyDescent="0.35">
      <c r="B25" s="428" t="s">
        <v>45</v>
      </c>
      <c r="C25" s="414">
        <f t="shared" si="0"/>
        <v>117575</v>
      </c>
      <c r="D25" s="429">
        <v>117575</v>
      </c>
      <c r="E25" s="430">
        <f t="shared" si="1"/>
        <v>5.4290909695389091</v>
      </c>
      <c r="F25" s="421"/>
    </row>
    <row r="26" spans="2:13" ht="18" customHeight="1" x14ac:dyDescent="0.35">
      <c r="B26" s="428" t="s">
        <v>46</v>
      </c>
      <c r="C26" s="414">
        <f t="shared" si="0"/>
        <v>14722</v>
      </c>
      <c r="D26" s="429">
        <v>14722</v>
      </c>
      <c r="E26" s="431">
        <f t="shared" si="1"/>
        <v>0.6797965320310595</v>
      </c>
      <c r="F26" s="421"/>
    </row>
    <row r="27" spans="2:13" ht="18" customHeight="1" x14ac:dyDescent="0.35">
      <c r="B27" s="432" t="s">
        <v>1</v>
      </c>
      <c r="C27" s="414">
        <f t="shared" si="0"/>
        <v>5608</v>
      </c>
      <c r="D27" s="433">
        <v>5608</v>
      </c>
      <c r="E27" s="434">
        <f t="shared" si="1"/>
        <v>0.25895251675249165</v>
      </c>
      <c r="F27" s="421"/>
    </row>
    <row r="28" spans="2:13" s="412" customFormat="1" ht="3.75" customHeight="1" x14ac:dyDescent="0.35">
      <c r="B28" s="411"/>
      <c r="D28" s="411"/>
      <c r="E28" s="415"/>
      <c r="F28" s="421"/>
    </row>
    <row r="29" spans="2:13" s="412" customFormat="1" ht="18" customHeight="1" x14ac:dyDescent="0.35">
      <c r="B29" s="1228" t="s">
        <v>0</v>
      </c>
      <c r="C29" s="1229"/>
      <c r="D29" s="1230">
        <f>SUM(D10:D28)</f>
        <v>2165648</v>
      </c>
      <c r="E29" s="1231">
        <f>D29*100/$D$29</f>
        <v>100</v>
      </c>
      <c r="F29" s="421"/>
    </row>
    <row r="30" spans="2:13" s="412" customFormat="1" ht="23.25" customHeight="1" x14ac:dyDescent="0.25">
      <c r="B30" s="1410"/>
      <c r="C30" s="1410"/>
      <c r="D30" s="1410"/>
      <c r="E30" s="1410"/>
      <c r="F30" s="1410"/>
      <c r="G30" s="1410"/>
      <c r="H30" s="1410"/>
      <c r="I30" s="1410"/>
      <c r="J30" s="1410"/>
      <c r="K30" s="1410"/>
      <c r="L30" s="1410"/>
      <c r="M30" s="1410"/>
    </row>
    <row r="31" spans="2:13" ht="24" customHeight="1" x14ac:dyDescent="0.25">
      <c r="D31" s="414"/>
    </row>
  </sheetData>
  <mergeCells count="6">
    <mergeCell ref="B30:M30"/>
    <mergeCell ref="B3:F3"/>
    <mergeCell ref="D7:E7"/>
    <mergeCell ref="B7:B8"/>
    <mergeCell ref="B4:M4"/>
    <mergeCell ref="B5:M5"/>
  </mergeCells>
  <conditionalFormatting sqref="D10">
    <cfRule type="cellIs" dxfId="15" priority="21" stopIfTrue="1" operator="notEqual">
      <formula>#REF!+#REF!</formula>
    </cfRule>
  </conditionalFormatting>
  <conditionalFormatting sqref="D11">
    <cfRule type="cellIs" dxfId="14" priority="22" stopIfTrue="1" operator="notEqual">
      <formula>#REF!+#REF!</formula>
    </cfRule>
  </conditionalFormatting>
  <conditionalFormatting sqref="D12">
    <cfRule type="cellIs" dxfId="13" priority="23" stopIfTrue="1" operator="notEqual">
      <formula>#REF!+#REF!</formula>
    </cfRule>
  </conditionalFormatting>
  <conditionalFormatting sqref="D13:D27">
    <cfRule type="cellIs" dxfId="12" priority="24" stopIfTrue="1" operator="notEqual">
      <formula>#REF!+#REF!</formula>
    </cfRule>
  </conditionalFormatting>
  <printOptions horizontalCentered="1"/>
  <pageMargins left="0" right="0" top="0.43307086614173229" bottom="0.43307086614173229" header="0" footer="0"/>
  <pageSetup paperSize="9" scale="94"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32">
    <tabColor theme="0"/>
    <pageSetUpPr fitToPage="1"/>
  </sheetPr>
  <dimension ref="A1:U37"/>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1.81640625" style="333" customWidth="1"/>
    <col min="5" max="5" width="8.54296875" style="333" customWidth="1"/>
    <col min="6" max="6" width="0.453125" style="333" customWidth="1"/>
    <col min="7" max="7" width="14.54296875" style="333" customWidth="1"/>
    <col min="8" max="8" width="9.26953125" style="333" customWidth="1"/>
    <col min="9" max="9" width="0.453125" style="333" customWidth="1"/>
    <col min="10" max="10" width="10.81640625" style="333" customWidth="1"/>
    <col min="11" max="11" width="9" style="333" customWidth="1"/>
    <col min="12" max="12" width="13.1796875" style="333" customWidth="1"/>
    <col min="13" max="13" width="4.1796875" style="333" customWidth="1"/>
    <col min="14" max="14" width="6.1796875" style="333" customWidth="1"/>
    <col min="15" max="15" width="3.7265625" style="450" customWidth="1"/>
    <col min="16" max="16" width="3.1796875" style="333" customWidth="1"/>
    <col min="17" max="17" width="7" style="333" customWidth="1"/>
    <col min="18" max="18" width="5.7265625" style="333" customWidth="1"/>
    <col min="19" max="20" width="11.453125" style="333"/>
    <col min="21" max="21" width="17.1796875" style="333" customWidth="1"/>
    <col min="22" max="16384" width="11.453125" style="333"/>
  </cols>
  <sheetData>
    <row r="1" spans="1:21" s="340" customFormat="1" ht="15" customHeight="1" x14ac:dyDescent="0.25">
      <c r="B1" s="311"/>
      <c r="C1" s="341"/>
      <c r="F1" s="341"/>
      <c r="I1" s="341"/>
      <c r="O1" s="443"/>
    </row>
    <row r="2" spans="1:21" s="343" customFormat="1" ht="52.5" customHeight="1" x14ac:dyDescent="0.35">
      <c r="B2" s="1381"/>
      <c r="C2" s="1381"/>
      <c r="D2" s="1381"/>
      <c r="E2" s="1381"/>
      <c r="F2" s="1381"/>
      <c r="G2" s="1381"/>
      <c r="H2" s="1381"/>
      <c r="I2" s="1381"/>
      <c r="O2" s="444"/>
    </row>
    <row r="3" spans="1:21" s="345" customFormat="1" ht="4.5" customHeight="1" x14ac:dyDescent="0.25">
      <c r="B3" s="1382"/>
      <c r="C3" s="1382"/>
      <c r="D3" s="1382"/>
      <c r="E3" s="1382"/>
      <c r="F3" s="1382"/>
      <c r="G3" s="1382"/>
      <c r="H3" s="1382"/>
      <c r="I3" s="1382"/>
      <c r="O3" s="444"/>
    </row>
    <row r="4" spans="1:21" s="345" customFormat="1" ht="17.25" customHeight="1" x14ac:dyDescent="0.25">
      <c r="A4" s="1419" t="s">
        <v>393</v>
      </c>
      <c r="B4" s="1419"/>
      <c r="C4" s="1419"/>
      <c r="D4" s="1419"/>
      <c r="E4" s="1419"/>
      <c r="F4" s="1419"/>
      <c r="G4" s="1419"/>
      <c r="H4" s="1419"/>
      <c r="I4" s="1419"/>
      <c r="J4" s="1419"/>
      <c r="K4" s="1419"/>
      <c r="L4" s="1419"/>
      <c r="M4" s="1419"/>
      <c r="N4" s="1419"/>
      <c r="O4" s="1419"/>
      <c r="P4" s="1419"/>
      <c r="Q4" s="1419"/>
      <c r="R4" s="1419"/>
      <c r="S4" s="1419"/>
      <c r="T4" s="1419"/>
      <c r="U4" s="1419"/>
    </row>
    <row r="5" spans="1:21" s="345" customFormat="1" ht="17.25" customHeight="1" x14ac:dyDescent="0.25">
      <c r="B5" s="1420" t="str">
        <f>porsaad!$B$6</f>
        <v>Situación a 31 de diciembre de 2024</v>
      </c>
      <c r="C5" s="1420"/>
      <c r="D5" s="1420"/>
      <c r="E5" s="1420"/>
      <c r="F5" s="1420"/>
      <c r="G5" s="1420"/>
      <c r="H5" s="1420"/>
      <c r="I5" s="1420"/>
      <c r="J5" s="1420"/>
      <c r="K5" s="1420"/>
      <c r="L5" s="1420"/>
      <c r="M5" s="1420"/>
      <c r="N5" s="1420"/>
      <c r="O5" s="1420"/>
      <c r="P5" s="1420"/>
      <c r="Q5" s="1420"/>
      <c r="R5" s="1420"/>
      <c r="S5" s="1420"/>
    </row>
    <row r="6" spans="1:21" s="345" customFormat="1" ht="6" customHeight="1" x14ac:dyDescent="0.25">
      <c r="O6" s="444"/>
    </row>
    <row r="7" spans="1:21" s="322" customFormat="1" ht="39.75" customHeight="1" x14ac:dyDescent="0.25">
      <c r="A7" s="316"/>
      <c r="B7" s="1385" t="s">
        <v>12</v>
      </c>
      <c r="C7" s="437"/>
      <c r="D7" s="1421" t="s">
        <v>476</v>
      </c>
      <c r="E7" s="1422"/>
      <c r="F7" s="437"/>
      <c r="G7" s="1421" t="s">
        <v>477</v>
      </c>
      <c r="H7" s="1422"/>
      <c r="I7" s="437"/>
      <c r="J7" s="1421" t="s">
        <v>13</v>
      </c>
      <c r="K7" s="1423"/>
      <c r="L7" s="1422"/>
      <c r="M7" s="319"/>
      <c r="N7" s="319"/>
      <c r="O7" s="320"/>
      <c r="P7" s="320"/>
      <c r="Q7" s="320"/>
      <c r="R7" s="320"/>
      <c r="S7" s="320"/>
      <c r="T7" s="320"/>
      <c r="U7" s="321"/>
    </row>
    <row r="8" spans="1:21" s="322" customFormat="1" ht="26.25" customHeight="1" x14ac:dyDescent="0.25">
      <c r="A8" s="316"/>
      <c r="B8" s="1387"/>
      <c r="C8" s="437"/>
      <c r="D8" s="454" t="s">
        <v>9</v>
      </c>
      <c r="E8" s="737" t="s">
        <v>10</v>
      </c>
      <c r="F8" s="437"/>
      <c r="G8" s="455" t="s">
        <v>9</v>
      </c>
      <c r="H8" s="737" t="s">
        <v>10</v>
      </c>
      <c r="I8" s="437"/>
      <c r="J8" s="455" t="s">
        <v>9</v>
      </c>
      <c r="K8" s="737" t="s">
        <v>111</v>
      </c>
      <c r="L8" s="737" t="s">
        <v>110</v>
      </c>
      <c r="M8" s="319"/>
      <c r="N8" s="348"/>
      <c r="O8" s="329"/>
      <c r="P8" s="329"/>
      <c r="Q8" s="329"/>
      <c r="R8" s="329"/>
      <c r="S8" s="320"/>
      <c r="T8" s="320"/>
      <c r="U8" s="320"/>
    </row>
    <row r="9" spans="1:21" s="328" customFormat="1" ht="4.5" customHeight="1" x14ac:dyDescent="0.25">
      <c r="A9" s="326"/>
      <c r="B9" s="327"/>
      <c r="D9" s="327"/>
      <c r="E9" s="327"/>
      <c r="G9" s="327"/>
      <c r="H9" s="327"/>
      <c r="J9" s="327"/>
      <c r="K9" s="327"/>
      <c r="L9" s="327"/>
      <c r="M9" s="319"/>
      <c r="N9" s="348"/>
      <c r="O9" s="329"/>
      <c r="P9" s="329"/>
      <c r="Q9" s="329"/>
      <c r="R9" s="329"/>
      <c r="S9" s="329"/>
      <c r="T9" s="329"/>
      <c r="U9" s="329"/>
    </row>
    <row r="10" spans="1:21" s="331" customFormat="1" ht="18" customHeight="1" x14ac:dyDescent="0.35">
      <c r="A10" s="330"/>
      <c r="B10" s="349" t="s">
        <v>8</v>
      </c>
      <c r="C10" s="350"/>
      <c r="D10" s="456">
        <v>8584147</v>
      </c>
      <c r="E10" s="465">
        <v>17.851892595752791</v>
      </c>
      <c r="F10" s="350"/>
      <c r="G10" s="461">
        <v>1014321</v>
      </c>
      <c r="H10" s="469">
        <v>16.031753056369972</v>
      </c>
      <c r="I10" s="350"/>
      <c r="J10" s="473">
        <v>423377</v>
      </c>
      <c r="K10" s="478">
        <f t="shared" ref="K10:K27" si="0">J10*100/D10</f>
        <v>4.9320800307823243</v>
      </c>
      <c r="L10" s="479">
        <f>J10*100/G10</f>
        <v>41.739942286514818</v>
      </c>
      <c r="M10" s="447"/>
      <c r="N10" s="360">
        <f>_xlfn.RANK.EQ(L10,L$10:L$29,0)</f>
        <v>1</v>
      </c>
      <c r="O10" s="360">
        <v>1</v>
      </c>
      <c r="P10" s="360">
        <f>MATCH(O10,N$10:N$29,0)</f>
        <v>1</v>
      </c>
      <c r="Q10" s="361" t="str">
        <f>INDEX(B$10:B$29,P10,1)</f>
        <v>Andalucía</v>
      </c>
      <c r="R10" s="362">
        <f>INDEX(L$10:L$29,P10,1)</f>
        <v>41.739942286514818</v>
      </c>
      <c r="S10" s="329"/>
      <c r="T10" s="329"/>
      <c r="U10" s="329"/>
    </row>
    <row r="11" spans="1:21" s="331" customFormat="1" ht="18" customHeight="1" x14ac:dyDescent="0.35">
      <c r="A11" s="330"/>
      <c r="B11" s="363" t="s">
        <v>7</v>
      </c>
      <c r="C11" s="350"/>
      <c r="D11" s="457">
        <v>1341289</v>
      </c>
      <c r="E11" s="466">
        <v>2.7893915572350596</v>
      </c>
      <c r="F11" s="350"/>
      <c r="G11" s="462">
        <v>186533</v>
      </c>
      <c r="H11" s="470">
        <v>2.9482293996317339</v>
      </c>
      <c r="I11" s="350"/>
      <c r="J11" s="474">
        <v>57909</v>
      </c>
      <c r="K11" s="480">
        <f t="shared" si="0"/>
        <v>4.317414069600213</v>
      </c>
      <c r="L11" s="481">
        <f>J11*100/G11</f>
        <v>31.044908943725776</v>
      </c>
      <c r="M11" s="447"/>
      <c r="N11" s="360">
        <f t="shared" ref="N11:N26" si="1">_xlfn.RANK.EQ(L11,L$10:L$29,0)</f>
        <v>13</v>
      </c>
      <c r="O11" s="360">
        <v>2</v>
      </c>
      <c r="P11" s="360">
        <f t="shared" ref="P11:P27" si="2">MATCH(O11,N$10:N$29,0)</f>
        <v>11</v>
      </c>
      <c r="Q11" s="361" t="str">
        <f t="shared" ref="Q11:Q28" si="3">INDEX(B$10:B$29,P11,1)</f>
        <v>Extremadura</v>
      </c>
      <c r="R11" s="362">
        <f t="shared" ref="R11:R28" si="4">INDEX(L$10:L$29,P11,1)</f>
        <v>39.491952144655464</v>
      </c>
      <c r="S11" s="329"/>
      <c r="T11" s="329"/>
      <c r="U11" s="329"/>
    </row>
    <row r="12" spans="1:21" s="331" customFormat="1" ht="18" customHeight="1" x14ac:dyDescent="0.35">
      <c r="A12" s="330"/>
      <c r="B12" s="363" t="s">
        <v>37</v>
      </c>
      <c r="C12" s="350"/>
      <c r="D12" s="457">
        <v>1006060</v>
      </c>
      <c r="E12" s="466">
        <v>2.0922375938905815</v>
      </c>
      <c r="F12" s="350"/>
      <c r="G12" s="462">
        <v>183865</v>
      </c>
      <c r="H12" s="470">
        <v>2.9060605821130245</v>
      </c>
      <c r="I12" s="350"/>
      <c r="J12" s="474">
        <v>51282</v>
      </c>
      <c r="K12" s="480">
        <f t="shared" si="0"/>
        <v>5.0973102995845174</v>
      </c>
      <c r="L12" s="481">
        <f>J12*100/G12</f>
        <v>27.891115764283576</v>
      </c>
      <c r="M12" s="447"/>
      <c r="N12" s="360">
        <f t="shared" si="1"/>
        <v>15</v>
      </c>
      <c r="O12" s="360">
        <v>3</v>
      </c>
      <c r="P12" s="360">
        <f t="shared" si="2"/>
        <v>7</v>
      </c>
      <c r="Q12" s="361" t="str">
        <f t="shared" si="3"/>
        <v>Castilla y León</v>
      </c>
      <c r="R12" s="373">
        <f t="shared" si="4"/>
        <v>39.233467508659558</v>
      </c>
      <c r="S12" s="329"/>
      <c r="T12" s="329"/>
      <c r="U12" s="329"/>
    </row>
    <row r="13" spans="1:21" s="331" customFormat="1" ht="18" customHeight="1" x14ac:dyDescent="0.35">
      <c r="A13" s="330"/>
      <c r="B13" s="363" t="s">
        <v>38</v>
      </c>
      <c r="C13" s="350"/>
      <c r="D13" s="457">
        <v>1209906</v>
      </c>
      <c r="E13" s="466">
        <v>2.516162871273858</v>
      </c>
      <c r="F13" s="350"/>
      <c r="G13" s="462">
        <v>122472</v>
      </c>
      <c r="H13" s="470">
        <v>1.9357194224705427</v>
      </c>
      <c r="I13" s="350"/>
      <c r="J13" s="474">
        <v>46233</v>
      </c>
      <c r="K13" s="480">
        <f t="shared" si="0"/>
        <v>3.8212059449246469</v>
      </c>
      <c r="L13" s="481">
        <f t="shared" ref="L13:L27" si="5">J13*100/G13</f>
        <v>37.749853027630806</v>
      </c>
      <c r="M13" s="447"/>
      <c r="N13" s="360">
        <f t="shared" si="1"/>
        <v>4</v>
      </c>
      <c r="O13" s="360">
        <v>4</v>
      </c>
      <c r="P13" s="360">
        <f t="shared" si="2"/>
        <v>4</v>
      </c>
      <c r="Q13" s="361" t="str">
        <f t="shared" si="3"/>
        <v>Balears, Illes</v>
      </c>
      <c r="R13" s="362">
        <f t="shared" si="4"/>
        <v>37.749853027630806</v>
      </c>
      <c r="S13" s="329"/>
      <c r="T13" s="329"/>
      <c r="U13" s="329"/>
    </row>
    <row r="14" spans="1:21" s="331" customFormat="1" ht="18" customHeight="1" x14ac:dyDescent="0.35">
      <c r="A14" s="330"/>
      <c r="B14" s="363" t="s">
        <v>6</v>
      </c>
      <c r="C14" s="350"/>
      <c r="D14" s="457">
        <v>2213016</v>
      </c>
      <c r="E14" s="466">
        <v>4.6022655418974603</v>
      </c>
      <c r="F14" s="350"/>
      <c r="G14" s="462">
        <v>253565</v>
      </c>
      <c r="H14" s="470">
        <v>4.0076972316835127</v>
      </c>
      <c r="I14" s="350"/>
      <c r="J14" s="474">
        <v>75761</v>
      </c>
      <c r="K14" s="480">
        <f t="shared" si="0"/>
        <v>3.4234275757608623</v>
      </c>
      <c r="L14" s="481">
        <f t="shared" si="5"/>
        <v>29.878334943702797</v>
      </c>
      <c r="M14" s="447"/>
      <c r="N14" s="360">
        <f t="shared" si="1"/>
        <v>14</v>
      </c>
      <c r="O14" s="360">
        <v>5</v>
      </c>
      <c r="P14" s="360">
        <f t="shared" si="2"/>
        <v>9</v>
      </c>
      <c r="Q14" s="361" t="str">
        <f t="shared" si="3"/>
        <v>Cataluña</v>
      </c>
      <c r="R14" s="362">
        <f t="shared" si="4"/>
        <v>36.736129598359263</v>
      </c>
      <c r="S14" s="329"/>
      <c r="T14" s="329"/>
      <c r="U14" s="329"/>
    </row>
    <row r="15" spans="1:21" s="331" customFormat="1" ht="18" customHeight="1" x14ac:dyDescent="0.35">
      <c r="A15" s="330"/>
      <c r="B15" s="363" t="s">
        <v>5</v>
      </c>
      <c r="C15" s="350"/>
      <c r="D15" s="458">
        <v>588387</v>
      </c>
      <c r="E15" s="466">
        <v>1.2236302021315801</v>
      </c>
      <c r="F15" s="350"/>
      <c r="G15" s="463">
        <v>99920</v>
      </c>
      <c r="H15" s="470">
        <v>1.579275954448826</v>
      </c>
      <c r="I15" s="350"/>
      <c r="J15" s="475">
        <v>23556</v>
      </c>
      <c r="K15" s="482">
        <f t="shared" si="0"/>
        <v>4.0034875005736019</v>
      </c>
      <c r="L15" s="481">
        <f t="shared" si="5"/>
        <v>23.574859887910328</v>
      </c>
      <c r="M15" s="447"/>
      <c r="N15" s="360">
        <f t="shared" si="1"/>
        <v>18</v>
      </c>
      <c r="O15" s="360">
        <v>6</v>
      </c>
      <c r="P15" s="360">
        <f t="shared" si="2"/>
        <v>16</v>
      </c>
      <c r="Q15" s="361" t="str">
        <f t="shared" si="3"/>
        <v>País Vasco</v>
      </c>
      <c r="R15" s="362">
        <f t="shared" si="4"/>
        <v>35.804010536413053</v>
      </c>
      <c r="S15" s="329"/>
      <c r="T15" s="329"/>
      <c r="U15" s="329"/>
    </row>
    <row r="16" spans="1:21" s="331" customFormat="1" ht="18" customHeight="1" x14ac:dyDescent="0.35">
      <c r="A16" s="330"/>
      <c r="B16" s="363" t="s">
        <v>4</v>
      </c>
      <c r="C16" s="350"/>
      <c r="D16" s="457">
        <v>2383703</v>
      </c>
      <c r="E16" s="466">
        <v>4.9572322021248834</v>
      </c>
      <c r="F16" s="350"/>
      <c r="G16" s="462">
        <v>409663</v>
      </c>
      <c r="H16" s="470">
        <v>6.4748891646053783</v>
      </c>
      <c r="I16" s="350"/>
      <c r="J16" s="474">
        <v>160725</v>
      </c>
      <c r="K16" s="480">
        <f t="shared" si="0"/>
        <v>6.7426604740607363</v>
      </c>
      <c r="L16" s="481">
        <f t="shared" si="5"/>
        <v>39.233467508659558</v>
      </c>
      <c r="M16" s="447"/>
      <c r="N16" s="360">
        <f t="shared" si="1"/>
        <v>3</v>
      </c>
      <c r="O16" s="360">
        <v>7</v>
      </c>
      <c r="P16" s="360">
        <f t="shared" si="2"/>
        <v>8</v>
      </c>
      <c r="Q16" s="361" t="str">
        <f t="shared" si="3"/>
        <v>Castilla - La Mancha</v>
      </c>
      <c r="R16" s="362">
        <f t="shared" si="4"/>
        <v>35.055376717670917</v>
      </c>
      <c r="S16" s="329"/>
      <c r="T16" s="329"/>
      <c r="U16" s="329"/>
    </row>
    <row r="17" spans="1:21" s="331" customFormat="1" ht="18" customHeight="1" x14ac:dyDescent="0.35">
      <c r="A17" s="330"/>
      <c r="B17" s="363" t="s">
        <v>40</v>
      </c>
      <c r="C17" s="350"/>
      <c r="D17" s="457">
        <v>2084086</v>
      </c>
      <c r="E17" s="466">
        <v>4.3341382006053779</v>
      </c>
      <c r="F17" s="350"/>
      <c r="G17" s="462">
        <v>282068</v>
      </c>
      <c r="H17" s="470">
        <v>4.4581986581212121</v>
      </c>
      <c r="I17" s="350"/>
      <c r="J17" s="474">
        <v>98880</v>
      </c>
      <c r="K17" s="480">
        <f t="shared" si="0"/>
        <v>4.744525897683685</v>
      </c>
      <c r="L17" s="481">
        <f t="shared" si="5"/>
        <v>35.055376717670917</v>
      </c>
      <c r="M17" s="447"/>
      <c r="N17" s="360">
        <f t="shared" si="1"/>
        <v>7</v>
      </c>
      <c r="O17" s="360">
        <v>8</v>
      </c>
      <c r="P17" s="360">
        <f t="shared" si="2"/>
        <v>17</v>
      </c>
      <c r="Q17" s="361" t="str">
        <f t="shared" si="3"/>
        <v>Rioja, La</v>
      </c>
      <c r="R17" s="362">
        <f t="shared" si="4"/>
        <v>34.928468053809105</v>
      </c>
      <c r="S17" s="329"/>
      <c r="T17" s="329"/>
      <c r="U17" s="329"/>
    </row>
    <row r="18" spans="1:21" s="331" customFormat="1" ht="18" customHeight="1" x14ac:dyDescent="0.35">
      <c r="A18" s="330"/>
      <c r="B18" s="363" t="s">
        <v>41</v>
      </c>
      <c r="C18" s="350"/>
      <c r="D18" s="457">
        <v>7901963</v>
      </c>
      <c r="E18" s="466">
        <v>16.433198868986342</v>
      </c>
      <c r="F18" s="350"/>
      <c r="G18" s="462">
        <v>1040507</v>
      </c>
      <c r="H18" s="470">
        <v>16.445633362046483</v>
      </c>
      <c r="I18" s="350"/>
      <c r="J18" s="474">
        <v>382242</v>
      </c>
      <c r="K18" s="480">
        <f t="shared" si="0"/>
        <v>4.8373043508302933</v>
      </c>
      <c r="L18" s="481">
        <f t="shared" si="5"/>
        <v>36.736129598359263</v>
      </c>
      <c r="M18" s="447"/>
      <c r="N18" s="360">
        <f t="shared" si="1"/>
        <v>5</v>
      </c>
      <c r="O18" s="360">
        <v>9</v>
      </c>
      <c r="P18" s="360">
        <f t="shared" si="2"/>
        <v>14</v>
      </c>
      <c r="Q18" s="361" t="str">
        <f t="shared" si="3"/>
        <v>Murcia, Región de</v>
      </c>
      <c r="R18" s="362">
        <f t="shared" si="4"/>
        <v>34.412229782280619</v>
      </c>
      <c r="S18" s="329"/>
      <c r="T18" s="329"/>
      <c r="U18" s="329"/>
    </row>
    <row r="19" spans="1:21" s="331" customFormat="1" ht="18" customHeight="1" x14ac:dyDescent="0.35">
      <c r="A19" s="330"/>
      <c r="B19" s="363" t="s">
        <v>3</v>
      </c>
      <c r="C19" s="350"/>
      <c r="D19" s="457">
        <v>5216195</v>
      </c>
      <c r="E19" s="466">
        <v>10.847781718847862</v>
      </c>
      <c r="F19" s="350"/>
      <c r="G19" s="462">
        <v>644872</v>
      </c>
      <c r="H19" s="470">
        <v>10.192462402895551</v>
      </c>
      <c r="I19" s="350"/>
      <c r="J19" s="474">
        <v>218328</v>
      </c>
      <c r="K19" s="480">
        <f t="shared" si="0"/>
        <v>4.1855797185496328</v>
      </c>
      <c r="L19" s="481">
        <f t="shared" si="5"/>
        <v>33.85602103983426</v>
      </c>
      <c r="M19" s="447"/>
      <c r="N19" s="360">
        <f t="shared" si="1"/>
        <v>11</v>
      </c>
      <c r="O19" s="360">
        <v>10</v>
      </c>
      <c r="P19" s="360">
        <f t="shared" si="2"/>
        <v>20</v>
      </c>
      <c r="Q19" s="361" t="str">
        <f t="shared" si="3"/>
        <v>TOTAL</v>
      </c>
      <c r="R19" s="373">
        <f t="shared" si="4"/>
        <v>34.228941275021931</v>
      </c>
      <c r="S19" s="329"/>
      <c r="T19" s="329"/>
      <c r="U19" s="329"/>
    </row>
    <row r="20" spans="1:21" s="331" customFormat="1" ht="18" customHeight="1" x14ac:dyDescent="0.35">
      <c r="A20" s="330"/>
      <c r="B20" s="363" t="s">
        <v>2</v>
      </c>
      <c r="C20" s="350"/>
      <c r="D20" s="457">
        <v>1054306</v>
      </c>
      <c r="E20" s="466">
        <v>2.1925716643782711</v>
      </c>
      <c r="F20" s="350"/>
      <c r="G20" s="462">
        <v>150537</v>
      </c>
      <c r="H20" s="470">
        <v>2.3792980820142406</v>
      </c>
      <c r="I20" s="350"/>
      <c r="J20" s="474">
        <v>59450</v>
      </c>
      <c r="K20" s="480">
        <f t="shared" si="0"/>
        <v>5.6387803920303972</v>
      </c>
      <c r="L20" s="481">
        <f t="shared" si="5"/>
        <v>39.491952144655464</v>
      </c>
      <c r="M20" s="447"/>
      <c r="N20" s="360">
        <f t="shared" si="1"/>
        <v>2</v>
      </c>
      <c r="O20" s="360">
        <v>11</v>
      </c>
      <c r="P20" s="360">
        <f t="shared" si="2"/>
        <v>10</v>
      </c>
      <c r="Q20" s="361" t="str">
        <f t="shared" si="3"/>
        <v>Comunitat Valenciana</v>
      </c>
      <c r="R20" s="362">
        <f t="shared" si="4"/>
        <v>33.85602103983426</v>
      </c>
      <c r="S20" s="329"/>
      <c r="T20" s="329"/>
      <c r="U20" s="329"/>
    </row>
    <row r="21" spans="1:21" s="331" customFormat="1" ht="18" customHeight="1" x14ac:dyDescent="0.35">
      <c r="A21" s="330"/>
      <c r="B21" s="363" t="s">
        <v>35</v>
      </c>
      <c r="C21" s="350"/>
      <c r="D21" s="457">
        <v>2699424</v>
      </c>
      <c r="E21" s="466">
        <v>5.6138166457770797</v>
      </c>
      <c r="F21" s="350"/>
      <c r="G21" s="462">
        <v>469573</v>
      </c>
      <c r="H21" s="470">
        <v>7.4217909103122359</v>
      </c>
      <c r="I21" s="350"/>
      <c r="J21" s="474">
        <v>85251</v>
      </c>
      <c r="K21" s="480">
        <f t="shared" si="0"/>
        <v>3.1581181763220596</v>
      </c>
      <c r="L21" s="481">
        <f t="shared" si="5"/>
        <v>18.155004653163619</v>
      </c>
      <c r="M21" s="447"/>
      <c r="N21" s="360">
        <f t="shared" si="1"/>
        <v>19</v>
      </c>
      <c r="O21" s="360">
        <v>12</v>
      </c>
      <c r="P21" s="360">
        <f t="shared" si="2"/>
        <v>13</v>
      </c>
      <c r="Q21" s="361" t="str">
        <f t="shared" si="3"/>
        <v>Madrid, Comunidad de</v>
      </c>
      <c r="R21" s="362">
        <f t="shared" si="4"/>
        <v>31.939733719297941</v>
      </c>
      <c r="S21" s="329"/>
      <c r="T21" s="329"/>
      <c r="U21" s="329"/>
    </row>
    <row r="22" spans="1:21" s="331" customFormat="1" ht="18" customHeight="1" x14ac:dyDescent="0.35">
      <c r="A22" s="330"/>
      <c r="B22" s="363" t="s">
        <v>42</v>
      </c>
      <c r="C22" s="350"/>
      <c r="D22" s="457">
        <v>6871903</v>
      </c>
      <c r="E22" s="466">
        <v>14.291050034957625</v>
      </c>
      <c r="F22" s="350"/>
      <c r="G22" s="462">
        <v>802837</v>
      </c>
      <c r="H22" s="470">
        <v>12.689163024838193</v>
      </c>
      <c r="I22" s="350"/>
      <c r="J22" s="474">
        <v>256424</v>
      </c>
      <c r="K22" s="480">
        <f t="shared" si="0"/>
        <v>3.7314845683939368</v>
      </c>
      <c r="L22" s="481">
        <f t="shared" si="5"/>
        <v>31.939733719297941</v>
      </c>
      <c r="M22" s="447"/>
      <c r="N22" s="360">
        <f t="shared" si="1"/>
        <v>12</v>
      </c>
      <c r="O22" s="360">
        <v>13</v>
      </c>
      <c r="P22" s="360">
        <f t="shared" si="2"/>
        <v>2</v>
      </c>
      <c r="Q22" s="361" t="str">
        <f t="shared" si="3"/>
        <v>Aragón</v>
      </c>
      <c r="R22" s="362">
        <f t="shared" si="4"/>
        <v>31.044908943725776</v>
      </c>
      <c r="S22" s="329"/>
      <c r="T22" s="329"/>
      <c r="U22" s="329"/>
    </row>
    <row r="23" spans="1:21" ht="18" customHeight="1" x14ac:dyDescent="0.35">
      <c r="A23" s="332"/>
      <c r="B23" s="363" t="s">
        <v>43</v>
      </c>
      <c r="C23" s="350"/>
      <c r="D23" s="457">
        <v>1551692</v>
      </c>
      <c r="E23" s="466">
        <v>3.2269530013510765</v>
      </c>
      <c r="F23" s="350"/>
      <c r="G23" s="462">
        <v>194149</v>
      </c>
      <c r="H23" s="470">
        <v>3.0686033554872409</v>
      </c>
      <c r="I23" s="350"/>
      <c r="J23" s="474">
        <v>66811</v>
      </c>
      <c r="K23" s="480">
        <f t="shared" si="0"/>
        <v>4.3056869533386779</v>
      </c>
      <c r="L23" s="481">
        <f t="shared" si="5"/>
        <v>34.412229782280619</v>
      </c>
      <c r="M23" s="447"/>
      <c r="N23" s="360">
        <f t="shared" si="1"/>
        <v>9</v>
      </c>
      <c r="O23" s="360">
        <v>14</v>
      </c>
      <c r="P23" s="360">
        <f t="shared" si="2"/>
        <v>5</v>
      </c>
      <c r="Q23" s="361" t="str">
        <f t="shared" si="3"/>
        <v>Canarias</v>
      </c>
      <c r="R23" s="362">
        <f t="shared" si="4"/>
        <v>29.878334943702797</v>
      </c>
      <c r="S23" s="329"/>
      <c r="T23" s="329"/>
      <c r="U23" s="329"/>
    </row>
    <row r="24" spans="1:21" s="331" customFormat="1" ht="18" customHeight="1" x14ac:dyDescent="0.35">
      <c r="B24" s="363" t="s">
        <v>44</v>
      </c>
      <c r="C24" s="350"/>
      <c r="D24" s="458">
        <v>672155</v>
      </c>
      <c r="E24" s="466">
        <v>1.3978370672937237</v>
      </c>
      <c r="F24" s="350"/>
      <c r="G24" s="463">
        <v>81351</v>
      </c>
      <c r="H24" s="470">
        <v>1.2857854100316899</v>
      </c>
      <c r="I24" s="350"/>
      <c r="J24" s="476">
        <v>21514</v>
      </c>
      <c r="K24" s="483">
        <f t="shared" si="0"/>
        <v>3.2007498270488206</v>
      </c>
      <c r="L24" s="481">
        <f t="shared" si="5"/>
        <v>26.445894949047954</v>
      </c>
      <c r="M24" s="447"/>
      <c r="N24" s="360">
        <f t="shared" si="1"/>
        <v>17</v>
      </c>
      <c r="O24" s="360">
        <v>15</v>
      </c>
      <c r="P24" s="360">
        <f t="shared" si="2"/>
        <v>3</v>
      </c>
      <c r="Q24" s="361" t="str">
        <f t="shared" si="3"/>
        <v>Asturias, Principado de</v>
      </c>
      <c r="R24" s="362">
        <f t="shared" si="4"/>
        <v>27.891115764283576</v>
      </c>
      <c r="S24" s="329"/>
      <c r="T24" s="329"/>
      <c r="U24" s="329"/>
    </row>
    <row r="25" spans="1:21" s="331" customFormat="1" ht="18" customHeight="1" x14ac:dyDescent="0.35">
      <c r="B25" s="363" t="s">
        <v>45</v>
      </c>
      <c r="C25" s="350"/>
      <c r="D25" s="458">
        <v>2216302</v>
      </c>
      <c r="E25" s="466">
        <v>4.6090992225263738</v>
      </c>
      <c r="F25" s="350"/>
      <c r="G25" s="463">
        <v>328385</v>
      </c>
      <c r="H25" s="470">
        <v>5.1902575490560219</v>
      </c>
      <c r="I25" s="350"/>
      <c r="J25" s="476">
        <v>117575</v>
      </c>
      <c r="K25" s="483">
        <f t="shared" si="0"/>
        <v>5.3050080720046271</v>
      </c>
      <c r="L25" s="481">
        <f t="shared" si="5"/>
        <v>35.804010536413053</v>
      </c>
      <c r="M25" s="447"/>
      <c r="N25" s="360">
        <f t="shared" si="1"/>
        <v>6</v>
      </c>
      <c r="O25" s="360">
        <v>16</v>
      </c>
      <c r="P25" s="360">
        <f t="shared" si="2"/>
        <v>18</v>
      </c>
      <c r="Q25" s="361" t="str">
        <f t="shared" si="3"/>
        <v>Ceuta y Melilla</v>
      </c>
      <c r="R25" s="373">
        <f t="shared" si="4"/>
        <v>27.785760293316159</v>
      </c>
      <c r="S25" s="329"/>
      <c r="T25" s="329"/>
      <c r="U25" s="329"/>
    </row>
    <row r="26" spans="1:21" s="331" customFormat="1" ht="18" customHeight="1" x14ac:dyDescent="0.35">
      <c r="B26" s="363" t="s">
        <v>46</v>
      </c>
      <c r="C26" s="350"/>
      <c r="D26" s="458">
        <v>322282</v>
      </c>
      <c r="E26" s="467">
        <v>0.67022892892495911</v>
      </c>
      <c r="F26" s="350"/>
      <c r="G26" s="463">
        <v>42149</v>
      </c>
      <c r="H26" s="471">
        <v>0.66618196761472748</v>
      </c>
      <c r="I26" s="350"/>
      <c r="J26" s="476">
        <v>14722</v>
      </c>
      <c r="K26" s="483">
        <f t="shared" si="0"/>
        <v>4.5680490998566476</v>
      </c>
      <c r="L26" s="484">
        <f t="shared" si="5"/>
        <v>34.928468053809105</v>
      </c>
      <c r="M26" s="447"/>
      <c r="N26" s="360">
        <f t="shared" si="1"/>
        <v>8</v>
      </c>
      <c r="O26" s="360">
        <v>17</v>
      </c>
      <c r="P26" s="360">
        <f t="shared" si="2"/>
        <v>15</v>
      </c>
      <c r="Q26" s="361" t="str">
        <f t="shared" si="3"/>
        <v>Navarra, Comunidad Foral de</v>
      </c>
      <c r="R26" s="362">
        <f t="shared" si="4"/>
        <v>26.445894949047954</v>
      </c>
      <c r="S26" s="329"/>
      <c r="T26" s="329"/>
      <c r="U26" s="329"/>
    </row>
    <row r="27" spans="1:21" s="331" customFormat="1" ht="18" customHeight="1" x14ac:dyDescent="0.35">
      <c r="B27" s="384" t="s">
        <v>1</v>
      </c>
      <c r="C27" s="350"/>
      <c r="D27" s="459">
        <v>168545</v>
      </c>
      <c r="E27" s="468">
        <v>0.35051208204509476</v>
      </c>
      <c r="F27" s="350"/>
      <c r="G27" s="464">
        <v>20183</v>
      </c>
      <c r="H27" s="472">
        <v>0.31900046625941408</v>
      </c>
      <c r="I27" s="350"/>
      <c r="J27" s="477">
        <v>5608</v>
      </c>
      <c r="K27" s="485">
        <f t="shared" si="0"/>
        <v>3.3273013141890888</v>
      </c>
      <c r="L27" s="486">
        <f t="shared" si="5"/>
        <v>27.785760293316159</v>
      </c>
      <c r="M27" s="447"/>
      <c r="N27" s="360">
        <f>_xlfn.RANK.EQ(L27,L$10:L$29,0)</f>
        <v>16</v>
      </c>
      <c r="O27" s="360">
        <v>18</v>
      </c>
      <c r="P27" s="360">
        <f t="shared" si="2"/>
        <v>6</v>
      </c>
      <c r="Q27" s="361" t="str">
        <f t="shared" si="3"/>
        <v>Cantabria</v>
      </c>
      <c r="R27" s="362">
        <f t="shared" si="4"/>
        <v>23.574859887910328</v>
      </c>
      <c r="S27" s="329"/>
      <c r="T27" s="329"/>
      <c r="U27" s="329"/>
    </row>
    <row r="28" spans="1:21" s="328" customFormat="1" ht="3.75" customHeight="1" x14ac:dyDescent="0.35">
      <c r="A28" s="326"/>
      <c r="B28" s="327"/>
      <c r="D28" s="460"/>
      <c r="E28" s="438"/>
      <c r="G28" s="327"/>
      <c r="H28" s="438"/>
      <c r="J28" s="327"/>
      <c r="K28" s="327"/>
      <c r="L28" s="334"/>
      <c r="M28" s="447"/>
      <c r="N28" s="329"/>
      <c r="O28" s="329"/>
      <c r="P28" s="360">
        <f>MATCH(O29,N$10:N$29,0)</f>
        <v>12</v>
      </c>
      <c r="Q28" s="361" t="str">
        <f t="shared" si="3"/>
        <v>Galicia</v>
      </c>
      <c r="R28" s="362">
        <f t="shared" si="4"/>
        <v>18.155004653163619</v>
      </c>
      <c r="S28" s="329"/>
      <c r="T28" s="329"/>
      <c r="U28" s="329"/>
    </row>
    <row r="29" spans="1:21" s="394" customFormat="1" ht="18" customHeight="1" x14ac:dyDescent="0.35">
      <c r="B29" s="1240" t="s">
        <v>0</v>
      </c>
      <c r="C29" s="320"/>
      <c r="D29" s="1241">
        <f>SUM(D10:D27)</f>
        <v>48085361</v>
      </c>
      <c r="E29" s="1242">
        <f>SUM(E10:E27)</f>
        <v>99.999999999999986</v>
      </c>
      <c r="F29" s="320"/>
      <c r="G29" s="1241">
        <f>SUM(G10:G27)</f>
        <v>6326950</v>
      </c>
      <c r="H29" s="1242">
        <f>SUM(H10:H27)</f>
        <v>100.00000000000003</v>
      </c>
      <c r="I29" s="320"/>
      <c r="J29" s="1241">
        <f>SUM(J10:J27)</f>
        <v>2165648</v>
      </c>
      <c r="K29" s="1243">
        <f>J29*100/D29</f>
        <v>4.5037573909448243</v>
      </c>
      <c r="L29" s="1244">
        <f>J29*100/G29</f>
        <v>34.228941275021931</v>
      </c>
      <c r="M29" s="447"/>
      <c r="N29" s="360">
        <f>_xlfn.RANK.EQ(L29,L$10:L$29,0)</f>
        <v>10</v>
      </c>
      <c r="O29" s="360">
        <v>19</v>
      </c>
      <c r="P29" s="329"/>
      <c r="Q29" s="329"/>
      <c r="R29" s="395"/>
      <c r="S29" s="329"/>
      <c r="T29" s="329"/>
      <c r="U29" s="329"/>
    </row>
    <row r="30" spans="1:21" s="328" customFormat="1" ht="5.25" customHeight="1" x14ac:dyDescent="0.25">
      <c r="B30" s="397" t="s">
        <v>39</v>
      </c>
      <c r="C30" s="449"/>
      <c r="D30" s="449"/>
      <c r="E30" s="449"/>
      <c r="F30" s="449"/>
      <c r="G30" s="449"/>
      <c r="H30" s="449"/>
      <c r="I30" s="449"/>
      <c r="O30" s="450"/>
    </row>
    <row r="31" spans="1:21" s="394" customFormat="1" ht="5.25" customHeight="1" x14ac:dyDescent="0.25">
      <c r="B31" s="397" t="s">
        <v>47</v>
      </c>
      <c r="C31" s="451"/>
      <c r="D31" s="451"/>
      <c r="E31" s="451"/>
      <c r="F31" s="451"/>
      <c r="G31" s="451"/>
      <c r="H31" s="451"/>
      <c r="I31" s="451"/>
      <c r="O31" s="450"/>
    </row>
    <row r="32" spans="1:21" s="394" customFormat="1" ht="13.5" customHeight="1" x14ac:dyDescent="0.25">
      <c r="B32" s="1424" t="s">
        <v>474</v>
      </c>
      <c r="C32" s="1424"/>
      <c r="D32" s="1424"/>
      <c r="E32" s="1424"/>
      <c r="F32" s="1424"/>
      <c r="G32" s="1424"/>
      <c r="H32" s="1424"/>
      <c r="I32" s="1424"/>
      <c r="J32" s="1424"/>
      <c r="K32" s="1424"/>
      <c r="L32" s="1424"/>
      <c r="M32" s="1245"/>
      <c r="O32" s="450"/>
    </row>
    <row r="33" spans="2:17" x14ac:dyDescent="0.25">
      <c r="B33" s="1425" t="s">
        <v>241</v>
      </c>
      <c r="C33" s="1425"/>
      <c r="D33" s="1425"/>
      <c r="E33" s="1425"/>
      <c r="F33" s="1425"/>
      <c r="G33" s="1425"/>
      <c r="H33" s="1425"/>
      <c r="I33" s="1425"/>
      <c r="J33" s="1425"/>
      <c r="K33" s="1425"/>
      <c r="L33" s="1425"/>
      <c r="M33" s="785"/>
      <c r="N33" s="785"/>
      <c r="O33" s="785"/>
      <c r="P33" s="785"/>
      <c r="Q33" s="785"/>
    </row>
    <row r="34" spans="2:17" ht="4.5" customHeight="1" x14ac:dyDescent="0.25">
      <c r="B34" s="1418"/>
      <c r="C34" s="1418"/>
      <c r="D34" s="1418"/>
      <c r="E34" s="1418"/>
      <c r="F34" s="1418"/>
      <c r="G34" s="1418"/>
      <c r="H34" s="1418"/>
      <c r="I34" s="1418"/>
      <c r="J34" s="1418"/>
      <c r="K34" s="1418"/>
      <c r="L34" s="1418"/>
      <c r="M34" s="1418"/>
      <c r="N34" s="1418"/>
      <c r="O34" s="1418"/>
      <c r="P34" s="1418"/>
      <c r="Q34" s="451"/>
    </row>
    <row r="37" spans="2:17" x14ac:dyDescent="0.25">
      <c r="L37" s="453"/>
      <c r="M37" s="453"/>
      <c r="N37" s="453"/>
    </row>
  </sheetData>
  <mergeCells count="11">
    <mergeCell ref="B34:P34"/>
    <mergeCell ref="B2:I2"/>
    <mergeCell ref="B3:I3"/>
    <mergeCell ref="A4:U4"/>
    <mergeCell ref="B5:S5"/>
    <mergeCell ref="B7:B8"/>
    <mergeCell ref="D7:E7"/>
    <mergeCell ref="G7:H7"/>
    <mergeCell ref="J7:L7"/>
    <mergeCell ref="B32:L32"/>
    <mergeCell ref="B33:L33"/>
  </mergeCells>
  <printOptions horizontalCentered="1"/>
  <pageMargins left="0" right="0" top="0.43307086614173229" bottom="0.43307086614173229" header="0" footer="0"/>
  <pageSetup paperSize="9" scale="85" orientation="landscape" r:id="rId1"/>
  <headerFooter alignWithMargins="0"/>
  <rowBreaks count="1" manualBreakCount="1">
    <brk id="3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87">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7265625" style="333" bestFit="1" customWidth="1"/>
    <col min="13" max="13" width="6.81640625" style="333" customWidth="1"/>
    <col min="14" max="14" width="11.7265625" style="333" bestFit="1" customWidth="1"/>
    <col min="15" max="15" width="6.81640625" style="333" customWidth="1"/>
    <col min="16" max="16" width="0.453125" style="333" customWidth="1"/>
    <col min="17" max="17" width="10.54296875" style="333" bestFit="1" customWidth="1"/>
    <col min="18" max="18" width="6.81640625" style="333" customWidth="1"/>
    <col min="19" max="19" width="10.54296875" style="333" bestFit="1" customWidth="1"/>
    <col min="20" max="20" width="11.7265625" style="333" bestFit="1" customWidth="1"/>
    <col min="21" max="21" width="10.54296875" style="333" bestFit="1" customWidth="1"/>
    <col min="22" max="22" width="11.7265625" style="333" bestFit="1" customWidth="1"/>
    <col min="23" max="23" width="0.453125" style="333" customWidth="1"/>
    <col min="24" max="24" width="10.54296875" style="333" bestFit="1" customWidth="1"/>
    <col min="25" max="25" width="7" style="333" customWidth="1"/>
    <col min="26" max="26" width="10.54296875" style="333" bestFit="1" customWidth="1"/>
    <col min="27" max="27" width="11.81640625" style="333" bestFit="1" customWidth="1"/>
    <col min="28" max="28" width="10.54296875" style="333" bestFit="1" customWidth="1"/>
    <col min="29" max="29" width="11.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81"/>
      <c r="C2" s="1381"/>
    </row>
    <row r="3" spans="1:53" s="345" customFormat="1" ht="4.5" customHeight="1" x14ac:dyDescent="0.25">
      <c r="B3" s="1382"/>
      <c r="C3" s="1382"/>
    </row>
    <row r="4" spans="1:53" s="345" customFormat="1" ht="17.25" customHeight="1" x14ac:dyDescent="0.25">
      <c r="A4" s="1383" t="s">
        <v>394</v>
      </c>
      <c r="B4" s="1383"/>
      <c r="C4" s="1383"/>
      <c r="D4" s="1383"/>
      <c r="E4" s="1383"/>
      <c r="F4" s="1383"/>
      <c r="G4" s="1383"/>
      <c r="H4" s="1383"/>
      <c r="I4" s="1383"/>
      <c r="J4" s="1383"/>
      <c r="K4" s="1383"/>
      <c r="L4" s="1383"/>
      <c r="M4" s="1383"/>
      <c r="N4" s="1383"/>
      <c r="O4" s="1383"/>
      <c r="P4" s="1383"/>
      <c r="Q4" s="1383"/>
      <c r="R4" s="1383"/>
      <c r="S4" s="1383"/>
      <c r="T4" s="1383"/>
      <c r="U4" s="1383"/>
      <c r="V4" s="1383"/>
      <c r="W4" s="1383"/>
      <c r="X4" s="1383"/>
      <c r="Y4" s="1383"/>
      <c r="Z4" s="1383"/>
      <c r="AA4" s="1383"/>
      <c r="AB4" s="1383"/>
      <c r="AC4" s="1383"/>
    </row>
    <row r="5" spans="1:53" s="345" customFormat="1" ht="17.25" customHeight="1" x14ac:dyDescent="0.25">
      <c r="B5" s="1384" t="str">
        <f>porsaad!$B$6</f>
        <v>Situación a 31 de diciembre de 2024</v>
      </c>
      <c r="C5" s="1384"/>
      <c r="D5" s="1384"/>
      <c r="E5" s="1384"/>
      <c r="F5" s="1384"/>
      <c r="G5" s="1384"/>
      <c r="H5" s="1384"/>
      <c r="I5" s="1384"/>
      <c r="J5" s="1384"/>
      <c r="K5" s="1384"/>
      <c r="L5" s="1384"/>
      <c r="M5" s="1384"/>
      <c r="N5" s="1384"/>
      <c r="O5" s="1384"/>
      <c r="P5" s="1384"/>
      <c r="Q5" s="1384"/>
      <c r="R5" s="1384"/>
      <c r="S5" s="1384"/>
      <c r="T5" s="1384"/>
      <c r="U5" s="1384"/>
      <c r="V5" s="1384"/>
      <c r="W5" s="1384"/>
      <c r="X5" s="1384"/>
      <c r="Y5" s="1384"/>
      <c r="Z5" s="1384"/>
      <c r="AA5" s="1384"/>
      <c r="AB5" s="1384"/>
      <c r="AC5" s="1384"/>
    </row>
    <row r="6" spans="1:53" s="345" customFormat="1" ht="6" customHeight="1" x14ac:dyDescent="0.25"/>
    <row r="7" spans="1:53" s="322" customFormat="1" ht="12.75" customHeight="1" x14ac:dyDescent="0.25">
      <c r="A7" s="316"/>
      <c r="B7" s="1385" t="s">
        <v>12</v>
      </c>
      <c r="C7" s="317"/>
      <c r="D7" s="1388" t="s">
        <v>13</v>
      </c>
      <c r="E7" s="1389"/>
      <c r="F7" s="1389"/>
      <c r="G7" s="1389"/>
      <c r="H7" s="1389"/>
      <c r="I7" s="318"/>
      <c r="J7" s="1392"/>
      <c r="K7" s="1392"/>
      <c r="L7" s="1392"/>
      <c r="M7" s="1392"/>
      <c r="N7" s="1392"/>
      <c r="O7" s="1392"/>
      <c r="P7" s="318"/>
      <c r="Q7" s="1392"/>
      <c r="R7" s="1392"/>
      <c r="S7" s="1392"/>
      <c r="T7" s="1392"/>
      <c r="U7" s="1392"/>
      <c r="V7" s="1392"/>
      <c r="W7" s="318"/>
      <c r="X7" s="1392"/>
      <c r="Y7" s="1392"/>
      <c r="Z7" s="1392"/>
      <c r="AA7" s="1392"/>
      <c r="AB7" s="1392"/>
      <c r="AC7" s="1393"/>
      <c r="AD7" s="319"/>
      <c r="AE7" s="319"/>
      <c r="AF7" s="320"/>
      <c r="AG7" s="320"/>
      <c r="AH7" s="320"/>
      <c r="AI7" s="320"/>
      <c r="AJ7" s="320"/>
      <c r="AK7" s="320"/>
      <c r="AL7" s="321"/>
    </row>
    <row r="8" spans="1:53" s="322" customFormat="1" ht="33.75" customHeight="1" x14ac:dyDescent="0.25">
      <c r="A8" s="316"/>
      <c r="B8" s="1386"/>
      <c r="C8" s="317"/>
      <c r="D8" s="1390"/>
      <c r="E8" s="1391"/>
      <c r="F8" s="1391"/>
      <c r="G8" s="1391"/>
      <c r="H8" s="1391"/>
      <c r="I8" s="323"/>
      <c r="J8" s="1394" t="s">
        <v>172</v>
      </c>
      <c r="K8" s="1395"/>
      <c r="L8" s="1395"/>
      <c r="M8" s="1395"/>
      <c r="N8" s="1395"/>
      <c r="O8" s="1396"/>
      <c r="P8" s="317"/>
      <c r="Q8" s="1394" t="s">
        <v>173</v>
      </c>
      <c r="R8" s="1395"/>
      <c r="S8" s="1395"/>
      <c r="T8" s="1395"/>
      <c r="U8" s="1395"/>
      <c r="V8" s="1396"/>
      <c r="W8" s="317"/>
      <c r="X8" s="1394" t="s">
        <v>174</v>
      </c>
      <c r="Y8" s="1395"/>
      <c r="Z8" s="1395"/>
      <c r="AA8" s="1395"/>
      <c r="AB8" s="1395"/>
      <c r="AC8" s="1396"/>
      <c r="AD8" s="319"/>
      <c r="AE8" s="319"/>
      <c r="AF8" s="320"/>
      <c r="AG8" s="320"/>
      <c r="AH8" s="320"/>
      <c r="AI8" s="320"/>
      <c r="AJ8" s="320"/>
      <c r="AK8" s="320"/>
      <c r="AL8" s="321"/>
    </row>
    <row r="9" spans="1:53" s="322" customFormat="1" ht="21.75" customHeight="1" x14ac:dyDescent="0.25">
      <c r="A9" s="316"/>
      <c r="B9" s="1386"/>
      <c r="C9" s="317"/>
      <c r="D9" s="1397" t="s">
        <v>9</v>
      </c>
      <c r="E9" s="1399" t="s">
        <v>24</v>
      </c>
      <c r="F9" s="1400"/>
      <c r="G9" s="1399" t="s">
        <v>23</v>
      </c>
      <c r="H9" s="1401"/>
      <c r="I9" s="323"/>
      <c r="J9" s="1402" t="s">
        <v>9</v>
      </c>
      <c r="K9" s="1405" t="s">
        <v>212</v>
      </c>
      <c r="L9" s="1407" t="s">
        <v>24</v>
      </c>
      <c r="M9" s="1408"/>
      <c r="N9" s="1403" t="s">
        <v>23</v>
      </c>
      <c r="O9" s="1404"/>
      <c r="P9" s="317"/>
      <c r="Q9" s="1402" t="s">
        <v>9</v>
      </c>
      <c r="R9" s="1405" t="s">
        <v>212</v>
      </c>
      <c r="S9" s="1407" t="s">
        <v>24</v>
      </c>
      <c r="T9" s="1408"/>
      <c r="U9" s="1403" t="s">
        <v>23</v>
      </c>
      <c r="V9" s="1404"/>
      <c r="W9" s="317"/>
      <c r="X9" s="1402" t="s">
        <v>9</v>
      </c>
      <c r="Y9" s="1405" t="s">
        <v>212</v>
      </c>
      <c r="Z9" s="1407" t="s">
        <v>24</v>
      </c>
      <c r="AA9" s="1408"/>
      <c r="AB9" s="1403" t="s">
        <v>23</v>
      </c>
      <c r="AC9" s="1404"/>
      <c r="AD9" s="319"/>
      <c r="AE9" s="319"/>
      <c r="AF9" s="320"/>
      <c r="AG9" s="320"/>
      <c r="AH9" s="320"/>
      <c r="AI9" s="320"/>
      <c r="AJ9" s="320"/>
      <c r="AK9" s="320"/>
      <c r="AL9" s="321"/>
    </row>
    <row r="10" spans="1:53" s="322" customFormat="1" ht="36.75" customHeight="1" x14ac:dyDescent="0.25">
      <c r="A10" s="316"/>
      <c r="B10" s="1387"/>
      <c r="C10" s="317"/>
      <c r="D10" s="1398"/>
      <c r="E10" s="407" t="s">
        <v>9</v>
      </c>
      <c r="F10" s="403" t="s">
        <v>212</v>
      </c>
      <c r="G10" s="406" t="s">
        <v>9</v>
      </c>
      <c r="H10" s="886" t="s">
        <v>212</v>
      </c>
      <c r="I10" s="346"/>
      <c r="J10" s="1398"/>
      <c r="K10" s="1406"/>
      <c r="L10" s="404" t="s">
        <v>9</v>
      </c>
      <c r="M10" s="403" t="s">
        <v>213</v>
      </c>
      <c r="N10" s="407" t="s">
        <v>9</v>
      </c>
      <c r="O10" s="402" t="s">
        <v>213</v>
      </c>
      <c r="P10" s="347"/>
      <c r="Q10" s="1398"/>
      <c r="R10" s="1406"/>
      <c r="S10" s="404" t="s">
        <v>9</v>
      </c>
      <c r="T10" s="403" t="s">
        <v>213</v>
      </c>
      <c r="U10" s="407" t="s">
        <v>9</v>
      </c>
      <c r="V10" s="402" t="s">
        <v>213</v>
      </c>
      <c r="W10" s="347"/>
      <c r="X10" s="1398"/>
      <c r="Y10" s="1406"/>
      <c r="Z10" s="404" t="s">
        <v>9</v>
      </c>
      <c r="AA10" s="403" t="s">
        <v>213</v>
      </c>
      <c r="AB10" s="407" t="s">
        <v>9</v>
      </c>
      <c r="AC10" s="402" t="s">
        <v>213</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423377</v>
      </c>
      <c r="E12" s="352">
        <f>L12+S12+Z12</f>
        <v>262525</v>
      </c>
      <c r="F12" s="353">
        <f>E12/$D12*100</f>
        <v>62.007383490364376</v>
      </c>
      <c r="G12" s="352">
        <f>N12+U12+AB12</f>
        <v>160852</v>
      </c>
      <c r="H12" s="354">
        <f>G12/$D12*100</f>
        <v>37.992616509635617</v>
      </c>
      <c r="I12" s="350"/>
      <c r="J12" s="355">
        <v>120084</v>
      </c>
      <c r="K12" s="356">
        <v>28.36337354178427</v>
      </c>
      <c r="L12" s="357">
        <v>50501</v>
      </c>
      <c r="M12" s="353">
        <v>42.054728356816895</v>
      </c>
      <c r="N12" s="357">
        <v>69583</v>
      </c>
      <c r="O12" s="358">
        <v>57.945271643183105</v>
      </c>
      <c r="P12" s="350"/>
      <c r="Q12" s="355">
        <v>103075</v>
      </c>
      <c r="R12" s="356">
        <v>24.345913925413992</v>
      </c>
      <c r="S12" s="357">
        <v>67940</v>
      </c>
      <c r="T12" s="353">
        <v>65.913170021828776</v>
      </c>
      <c r="U12" s="357">
        <v>35135</v>
      </c>
      <c r="V12" s="358">
        <v>34.086829978171238</v>
      </c>
      <c r="W12" s="350"/>
      <c r="X12" s="355">
        <v>200218</v>
      </c>
      <c r="Y12" s="356">
        <v>47.290712532801734</v>
      </c>
      <c r="Z12" s="357">
        <v>144084</v>
      </c>
      <c r="AA12" s="353">
        <v>71.963559719905305</v>
      </c>
      <c r="AB12" s="357">
        <v>56134</v>
      </c>
      <c r="AC12" s="358">
        <f t="shared" ref="AC12:AC29" si="0">AB12/$X12*100</f>
        <v>28.036440280094698</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57909</v>
      </c>
      <c r="E13" s="365">
        <f t="shared" ref="E13:E29" si="2">L13+S13+Z13</f>
        <v>36992</v>
      </c>
      <c r="F13" s="366">
        <f t="shared" ref="F13:H29" si="3">E13/$D13*100</f>
        <v>63.879535132708213</v>
      </c>
      <c r="G13" s="365">
        <f t="shared" ref="G13:G29" si="4">N13+U13+AB13</f>
        <v>20917</v>
      </c>
      <c r="H13" s="367">
        <f t="shared" si="3"/>
        <v>36.120464867291787</v>
      </c>
      <c r="I13" s="350"/>
      <c r="J13" s="368">
        <v>11055</v>
      </c>
      <c r="K13" s="369">
        <v>19.090296845049991</v>
      </c>
      <c r="L13" s="370">
        <v>4709</v>
      </c>
      <c r="M13" s="371">
        <v>42.59611035730439</v>
      </c>
      <c r="N13" s="370">
        <v>6346</v>
      </c>
      <c r="O13" s="372">
        <v>57.403889642695617</v>
      </c>
      <c r="P13" s="350"/>
      <c r="Q13" s="368">
        <v>11451</v>
      </c>
      <c r="R13" s="369">
        <v>19.774128373827899</v>
      </c>
      <c r="S13" s="370">
        <v>7033</v>
      </c>
      <c r="T13" s="371">
        <v>61.418216749628854</v>
      </c>
      <c r="U13" s="370">
        <v>4418</v>
      </c>
      <c r="V13" s="372">
        <v>38.581783250371146</v>
      </c>
      <c r="W13" s="350"/>
      <c r="X13" s="368">
        <v>35403</v>
      </c>
      <c r="Y13" s="369">
        <v>61.135574781122102</v>
      </c>
      <c r="Z13" s="370">
        <v>25250</v>
      </c>
      <c r="AA13" s="371">
        <v>71.321639409089627</v>
      </c>
      <c r="AB13" s="370">
        <v>10153</v>
      </c>
      <c r="AC13" s="372">
        <f t="shared" si="0"/>
        <v>28.678360590910373</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51282</v>
      </c>
      <c r="E14" s="365">
        <f t="shared" si="2"/>
        <v>32893</v>
      </c>
      <c r="F14" s="366">
        <f t="shared" si="3"/>
        <v>64.141414141414145</v>
      </c>
      <c r="G14" s="365">
        <f t="shared" si="4"/>
        <v>18389</v>
      </c>
      <c r="H14" s="367">
        <f t="shared" si="3"/>
        <v>35.858585858585855</v>
      </c>
      <c r="I14" s="350"/>
      <c r="J14" s="368">
        <v>10897</v>
      </c>
      <c r="K14" s="369">
        <v>21.249171249171251</v>
      </c>
      <c r="L14" s="370">
        <v>4615</v>
      </c>
      <c r="M14" s="371">
        <v>42.351105808938236</v>
      </c>
      <c r="N14" s="370">
        <v>6282</v>
      </c>
      <c r="O14" s="372">
        <v>57.648894191061764</v>
      </c>
      <c r="P14" s="350"/>
      <c r="Q14" s="368">
        <v>11771</v>
      </c>
      <c r="R14" s="369">
        <v>22.953472953472954</v>
      </c>
      <c r="S14" s="370">
        <v>7095</v>
      </c>
      <c r="T14" s="371">
        <v>60.275252739784214</v>
      </c>
      <c r="U14" s="370">
        <v>4676</v>
      </c>
      <c r="V14" s="372">
        <v>39.724747260215786</v>
      </c>
      <c r="W14" s="350"/>
      <c r="X14" s="368">
        <v>28614</v>
      </c>
      <c r="Y14" s="369">
        <v>55.797355797355799</v>
      </c>
      <c r="Z14" s="370">
        <v>21183</v>
      </c>
      <c r="AA14" s="371">
        <v>74.030195009435943</v>
      </c>
      <c r="AB14" s="370">
        <v>7431</v>
      </c>
      <c r="AC14" s="372">
        <f t="shared" si="0"/>
        <v>25.969804990564061</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46233</v>
      </c>
      <c r="E15" s="365">
        <f t="shared" si="2"/>
        <v>27943</v>
      </c>
      <c r="F15" s="366">
        <f t="shared" si="3"/>
        <v>60.439512902039674</v>
      </c>
      <c r="G15" s="365">
        <f t="shared" si="4"/>
        <v>18290</v>
      </c>
      <c r="H15" s="367">
        <f t="shared" si="3"/>
        <v>39.560487097960333</v>
      </c>
      <c r="I15" s="350"/>
      <c r="J15" s="368">
        <v>13371</v>
      </c>
      <c r="K15" s="369">
        <v>28.92090065537603</v>
      </c>
      <c r="L15" s="370">
        <v>5812</v>
      </c>
      <c r="M15" s="371">
        <v>43.467205145464064</v>
      </c>
      <c r="N15" s="370">
        <v>7559</v>
      </c>
      <c r="O15" s="372">
        <v>56.532794854535936</v>
      </c>
      <c r="P15" s="350"/>
      <c r="Q15" s="368">
        <v>10896</v>
      </c>
      <c r="R15" s="369">
        <v>23.567581597560185</v>
      </c>
      <c r="S15" s="370">
        <v>6476</v>
      </c>
      <c r="T15" s="371">
        <v>59.434654919236415</v>
      </c>
      <c r="U15" s="370">
        <v>4420</v>
      </c>
      <c r="V15" s="372">
        <v>40.565345080763585</v>
      </c>
      <c r="W15" s="350"/>
      <c r="X15" s="368">
        <v>21966</v>
      </c>
      <c r="Y15" s="369">
        <v>47.511517747063785</v>
      </c>
      <c r="Z15" s="370">
        <v>15655</v>
      </c>
      <c r="AA15" s="371">
        <v>71.269234271146317</v>
      </c>
      <c r="AB15" s="370">
        <v>6311</v>
      </c>
      <c r="AC15" s="372">
        <f t="shared" si="0"/>
        <v>28.730765728853687</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75761</v>
      </c>
      <c r="E16" s="365">
        <f t="shared" si="2"/>
        <v>44371</v>
      </c>
      <c r="F16" s="366">
        <f t="shared" si="3"/>
        <v>58.567072768310865</v>
      </c>
      <c r="G16" s="365">
        <f t="shared" si="4"/>
        <v>31390</v>
      </c>
      <c r="H16" s="367">
        <f t="shared" si="3"/>
        <v>41.432927231689128</v>
      </c>
      <c r="I16" s="350"/>
      <c r="J16" s="368">
        <v>25432</v>
      </c>
      <c r="K16" s="369">
        <v>33.568722693734244</v>
      </c>
      <c r="L16" s="370">
        <v>10604</v>
      </c>
      <c r="M16" s="371">
        <v>41.695501730103807</v>
      </c>
      <c r="N16" s="370">
        <v>14828</v>
      </c>
      <c r="O16" s="372">
        <v>58.3044982698962</v>
      </c>
      <c r="P16" s="350"/>
      <c r="Q16" s="368">
        <v>18328</v>
      </c>
      <c r="R16" s="369">
        <v>24.191866527632953</v>
      </c>
      <c r="S16" s="370">
        <v>11035</v>
      </c>
      <c r="T16" s="371">
        <v>60.208424268878225</v>
      </c>
      <c r="U16" s="370">
        <v>7293</v>
      </c>
      <c r="V16" s="372">
        <v>39.791575731121782</v>
      </c>
      <c r="W16" s="350"/>
      <c r="X16" s="368">
        <v>32001</v>
      </c>
      <c r="Y16" s="369">
        <v>42.239410778632809</v>
      </c>
      <c r="Z16" s="370">
        <v>22732</v>
      </c>
      <c r="AA16" s="371">
        <v>71.035280147495399</v>
      </c>
      <c r="AB16" s="370">
        <v>9269</v>
      </c>
      <c r="AC16" s="372">
        <f t="shared" si="0"/>
        <v>28.964719852504611</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23556</v>
      </c>
      <c r="E17" s="375">
        <f t="shared" si="2"/>
        <v>14521</v>
      </c>
      <c r="F17" s="376">
        <f t="shared" si="3"/>
        <v>61.644591611479029</v>
      </c>
      <c r="G17" s="375">
        <f t="shared" si="4"/>
        <v>9035</v>
      </c>
      <c r="H17" s="367">
        <f t="shared" si="3"/>
        <v>38.355408388520971</v>
      </c>
      <c r="I17" s="350"/>
      <c r="J17" s="377">
        <v>6583</v>
      </c>
      <c r="K17" s="378">
        <v>27.946170826965528</v>
      </c>
      <c r="L17" s="375">
        <v>2785</v>
      </c>
      <c r="M17" s="376">
        <v>42.305939541242594</v>
      </c>
      <c r="N17" s="375">
        <v>3798</v>
      </c>
      <c r="O17" s="372">
        <v>57.694060458757399</v>
      </c>
      <c r="P17" s="350"/>
      <c r="Q17" s="377">
        <v>5037</v>
      </c>
      <c r="R17" s="378">
        <v>21.383087111563935</v>
      </c>
      <c r="S17" s="375">
        <v>2874</v>
      </c>
      <c r="T17" s="376">
        <v>57.057772483621207</v>
      </c>
      <c r="U17" s="375">
        <v>2163</v>
      </c>
      <c r="V17" s="372">
        <v>42.942227516378793</v>
      </c>
      <c r="W17" s="350"/>
      <c r="X17" s="377">
        <v>11936</v>
      </c>
      <c r="Y17" s="378">
        <v>50.670742061470541</v>
      </c>
      <c r="Z17" s="375">
        <v>8862</v>
      </c>
      <c r="AA17" s="376">
        <v>74.245978552278828</v>
      </c>
      <c r="AB17" s="375">
        <v>3074</v>
      </c>
      <c r="AC17" s="372">
        <f t="shared" si="0"/>
        <v>25.754021447721183</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160725</v>
      </c>
      <c r="E18" s="365">
        <f t="shared" si="2"/>
        <v>100136</v>
      </c>
      <c r="F18" s="366">
        <f t="shared" si="3"/>
        <v>62.302690931715667</v>
      </c>
      <c r="G18" s="365">
        <f t="shared" si="4"/>
        <v>60589</v>
      </c>
      <c r="H18" s="367">
        <f t="shared" si="3"/>
        <v>37.697309068284333</v>
      </c>
      <c r="I18" s="350"/>
      <c r="J18" s="368">
        <v>32428</v>
      </c>
      <c r="K18" s="369">
        <v>20.176077150412194</v>
      </c>
      <c r="L18" s="370">
        <v>13730</v>
      </c>
      <c r="M18" s="371">
        <v>42.339953126927348</v>
      </c>
      <c r="N18" s="370">
        <v>18698</v>
      </c>
      <c r="O18" s="372">
        <v>57.660046873072659</v>
      </c>
      <c r="P18" s="350"/>
      <c r="Q18" s="368">
        <v>29388</v>
      </c>
      <c r="R18" s="369">
        <v>18.284647690153992</v>
      </c>
      <c r="S18" s="370">
        <v>16969</v>
      </c>
      <c r="T18" s="371">
        <v>57.74125493398666</v>
      </c>
      <c r="U18" s="370">
        <v>12419</v>
      </c>
      <c r="V18" s="372">
        <v>42.25874506601334</v>
      </c>
      <c r="W18" s="350"/>
      <c r="X18" s="368">
        <v>98909</v>
      </c>
      <c r="Y18" s="369">
        <v>61.539275159433814</v>
      </c>
      <c r="Z18" s="370">
        <v>69437</v>
      </c>
      <c r="AA18" s="371">
        <v>70.202913789442817</v>
      </c>
      <c r="AB18" s="370">
        <v>29472</v>
      </c>
      <c r="AC18" s="372">
        <f t="shared" si="0"/>
        <v>29.797086210557179</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98880</v>
      </c>
      <c r="E19" s="365">
        <f t="shared" si="2"/>
        <v>61732</v>
      </c>
      <c r="F19" s="366">
        <f t="shared" si="3"/>
        <v>62.431229773462782</v>
      </c>
      <c r="G19" s="365">
        <f t="shared" si="4"/>
        <v>37148</v>
      </c>
      <c r="H19" s="367">
        <f t="shared" si="3"/>
        <v>37.568770226537218</v>
      </c>
      <c r="I19" s="350"/>
      <c r="J19" s="368">
        <v>23025</v>
      </c>
      <c r="K19" s="369">
        <v>23.285800970873787</v>
      </c>
      <c r="L19" s="370">
        <v>9716</v>
      </c>
      <c r="M19" s="371">
        <v>42.19761129207383</v>
      </c>
      <c r="N19" s="370">
        <v>13309</v>
      </c>
      <c r="O19" s="372">
        <v>57.80238870792617</v>
      </c>
      <c r="P19" s="350"/>
      <c r="Q19" s="368">
        <v>19552</v>
      </c>
      <c r="R19" s="369">
        <v>19.773462783171521</v>
      </c>
      <c r="S19" s="370">
        <v>12168</v>
      </c>
      <c r="T19" s="371">
        <v>62.234042553191493</v>
      </c>
      <c r="U19" s="370">
        <v>7384</v>
      </c>
      <c r="V19" s="372">
        <v>37.765957446808514</v>
      </c>
      <c r="W19" s="350"/>
      <c r="X19" s="368">
        <v>56303</v>
      </c>
      <c r="Y19" s="369">
        <v>56.940736245954696</v>
      </c>
      <c r="Z19" s="370">
        <v>39848</v>
      </c>
      <c r="AA19" s="371">
        <v>70.774203861250726</v>
      </c>
      <c r="AB19" s="370">
        <v>16455</v>
      </c>
      <c r="AC19" s="372">
        <f t="shared" si="0"/>
        <v>29.225796138749267</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382242</v>
      </c>
      <c r="E20" s="365">
        <f t="shared" si="2"/>
        <v>238563</v>
      </c>
      <c r="F20" s="366">
        <f t="shared" si="3"/>
        <v>62.411508939363024</v>
      </c>
      <c r="G20" s="365">
        <f t="shared" si="4"/>
        <v>143679</v>
      </c>
      <c r="H20" s="367">
        <f t="shared" si="3"/>
        <v>37.588491060636983</v>
      </c>
      <c r="I20" s="350"/>
      <c r="J20" s="368">
        <v>95579</v>
      </c>
      <c r="K20" s="369">
        <v>25.004839865844154</v>
      </c>
      <c r="L20" s="370">
        <v>41946</v>
      </c>
      <c r="M20" s="371">
        <v>43.886209313761391</v>
      </c>
      <c r="N20" s="370">
        <v>53633</v>
      </c>
      <c r="O20" s="372">
        <v>56.113790686238609</v>
      </c>
      <c r="P20" s="350"/>
      <c r="Q20" s="368">
        <v>87906</v>
      </c>
      <c r="R20" s="369">
        <v>22.997472805186241</v>
      </c>
      <c r="S20" s="370">
        <v>54920</v>
      </c>
      <c r="T20" s="371">
        <v>62.475826450981728</v>
      </c>
      <c r="U20" s="370">
        <v>32986</v>
      </c>
      <c r="V20" s="372">
        <v>37.524173549018272</v>
      </c>
      <c r="W20" s="350"/>
      <c r="X20" s="368">
        <v>198757</v>
      </c>
      <c r="Y20" s="369">
        <v>51.997687328969612</v>
      </c>
      <c r="Z20" s="370">
        <v>141697</v>
      </c>
      <c r="AA20" s="371">
        <v>71.291577151999675</v>
      </c>
      <c r="AB20" s="370">
        <v>57060</v>
      </c>
      <c r="AC20" s="372">
        <f t="shared" si="0"/>
        <v>28.708422848000321</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218328</v>
      </c>
      <c r="E21" s="365">
        <f t="shared" si="2"/>
        <v>134284</v>
      </c>
      <c r="F21" s="366">
        <f t="shared" si="3"/>
        <v>61.505624564874871</v>
      </c>
      <c r="G21" s="365">
        <f t="shared" si="4"/>
        <v>84044</v>
      </c>
      <c r="H21" s="367">
        <f t="shared" si="3"/>
        <v>38.494375435125136</v>
      </c>
      <c r="I21" s="350"/>
      <c r="J21" s="368">
        <v>58329</v>
      </c>
      <c r="K21" s="369">
        <v>26.716225129163462</v>
      </c>
      <c r="L21" s="370">
        <v>23721</v>
      </c>
      <c r="M21" s="371">
        <v>40.667592449724836</v>
      </c>
      <c r="N21" s="370">
        <v>34608</v>
      </c>
      <c r="O21" s="372">
        <v>59.332407550275171</v>
      </c>
      <c r="P21" s="350"/>
      <c r="Q21" s="368">
        <v>47980</v>
      </c>
      <c r="R21" s="369">
        <v>21.976109340075485</v>
      </c>
      <c r="S21" s="370">
        <v>29621</v>
      </c>
      <c r="T21" s="371">
        <v>61.736140058357648</v>
      </c>
      <c r="U21" s="370">
        <v>18359</v>
      </c>
      <c r="V21" s="372">
        <v>38.263859941642352</v>
      </c>
      <c r="W21" s="350"/>
      <c r="X21" s="368">
        <v>112019</v>
      </c>
      <c r="Y21" s="369">
        <v>51.307665530761057</v>
      </c>
      <c r="Z21" s="370">
        <v>80942</v>
      </c>
      <c r="AA21" s="371">
        <v>72.257384907917412</v>
      </c>
      <c r="AB21" s="370">
        <v>31077</v>
      </c>
      <c r="AC21" s="372">
        <f t="shared" si="0"/>
        <v>27.742615092082595</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59450</v>
      </c>
      <c r="E22" s="365">
        <f t="shared" si="2"/>
        <v>37539</v>
      </c>
      <c r="F22" s="366">
        <f t="shared" si="3"/>
        <v>63.143818334735066</v>
      </c>
      <c r="G22" s="365">
        <f t="shared" si="4"/>
        <v>21911</v>
      </c>
      <c r="H22" s="367">
        <f t="shared" si="3"/>
        <v>36.856181665264934</v>
      </c>
      <c r="I22" s="350"/>
      <c r="J22" s="368">
        <v>13796</v>
      </c>
      <c r="K22" s="369">
        <v>23.20605550883095</v>
      </c>
      <c r="L22" s="370">
        <v>6052</v>
      </c>
      <c r="M22" s="371">
        <v>43.867787764569435</v>
      </c>
      <c r="N22" s="370">
        <v>7744</v>
      </c>
      <c r="O22" s="372">
        <v>56.132212235430558</v>
      </c>
      <c r="P22" s="350"/>
      <c r="Q22" s="368">
        <v>12946</v>
      </c>
      <c r="R22" s="369">
        <v>21.776282590412109</v>
      </c>
      <c r="S22" s="370">
        <v>8145</v>
      </c>
      <c r="T22" s="371">
        <v>62.915186157886602</v>
      </c>
      <c r="U22" s="370">
        <v>4801</v>
      </c>
      <c r="V22" s="372">
        <v>37.084813842113398</v>
      </c>
      <c r="W22" s="350"/>
      <c r="X22" s="368">
        <v>32708</v>
      </c>
      <c r="Y22" s="369">
        <v>55.017661900756941</v>
      </c>
      <c r="Z22" s="370">
        <v>23342</v>
      </c>
      <c r="AA22" s="371">
        <v>71.364803717744891</v>
      </c>
      <c r="AB22" s="370">
        <v>9366</v>
      </c>
      <c r="AC22" s="372">
        <f t="shared" si="0"/>
        <v>28.635196282255105</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85251</v>
      </c>
      <c r="E23" s="365">
        <f t="shared" si="2"/>
        <v>52787</v>
      </c>
      <c r="F23" s="366">
        <f t="shared" si="3"/>
        <v>61.919508275562748</v>
      </c>
      <c r="G23" s="365">
        <f t="shared" si="4"/>
        <v>32464</v>
      </c>
      <c r="H23" s="367">
        <f t="shared" si="3"/>
        <v>38.080491724437252</v>
      </c>
      <c r="I23" s="350"/>
      <c r="J23" s="368">
        <v>25115</v>
      </c>
      <c r="K23" s="369">
        <v>29.460064984574963</v>
      </c>
      <c r="L23" s="370">
        <v>9829</v>
      </c>
      <c r="M23" s="371">
        <v>39.135974517220781</v>
      </c>
      <c r="N23" s="370">
        <v>15286</v>
      </c>
      <c r="O23" s="372">
        <v>60.864025482779219</v>
      </c>
      <c r="P23" s="350"/>
      <c r="Q23" s="368">
        <v>14926</v>
      </c>
      <c r="R23" s="369">
        <v>17.508299022885364</v>
      </c>
      <c r="S23" s="370">
        <v>8700</v>
      </c>
      <c r="T23" s="371">
        <v>58.287551922819233</v>
      </c>
      <c r="U23" s="370">
        <v>6226</v>
      </c>
      <c r="V23" s="372">
        <v>41.71244807718076</v>
      </c>
      <c r="W23" s="350"/>
      <c r="X23" s="368">
        <v>45210</v>
      </c>
      <c r="Y23" s="369">
        <v>53.03163599253967</v>
      </c>
      <c r="Z23" s="370">
        <v>34258</v>
      </c>
      <c r="AA23" s="371">
        <v>75.77527095775271</v>
      </c>
      <c r="AB23" s="370">
        <v>10952</v>
      </c>
      <c r="AC23" s="372">
        <f t="shared" si="0"/>
        <v>24.22472904224729</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256424</v>
      </c>
      <c r="E24" s="365">
        <f t="shared" si="2"/>
        <v>168632</v>
      </c>
      <c r="F24" s="366">
        <f t="shared" si="3"/>
        <v>65.762955105606338</v>
      </c>
      <c r="G24" s="365">
        <f t="shared" si="4"/>
        <v>87792</v>
      </c>
      <c r="H24" s="367">
        <f t="shared" si="3"/>
        <v>34.237044894393662</v>
      </c>
      <c r="I24" s="350"/>
      <c r="J24" s="368">
        <v>60304</v>
      </c>
      <c r="K24" s="369">
        <v>23.51729947274826</v>
      </c>
      <c r="L24" s="370">
        <v>28173</v>
      </c>
      <c r="M24" s="371">
        <v>46.718293977182277</v>
      </c>
      <c r="N24" s="370">
        <v>32131</v>
      </c>
      <c r="O24" s="372">
        <v>53.281706022817723</v>
      </c>
      <c r="P24" s="350"/>
      <c r="Q24" s="368">
        <v>49654</v>
      </c>
      <c r="R24" s="369">
        <v>19.364022088416061</v>
      </c>
      <c r="S24" s="370">
        <v>32520</v>
      </c>
      <c r="T24" s="371">
        <v>65.493213034196643</v>
      </c>
      <c r="U24" s="370">
        <v>17134</v>
      </c>
      <c r="V24" s="372">
        <v>34.506786965803357</v>
      </c>
      <c r="W24" s="350"/>
      <c r="X24" s="368">
        <v>146466</v>
      </c>
      <c r="Y24" s="369">
        <v>57.11867843883568</v>
      </c>
      <c r="Z24" s="370">
        <v>107939</v>
      </c>
      <c r="AA24" s="371">
        <v>73.695601709611793</v>
      </c>
      <c r="AB24" s="370">
        <v>38527</v>
      </c>
      <c r="AC24" s="372">
        <f t="shared" si="0"/>
        <v>26.304398290388214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66811</v>
      </c>
      <c r="E25" s="365">
        <f t="shared" si="2"/>
        <v>38140</v>
      </c>
      <c r="F25" s="366">
        <f t="shared" si="3"/>
        <v>57.08640792683839</v>
      </c>
      <c r="G25" s="365">
        <f t="shared" si="4"/>
        <v>28671</v>
      </c>
      <c r="H25" s="367">
        <f t="shared" si="3"/>
        <v>42.913592073161603</v>
      </c>
      <c r="I25" s="350"/>
      <c r="J25" s="368">
        <v>22932</v>
      </c>
      <c r="K25" s="369">
        <v>34.32368921285417</v>
      </c>
      <c r="L25" s="370">
        <v>8723</v>
      </c>
      <c r="M25" s="371">
        <v>38.038548752834465</v>
      </c>
      <c r="N25" s="370">
        <v>14209</v>
      </c>
      <c r="O25" s="372">
        <v>61.961451247165535</v>
      </c>
      <c r="P25" s="350"/>
      <c r="Q25" s="368">
        <v>15686</v>
      </c>
      <c r="R25" s="369">
        <v>23.478169762464265</v>
      </c>
      <c r="S25" s="370">
        <v>9769</v>
      </c>
      <c r="T25" s="371">
        <v>62.278464873135277</v>
      </c>
      <c r="U25" s="370">
        <v>5917</v>
      </c>
      <c r="V25" s="372">
        <v>37.721535126864723</v>
      </c>
      <c r="W25" s="350"/>
      <c r="X25" s="368">
        <v>28193</v>
      </c>
      <c r="Y25" s="369">
        <v>42.198141024681561</v>
      </c>
      <c r="Z25" s="370">
        <v>19648</v>
      </c>
      <c r="AA25" s="371">
        <v>69.691058064058453</v>
      </c>
      <c r="AB25" s="370">
        <v>8545</v>
      </c>
      <c r="AC25" s="372">
        <f t="shared" si="0"/>
        <v>30.308941935941547</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21514</v>
      </c>
      <c r="E26" s="380">
        <f t="shared" si="2"/>
        <v>13440</v>
      </c>
      <c r="F26" s="381">
        <f t="shared" si="3"/>
        <v>62.470949149391096</v>
      </c>
      <c r="G26" s="380">
        <f t="shared" si="4"/>
        <v>8074</v>
      </c>
      <c r="H26" s="367">
        <f t="shared" si="3"/>
        <v>37.529050850608911</v>
      </c>
      <c r="I26" s="350"/>
      <c r="J26" s="377">
        <v>5179</v>
      </c>
      <c r="K26" s="378">
        <v>24.072696848563726</v>
      </c>
      <c r="L26" s="375">
        <v>2265</v>
      </c>
      <c r="M26" s="376">
        <v>43.734311643174358</v>
      </c>
      <c r="N26" s="375">
        <v>2914</v>
      </c>
      <c r="O26" s="372">
        <v>56.265688356825635</v>
      </c>
      <c r="P26" s="350"/>
      <c r="Q26" s="377">
        <v>3912</v>
      </c>
      <c r="R26" s="378">
        <v>18.183508413126336</v>
      </c>
      <c r="S26" s="375">
        <v>2170</v>
      </c>
      <c r="T26" s="376">
        <v>55.470347648261765</v>
      </c>
      <c r="U26" s="375">
        <v>1742</v>
      </c>
      <c r="V26" s="372">
        <v>44.529652351738243</v>
      </c>
      <c r="W26" s="350"/>
      <c r="X26" s="377">
        <v>12423</v>
      </c>
      <c r="Y26" s="378">
        <v>57.743794738309937</v>
      </c>
      <c r="Z26" s="375">
        <v>9005</v>
      </c>
      <c r="AA26" s="376">
        <v>72.486516944377371</v>
      </c>
      <c r="AB26" s="375">
        <v>3418</v>
      </c>
      <c r="AC26" s="372">
        <f t="shared" si="0"/>
        <v>27.513483055622633</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117575</v>
      </c>
      <c r="E27" s="380">
        <f t="shared" si="2"/>
        <v>71193</v>
      </c>
      <c r="F27" s="381">
        <f t="shared" si="3"/>
        <v>60.551137571762702</v>
      </c>
      <c r="G27" s="380">
        <f t="shared" si="4"/>
        <v>46382</v>
      </c>
      <c r="H27" s="367">
        <f t="shared" si="3"/>
        <v>39.448862428237298</v>
      </c>
      <c r="I27" s="350"/>
      <c r="J27" s="377">
        <v>30915</v>
      </c>
      <c r="K27" s="378">
        <v>26.293854986179031</v>
      </c>
      <c r="L27" s="375">
        <v>12712</v>
      </c>
      <c r="M27" s="376">
        <v>41.119197800420508</v>
      </c>
      <c r="N27" s="375">
        <v>18203</v>
      </c>
      <c r="O27" s="372">
        <v>58.880802199579499</v>
      </c>
      <c r="P27" s="350"/>
      <c r="Q27" s="377">
        <v>23667</v>
      </c>
      <c r="R27" s="378">
        <v>20.129279183499893</v>
      </c>
      <c r="S27" s="375">
        <v>13455</v>
      </c>
      <c r="T27" s="376">
        <v>56.85131195335277</v>
      </c>
      <c r="U27" s="375">
        <v>10212</v>
      </c>
      <c r="V27" s="372">
        <v>43.14868804664723</v>
      </c>
      <c r="W27" s="350"/>
      <c r="X27" s="377">
        <v>62993</v>
      </c>
      <c r="Y27" s="378">
        <v>53.576865830321076</v>
      </c>
      <c r="Z27" s="375">
        <v>45026</v>
      </c>
      <c r="AA27" s="376">
        <v>71.477783245757465</v>
      </c>
      <c r="AB27" s="375">
        <v>17967</v>
      </c>
      <c r="AC27" s="372">
        <f t="shared" si="0"/>
        <v>28.522216754242535</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14722</v>
      </c>
      <c r="E28" s="380">
        <f t="shared" si="2"/>
        <v>9117</v>
      </c>
      <c r="F28" s="381">
        <f t="shared" si="3"/>
        <v>61.927727210976769</v>
      </c>
      <c r="G28" s="380">
        <f t="shared" si="4"/>
        <v>5605</v>
      </c>
      <c r="H28" s="382">
        <f t="shared" si="3"/>
        <v>38.072272789023231</v>
      </c>
      <c r="I28" s="350"/>
      <c r="J28" s="377">
        <v>3401</v>
      </c>
      <c r="K28" s="378">
        <v>23.101480777068335</v>
      </c>
      <c r="L28" s="375">
        <v>1403</v>
      </c>
      <c r="M28" s="376">
        <v>41.252572772713911</v>
      </c>
      <c r="N28" s="375">
        <v>1998</v>
      </c>
      <c r="O28" s="383">
        <v>58.747427227286096</v>
      </c>
      <c r="P28" s="350"/>
      <c r="Q28" s="377">
        <v>2783</v>
      </c>
      <c r="R28" s="378">
        <v>18.903681565004753</v>
      </c>
      <c r="S28" s="375">
        <v>1631</v>
      </c>
      <c r="T28" s="376">
        <v>58.605821056413944</v>
      </c>
      <c r="U28" s="375">
        <v>1152</v>
      </c>
      <c r="V28" s="383">
        <v>41.394178943586056</v>
      </c>
      <c r="W28" s="350"/>
      <c r="X28" s="377">
        <v>8538</v>
      </c>
      <c r="Y28" s="378">
        <v>57.994837657926915</v>
      </c>
      <c r="Z28" s="375">
        <v>6083</v>
      </c>
      <c r="AA28" s="376">
        <v>71.246193487936281</v>
      </c>
      <c r="AB28" s="375">
        <v>2455</v>
      </c>
      <c r="AC28" s="383">
        <f t="shared" si="0"/>
        <v>28.753806512063719</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5608</v>
      </c>
      <c r="E29" s="386">
        <f t="shared" si="2"/>
        <v>3083</v>
      </c>
      <c r="F29" s="387">
        <f t="shared" si="3"/>
        <v>54.97503566333809</v>
      </c>
      <c r="G29" s="386">
        <f t="shared" si="4"/>
        <v>2525</v>
      </c>
      <c r="H29" s="388">
        <f t="shared" si="3"/>
        <v>45.02496433666191</v>
      </c>
      <c r="I29" s="350"/>
      <c r="J29" s="389">
        <v>2992</v>
      </c>
      <c r="K29" s="390">
        <v>53.352353780313834</v>
      </c>
      <c r="L29" s="391">
        <v>1164</v>
      </c>
      <c r="M29" s="392">
        <v>38.903743315508024</v>
      </c>
      <c r="N29" s="391">
        <v>1828</v>
      </c>
      <c r="O29" s="393">
        <v>61.096256684491976</v>
      </c>
      <c r="P29" s="350"/>
      <c r="Q29" s="389">
        <v>1017</v>
      </c>
      <c r="R29" s="390">
        <v>18.134807417974322</v>
      </c>
      <c r="S29" s="391">
        <v>705</v>
      </c>
      <c r="T29" s="392">
        <v>69.321533923303832</v>
      </c>
      <c r="U29" s="391">
        <v>312</v>
      </c>
      <c r="V29" s="393">
        <v>30.678466076696164</v>
      </c>
      <c r="W29" s="350"/>
      <c r="X29" s="389">
        <v>1599</v>
      </c>
      <c r="Y29" s="390">
        <v>28.512838801711844</v>
      </c>
      <c r="Z29" s="391">
        <v>1214</v>
      </c>
      <c r="AA29" s="392">
        <v>75.922451532207617</v>
      </c>
      <c r="AB29" s="391">
        <v>385</v>
      </c>
      <c r="AC29" s="393">
        <f t="shared" si="0"/>
        <v>24.077548467792369</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32" t="s">
        <v>0</v>
      </c>
      <c r="C31" s="320"/>
      <c r="D31" s="1233">
        <f>J31+Q31+X31</f>
        <v>2165648</v>
      </c>
      <c r="E31" s="1234">
        <f>L31+S31+Z31</f>
        <v>1347891</v>
      </c>
      <c r="F31" s="1235">
        <f>E31/$D31*100</f>
        <v>62.239616041018678</v>
      </c>
      <c r="G31" s="1234">
        <f>N31+U31+AB31</f>
        <v>817757</v>
      </c>
      <c r="H31" s="1236">
        <f>G31/$D31*100</f>
        <v>37.760383958981329</v>
      </c>
      <c r="I31" s="320"/>
      <c r="J31" s="1237">
        <f>SUM(J12:J29)</f>
        <v>561417</v>
      </c>
      <c r="K31" s="1238">
        <f>J31/$D31*100</f>
        <v>25.923741993158629</v>
      </c>
      <c r="L31" s="1234">
        <f>SUM(L12:L29)</f>
        <v>238460</v>
      </c>
      <c r="M31" s="1235">
        <f>L31/$J31*100</f>
        <v>42.474666780663931</v>
      </c>
      <c r="N31" s="1234">
        <f>SUM(N12:N29)</f>
        <v>322957</v>
      </c>
      <c r="O31" s="1239">
        <f>N31/$J31*100</f>
        <v>57.525333219336069</v>
      </c>
      <c r="P31" s="320"/>
      <c r="Q31" s="1237">
        <f>SUM(Q12:Q29)</f>
        <v>469975</v>
      </c>
      <c r="R31" s="1238">
        <f>Q31/$D31*100</f>
        <v>21.701356822530716</v>
      </c>
      <c r="S31" s="1234">
        <f>SUM(S12:S29)</f>
        <v>293226</v>
      </c>
      <c r="T31" s="1235">
        <f>S31/$Q31*100</f>
        <v>62.391829352625138</v>
      </c>
      <c r="U31" s="1234">
        <f>SUM(U12:U29)</f>
        <v>176749</v>
      </c>
      <c r="V31" s="1239">
        <f>U31/$Q31*100</f>
        <v>37.608170647374862</v>
      </c>
      <c r="W31" s="320"/>
      <c r="X31" s="1237">
        <f>SUM(X12:X29)</f>
        <v>1134256</v>
      </c>
      <c r="Y31" s="1238">
        <f>X31/$D31*100</f>
        <v>52.374901184310652</v>
      </c>
      <c r="Z31" s="1234">
        <f>SUM(Z12:Z29)</f>
        <v>816205</v>
      </c>
      <c r="AA31" s="1235">
        <f>Z31/$X31*100</f>
        <v>71.959504732617688</v>
      </c>
      <c r="AB31" s="1234">
        <f>SUM(AB12:AB29)</f>
        <v>318051</v>
      </c>
      <c r="AC31" s="1239">
        <f>AB31/$X31*100</f>
        <v>28.040495267382319</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30" s="396" customFormat="1" ht="5.25" customHeight="1" x14ac:dyDescent="0.25">
      <c r="B33" s="397" t="s">
        <v>47</v>
      </c>
      <c r="C33" s="398"/>
      <c r="I33" s="398"/>
    </row>
    <row r="34" spans="2:30" s="396" customFormat="1" ht="13.5" customHeight="1" x14ac:dyDescent="0.25">
      <c r="B34" s="1427"/>
      <c r="C34" s="1427"/>
      <c r="D34" s="1427"/>
      <c r="E34" s="1427"/>
      <c r="F34" s="1427"/>
      <c r="G34" s="1427"/>
      <c r="H34" s="1427"/>
      <c r="I34" s="1427"/>
      <c r="J34" s="1427"/>
      <c r="K34" s="1427"/>
      <c r="L34" s="1427"/>
      <c r="M34" s="1427"/>
      <c r="N34" s="1427"/>
      <c r="O34" s="1427"/>
    </row>
    <row r="35" spans="2:30" s="596" customFormat="1" ht="29.25" customHeight="1" x14ac:dyDescent="0.25">
      <c r="B35" s="1427"/>
      <c r="C35" s="1427"/>
      <c r="D35" s="1427"/>
      <c r="E35" s="1427"/>
      <c r="F35" s="1427"/>
      <c r="G35" s="1427"/>
      <c r="H35" s="1427"/>
      <c r="I35" s="1427"/>
      <c r="J35" s="1427"/>
      <c r="K35" s="1427"/>
      <c r="L35" s="1427"/>
      <c r="M35" s="1427"/>
      <c r="N35" s="396"/>
      <c r="O35" s="396"/>
      <c r="P35" s="396"/>
      <c r="Q35" s="396"/>
      <c r="R35" s="396"/>
      <c r="S35" s="396"/>
      <c r="T35" s="396"/>
      <c r="U35" s="396"/>
      <c r="V35" s="396"/>
      <c r="W35" s="396"/>
      <c r="X35" s="396"/>
      <c r="Y35" s="396"/>
      <c r="Z35" s="396"/>
      <c r="AA35" s="396"/>
      <c r="AB35" s="396"/>
      <c r="AC35" s="396"/>
      <c r="AD35" s="396"/>
    </row>
    <row r="36" spans="2:30" s="596" customFormat="1" ht="4.5" customHeight="1" x14ac:dyDescent="0.25">
      <c r="B36" s="1426"/>
      <c r="C36" s="1426"/>
      <c r="D36" s="1426"/>
      <c r="E36" s="1330"/>
      <c r="F36" s="1330"/>
      <c r="G36" s="1330"/>
      <c r="H36" s="396"/>
      <c r="I36" s="396"/>
      <c r="J36" s="396"/>
      <c r="K36" s="396"/>
      <c r="L36" s="396"/>
      <c r="M36" s="396"/>
      <c r="N36" s="396"/>
      <c r="O36" s="396"/>
      <c r="P36" s="396"/>
      <c r="Q36" s="396"/>
      <c r="R36" s="396"/>
      <c r="S36" s="396"/>
      <c r="T36" s="396"/>
      <c r="U36" s="396"/>
      <c r="V36" s="396"/>
      <c r="W36" s="396"/>
      <c r="X36" s="396"/>
      <c r="Y36" s="396"/>
      <c r="Z36" s="396"/>
      <c r="AA36" s="396"/>
      <c r="AB36" s="396"/>
      <c r="AC36" s="396"/>
      <c r="AD36" s="396"/>
    </row>
    <row r="37" spans="2:30" s="396" customFormat="1" x14ac:dyDescent="0.25">
      <c r="B37" s="396" t="s">
        <v>39</v>
      </c>
      <c r="L37" s="396" t="e">
        <f>GETPIVOTDATA("Cuenta número de expedientes",#REF!,"CCAA",$B37,"Sexo",L$9,"TramoEdad",L$1)</f>
        <v>#REF!</v>
      </c>
      <c r="M37" s="396" t="e">
        <f>L37/$J37*100</f>
        <v>#REF!</v>
      </c>
      <c r="N37" s="396" t="e">
        <f>GETPIVOTDATA("Cuenta número de expedientes",#REF!,"CCAA",$B37,"Sexo",N$9,"TramoEdad",N$1)</f>
        <v>#REF!</v>
      </c>
      <c r="O37" s="396" t="e">
        <f>N37/$J37*100</f>
        <v>#REF!</v>
      </c>
      <c r="Q37" s="396" t="e">
        <f>GETPIVOTDATA("Cuenta número de expedientes",#REF!,"CCAA",$B37,"TramoEdad",Q$1)</f>
        <v>#REF!</v>
      </c>
      <c r="R37" s="396" t="e">
        <f>Q37/$D37*100</f>
        <v>#REF!</v>
      </c>
      <c r="S37" s="396" t="e">
        <f>GETPIVOTDATA("Cuenta número de expedientes",#REF!,"CCAA",$B37,"Sexo",S$9,"TramoEdad",S$1)</f>
        <v>#REF!</v>
      </c>
      <c r="T37" s="396" t="e">
        <f>S37/$Q37*100</f>
        <v>#REF!</v>
      </c>
      <c r="U37" s="396" t="e">
        <f>GETPIVOTDATA("Cuenta número de expedientes",#REF!,"CCAA",$B37,"Sexo",U$9,"TramoEdad",U$1)</f>
        <v>#REF!</v>
      </c>
      <c r="V37" s="396" t="e">
        <f>U37/$Q37*100</f>
        <v>#REF!</v>
      </c>
      <c r="X37" s="396" t="e">
        <f>GETPIVOTDATA("Cuenta número de expedientes",#REF!,"CCAA",$B37,"TramoEdad",X$1)</f>
        <v>#REF!</v>
      </c>
      <c r="Y37" s="396" t="e">
        <f>X37/$D37*100</f>
        <v>#REF!</v>
      </c>
      <c r="Z37" s="396" t="e">
        <f>GETPIVOTDATA("Cuenta número de expedientes",#REF!,"CCAA",$B37,"Sexo",Z$9,"TramoEdad",Z$1)</f>
        <v>#REF!</v>
      </c>
      <c r="AA37" s="396" t="e">
        <f>Z37/$X37*100</f>
        <v>#REF!</v>
      </c>
      <c r="AB37" s="396" t="e">
        <f>GETPIVOTDATA("Cuenta número de expedientes",#REF!,"CCAA",$B37,"Sexo",AB$9,"TramoEdad",AB$1)</f>
        <v>#REF!</v>
      </c>
      <c r="AC37" s="396" t="e">
        <f>AB37/$X37*100</f>
        <v>#REF!</v>
      </c>
    </row>
    <row r="38" spans="2:30" s="396" customFormat="1" x14ac:dyDescent="0.25">
      <c r="B38" s="396" t="s">
        <v>47</v>
      </c>
      <c r="L38" s="396" t="e">
        <f>GETPIVOTDATA("Cuenta número de expedientes",#REF!,"CCAA",$B38,"Sexo",L$9,"TramoEdad",L$1)</f>
        <v>#REF!</v>
      </c>
      <c r="M38" s="396" t="e">
        <f>L38/$J38*100</f>
        <v>#REF!</v>
      </c>
      <c r="N38" s="396" t="e">
        <f>GETPIVOTDATA("Cuenta número de expedientes",#REF!,"CCAA",$B38,"Sexo",N$9,"TramoEdad",N$1)</f>
        <v>#REF!</v>
      </c>
      <c r="O38" s="396" t="e">
        <f>N38/$J38*100</f>
        <v>#REF!</v>
      </c>
      <c r="Q38" s="396" t="e">
        <f>GETPIVOTDATA("Cuenta número de expedientes",#REF!,"CCAA",$B38,"TramoEdad",Q$1)</f>
        <v>#REF!</v>
      </c>
      <c r="R38" s="396" t="e">
        <f>Q38/$D38*100</f>
        <v>#REF!</v>
      </c>
      <c r="S38" s="396" t="e">
        <f>GETPIVOTDATA("Cuenta número de expedientes",#REF!,"CCAA",$B38,"Sexo",S$9,"TramoEdad",S$1)</f>
        <v>#REF!</v>
      </c>
      <c r="T38" s="396" t="e">
        <f>S38/$Q38*100</f>
        <v>#REF!</v>
      </c>
      <c r="U38" s="396" t="e">
        <f>GETPIVOTDATA("Cuenta número de expedientes",#REF!,"CCAA",$B38,"Sexo",U$9,"TramoEdad",U$1)</f>
        <v>#REF!</v>
      </c>
      <c r="V38" s="396" t="e">
        <f>U38/$Q38*100</f>
        <v>#REF!</v>
      </c>
      <c r="X38" s="396" t="e">
        <f>GETPIVOTDATA("Cuenta número de expedientes",#REF!,"CCAA",$B38,"TramoEdad",X$1)</f>
        <v>#REF!</v>
      </c>
      <c r="Y38" s="396" t="e">
        <f>X38/$D38*100</f>
        <v>#REF!</v>
      </c>
      <c r="Z38" s="396" t="e">
        <f>GETPIVOTDATA("Cuenta número de expedientes",#REF!,"CCAA",$B38,"Sexo",Z$9,"TramoEdad",Z$1)</f>
        <v>#REF!</v>
      </c>
      <c r="AA38" s="396" t="e">
        <f>Z38/$X38*100</f>
        <v>#REF!</v>
      </c>
      <c r="AB38" s="396" t="e">
        <f>GETPIVOTDATA("Cuenta número de expedientes",#REF!,"CCAA",$B38,"Sexo",AB$9,"TramoEdad",AB$1)</f>
        <v>#REF!</v>
      </c>
      <c r="AC38" s="396" t="e">
        <f>AB38/$X38*100</f>
        <v>#REF!</v>
      </c>
    </row>
    <row r="39" spans="2:30" s="596" customFormat="1" x14ac:dyDescent="0.25">
      <c r="J39" s="1347"/>
      <c r="K39" s="1347"/>
      <c r="L39" s="1347"/>
      <c r="M39" s="1347"/>
      <c r="N39" s="1347"/>
      <c r="O39" s="1347"/>
      <c r="P39" s="1347"/>
      <c r="Q39" s="1347"/>
      <c r="R39" s="1347"/>
      <c r="S39" s="1347"/>
      <c r="T39" s="1347"/>
      <c r="U39" s="1347"/>
      <c r="V39" s="1347"/>
      <c r="W39" s="1347"/>
      <c r="X39" s="1347"/>
      <c r="Y39" s="1347"/>
      <c r="Z39" s="1347"/>
      <c r="AA39" s="1347"/>
      <c r="AB39" s="1347"/>
      <c r="AC39" s="1347"/>
    </row>
    <row r="40" spans="2:30" s="396" customFormat="1" x14ac:dyDescent="0.25"/>
    <row r="41" spans="2:30" s="329" customFormat="1" x14ac:dyDescent="0.25"/>
    <row r="42" spans="2:30" s="329" customFormat="1" x14ac:dyDescent="0.25"/>
    <row r="43" spans="2:30" s="396" customFormat="1" x14ac:dyDescent="0.25"/>
    <row r="44" spans="2:30" s="396" customFormat="1" x14ac:dyDescent="0.25"/>
    <row r="45" spans="2:30" s="396" customFormat="1" x14ac:dyDescent="0.25"/>
    <row r="46" spans="2:30" s="396" customFormat="1" x14ac:dyDescent="0.25"/>
  </sheetData>
  <mergeCells count="30">
    <mergeCell ref="U9:V9"/>
    <mergeCell ref="X9:X10"/>
    <mergeCell ref="Y9:Y10"/>
    <mergeCell ref="Z9:AA9"/>
    <mergeCell ref="AB9:AC9"/>
    <mergeCell ref="B36:D36"/>
    <mergeCell ref="E9:F9"/>
    <mergeCell ref="G9:H9"/>
    <mergeCell ref="L9:M9"/>
    <mergeCell ref="D9:D10"/>
    <mergeCell ref="J9:J10"/>
    <mergeCell ref="K9:K10"/>
    <mergeCell ref="B34:O34"/>
    <mergeCell ref="B35:M35"/>
    <mergeCell ref="B2:C2"/>
    <mergeCell ref="B3:C3"/>
    <mergeCell ref="A4:AC4"/>
    <mergeCell ref="B5:AC5"/>
    <mergeCell ref="B7:B10"/>
    <mergeCell ref="D7:H8"/>
    <mergeCell ref="J7:O7"/>
    <mergeCell ref="Q7:V7"/>
    <mergeCell ref="X7:AC7"/>
    <mergeCell ref="J8:O8"/>
    <mergeCell ref="Q8:V8"/>
    <mergeCell ref="X8:AC8"/>
    <mergeCell ref="R9:R10"/>
    <mergeCell ref="S9:T9"/>
    <mergeCell ref="N9:O9"/>
    <mergeCell ref="Q9:Q10"/>
  </mergeCells>
  <printOptions horizontalCentered="1"/>
  <pageMargins left="0" right="0" top="0.43307086614173229" bottom="0.43307086614173229" header="0" footer="0"/>
  <pageSetup paperSize="9" scale="58" orientation="landscape" r:id="rId1"/>
  <headerFooter alignWithMargins="0"/>
  <rowBreaks count="2" manualBreakCount="2">
    <brk id="34" max="25" man="1"/>
    <brk id="35"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88">
    <tabColor theme="0"/>
    <pageSetUpPr fitToPage="1"/>
  </sheetPr>
  <dimension ref="A1:AL3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6.1796875" style="333" customWidth="1"/>
    <col min="5" max="5" width="8.7265625" style="333" customWidth="1"/>
    <col min="6" max="6" width="0.453125" style="333" customWidth="1"/>
    <col min="7" max="7" width="16.1796875" style="333" customWidth="1"/>
    <col min="8" max="8" width="8.7265625" style="333" customWidth="1"/>
    <col min="9" max="9" width="0.453125" style="333" customWidth="1"/>
    <col min="10" max="10" width="16.1796875" style="333" customWidth="1"/>
    <col min="11" max="11" width="8.7265625" style="333" customWidth="1"/>
    <col min="12" max="12" width="0.453125" style="333" customWidth="1"/>
    <col min="13" max="13" width="16.1796875" style="333" customWidth="1"/>
    <col min="14" max="14" width="8.7265625" style="333" customWidth="1"/>
    <col min="15" max="15" width="11.453125" style="333"/>
    <col min="16" max="18" width="2.453125" style="333" bestFit="1" customWidth="1"/>
    <col min="19" max="19" width="13" style="333" bestFit="1" customWidth="1"/>
    <col min="20" max="20" width="3.453125" style="333" bestFit="1" customWidth="1"/>
    <col min="21" max="21" width="3.81640625" style="333" customWidth="1"/>
    <col min="22" max="24" width="2.453125" style="333" bestFit="1" customWidth="1"/>
    <col min="25" max="25" width="8.453125" style="333" bestFit="1" customWidth="1"/>
    <col min="26" max="26" width="3.453125" style="333" bestFit="1" customWidth="1"/>
    <col min="27" max="27" width="3.54296875" style="333" customWidth="1"/>
    <col min="28" max="30" width="2.453125" style="333" bestFit="1" customWidth="1"/>
    <col min="31" max="31" width="8.453125" style="333" bestFit="1" customWidth="1"/>
    <col min="32" max="32" width="4.1796875" style="333" bestFit="1" customWidth="1"/>
    <col min="33" max="33" width="3.26953125" style="333" customWidth="1"/>
    <col min="34" max="34" width="4.26953125" style="333" bestFit="1" customWidth="1"/>
    <col min="35" max="35" width="2.453125" style="333" bestFit="1" customWidth="1"/>
    <col min="36" max="36" width="4.26953125" style="333" bestFit="1" customWidth="1"/>
    <col min="37" max="37" width="8.453125" style="333" bestFit="1" customWidth="1"/>
    <col min="38" max="38" width="4.26953125" style="333" bestFit="1" customWidth="1"/>
    <col min="39" max="16384" width="11.453125" style="333"/>
  </cols>
  <sheetData>
    <row r="1" spans="1:38" s="340" customFormat="1" ht="15" customHeight="1" x14ac:dyDescent="0.25">
      <c r="B1" s="311"/>
      <c r="C1" s="341"/>
      <c r="F1" s="341"/>
      <c r="G1" s="342" t="s">
        <v>135</v>
      </c>
      <c r="H1" s="342"/>
      <c r="I1" s="342"/>
      <c r="J1" s="342" t="s">
        <v>16</v>
      </c>
      <c r="K1" s="342"/>
      <c r="L1" s="342"/>
      <c r="M1" s="342" t="s">
        <v>15</v>
      </c>
      <c r="N1" s="342"/>
    </row>
    <row r="2" spans="1:38" s="343" customFormat="1" ht="52.5" customHeight="1" x14ac:dyDescent="0.35">
      <c r="B2" s="1381"/>
      <c r="C2" s="1381"/>
    </row>
    <row r="3" spans="1:38" s="345" customFormat="1" ht="4.5" customHeight="1" x14ac:dyDescent="0.25">
      <c r="B3" s="1382"/>
      <c r="C3" s="1382"/>
    </row>
    <row r="4" spans="1:38" s="492" customFormat="1" ht="17.25" customHeight="1" x14ac:dyDescent="0.25">
      <c r="A4" s="1419" t="s">
        <v>395</v>
      </c>
      <c r="B4" s="1419"/>
      <c r="C4" s="1419"/>
      <c r="D4" s="1419"/>
      <c r="E4" s="1419"/>
      <c r="F4" s="1419"/>
      <c r="G4" s="1419"/>
      <c r="H4" s="1419"/>
      <c r="I4" s="1419"/>
      <c r="J4" s="1419"/>
      <c r="K4" s="1419"/>
      <c r="L4" s="1419"/>
      <c r="M4" s="1419"/>
      <c r="N4" s="1419"/>
    </row>
    <row r="5" spans="1:38" s="492" customFormat="1" ht="17.25" customHeight="1" x14ac:dyDescent="0.25">
      <c r="B5" s="1420" t="str">
        <f>porsaad!$B$6</f>
        <v>Situación a 31 de diciembre de 2024</v>
      </c>
      <c r="C5" s="1420"/>
      <c r="D5" s="1420"/>
      <c r="E5" s="1420"/>
      <c r="F5" s="1420"/>
      <c r="G5" s="1420"/>
      <c r="H5" s="1420"/>
      <c r="I5" s="1420"/>
      <c r="J5" s="1420"/>
      <c r="K5" s="1420"/>
      <c r="L5" s="1420"/>
      <c r="M5" s="1420"/>
      <c r="N5" s="1420"/>
    </row>
    <row r="6" spans="1:38" s="492" customFormat="1" ht="6" customHeight="1" x14ac:dyDescent="0.25"/>
    <row r="7" spans="1:38" s="437" customFormat="1" ht="12.75" customHeight="1" x14ac:dyDescent="0.25">
      <c r="A7" s="488"/>
      <c r="B7" s="1385" t="s">
        <v>12</v>
      </c>
      <c r="D7" s="1388" t="s">
        <v>29</v>
      </c>
      <c r="E7" s="1389"/>
      <c r="F7" s="489"/>
      <c r="G7" s="1438"/>
      <c r="H7" s="1438"/>
      <c r="I7" s="489"/>
      <c r="J7" s="1438"/>
      <c r="K7" s="1438"/>
      <c r="L7" s="489"/>
      <c r="M7" s="1438"/>
      <c r="N7" s="1439"/>
      <c r="O7" s="488"/>
      <c r="P7" s="488"/>
      <c r="W7" s="490"/>
    </row>
    <row r="8" spans="1:38" s="437" customFormat="1" ht="33.75" customHeight="1" x14ac:dyDescent="0.25">
      <c r="A8" s="488"/>
      <c r="B8" s="1386"/>
      <c r="D8" s="1436"/>
      <c r="E8" s="1437"/>
      <c r="F8" s="491"/>
      <c r="G8" s="1394" t="s">
        <v>219</v>
      </c>
      <c r="H8" s="1396"/>
      <c r="J8" s="1394" t="s">
        <v>173</v>
      </c>
      <c r="K8" s="1396"/>
      <c r="M8" s="1394" t="s">
        <v>174</v>
      </c>
      <c r="N8" s="1396"/>
      <c r="O8" s="488"/>
      <c r="P8" s="488"/>
      <c r="W8" s="490"/>
    </row>
    <row r="9" spans="1:38" s="437" customFormat="1" ht="6" customHeight="1" x14ac:dyDescent="0.25">
      <c r="A9" s="488"/>
      <c r="B9" s="1386"/>
      <c r="D9" s="1440" t="s">
        <v>9</v>
      </c>
      <c r="E9" s="1429" t="s">
        <v>218</v>
      </c>
      <c r="G9" s="1434" t="s">
        <v>9</v>
      </c>
      <c r="H9" s="1432" t="s">
        <v>218</v>
      </c>
      <c r="J9" s="1434" t="s">
        <v>9</v>
      </c>
      <c r="K9" s="1432" t="s">
        <v>218</v>
      </c>
      <c r="M9" s="1434" t="s">
        <v>9</v>
      </c>
      <c r="N9" s="1432" t="s">
        <v>218</v>
      </c>
      <c r="O9" s="488"/>
      <c r="P9" s="488"/>
      <c r="W9" s="490"/>
    </row>
    <row r="10" spans="1:38" s="437" customFormat="1" ht="27.75" customHeight="1" x14ac:dyDescent="0.25">
      <c r="A10" s="488"/>
      <c r="B10" s="1387"/>
      <c r="D10" s="1441"/>
      <c r="E10" s="1430"/>
      <c r="F10" s="493"/>
      <c r="G10" s="1435"/>
      <c r="H10" s="1433"/>
      <c r="I10" s="494"/>
      <c r="J10" s="1435"/>
      <c r="K10" s="1433"/>
      <c r="L10" s="494"/>
      <c r="M10" s="1435"/>
      <c r="N10" s="1433"/>
      <c r="O10" s="488"/>
      <c r="P10" s="495"/>
      <c r="Q10" s="496"/>
      <c r="R10" s="496"/>
      <c r="S10" s="496"/>
      <c r="T10" s="496"/>
    </row>
    <row r="11" spans="1:38" s="328" customFormat="1" ht="4.5" customHeight="1" x14ac:dyDescent="0.25">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35">
      <c r="A12" s="330"/>
      <c r="B12" s="349" t="s">
        <v>8</v>
      </c>
      <c r="C12" s="350"/>
      <c r="D12" s="497">
        <f t="shared" ref="D12:D29" si="0">G12+J12+M12</f>
        <v>423377</v>
      </c>
      <c r="E12" s="498">
        <f>D12/'20pobl'!D12*100</f>
        <v>4.9320800307823243</v>
      </c>
      <c r="F12" s="350"/>
      <c r="G12" s="355">
        <v>120084</v>
      </c>
      <c r="H12" s="498">
        <v>1.7115474436179494</v>
      </c>
      <c r="I12" s="350"/>
      <c r="J12" s="355">
        <v>103075</v>
      </c>
      <c r="K12" s="498">
        <v>8.9947126884133795</v>
      </c>
      <c r="L12" s="350"/>
      <c r="M12" s="355">
        <v>200218</v>
      </c>
      <c r="N12" s="498">
        <f>M12/'20pobl'!X12*100</f>
        <v>47.435019628561747</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35">
      <c r="A13" s="330"/>
      <c r="B13" s="363" t="s">
        <v>7</v>
      </c>
      <c r="C13" s="350"/>
      <c r="D13" s="499">
        <f t="shared" si="0"/>
        <v>57909</v>
      </c>
      <c r="E13" s="500">
        <f>D13/'20pobl'!D13*100</f>
        <v>4.317414069600213</v>
      </c>
      <c r="F13" s="350"/>
      <c r="G13" s="368">
        <v>11055</v>
      </c>
      <c r="H13" s="501">
        <v>1.0586656886019388</v>
      </c>
      <c r="I13" s="350"/>
      <c r="J13" s="368">
        <v>11451</v>
      </c>
      <c r="K13" s="501">
        <v>5.6972133357878141</v>
      </c>
      <c r="L13" s="350"/>
      <c r="M13" s="368">
        <v>35403</v>
      </c>
      <c r="N13" s="501">
        <f>M13/'20pobl'!X13*100</f>
        <v>36.856241606546114</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35">
      <c r="A14" s="330"/>
      <c r="B14" s="363" t="s">
        <v>37</v>
      </c>
      <c r="C14" s="350"/>
      <c r="D14" s="499">
        <f t="shared" si="0"/>
        <v>51282</v>
      </c>
      <c r="E14" s="500">
        <f>D14/'20pobl'!D14*100</f>
        <v>5.0973102995845174</v>
      </c>
      <c r="F14" s="350"/>
      <c r="G14" s="368">
        <v>10897</v>
      </c>
      <c r="H14" s="501">
        <v>1.4950437317784255</v>
      </c>
      <c r="I14" s="350"/>
      <c r="J14" s="368">
        <v>11771</v>
      </c>
      <c r="K14" s="501">
        <v>6.0897502224613538</v>
      </c>
      <c r="L14" s="350"/>
      <c r="M14" s="368">
        <v>28614</v>
      </c>
      <c r="N14" s="501">
        <f>M14/'20pobl'!X14*100</f>
        <v>34.10773246873994</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35">
      <c r="A15" s="330"/>
      <c r="B15" s="363" t="s">
        <v>38</v>
      </c>
      <c r="C15" s="350"/>
      <c r="D15" s="499">
        <f t="shared" si="0"/>
        <v>46233</v>
      </c>
      <c r="E15" s="500">
        <f>D15/'20pobl'!D15*100</f>
        <v>3.8212059449246474</v>
      </c>
      <c r="F15" s="350"/>
      <c r="G15" s="368">
        <v>13371</v>
      </c>
      <c r="H15" s="501">
        <v>1.3234420777575422</v>
      </c>
      <c r="I15" s="350"/>
      <c r="J15" s="368">
        <v>10896</v>
      </c>
      <c r="K15" s="501">
        <v>7.4104300987513261</v>
      </c>
      <c r="L15" s="350"/>
      <c r="M15" s="368">
        <v>21966</v>
      </c>
      <c r="N15" s="501">
        <f>M15/'20pobl'!X15*100</f>
        <v>41.800190294957183</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35">
      <c r="A16" s="330"/>
      <c r="B16" s="363" t="s">
        <v>6</v>
      </c>
      <c r="C16" s="350"/>
      <c r="D16" s="499">
        <f t="shared" si="0"/>
        <v>75761</v>
      </c>
      <c r="E16" s="500">
        <f>D16/'20pobl'!D16*100</f>
        <v>3.4234275757608623</v>
      </c>
      <c r="F16" s="350"/>
      <c r="G16" s="368">
        <v>25432</v>
      </c>
      <c r="H16" s="501">
        <v>1.3924134491195854</v>
      </c>
      <c r="I16" s="350"/>
      <c r="J16" s="368">
        <v>18328</v>
      </c>
      <c r="K16" s="501">
        <v>6.3600684311160309</v>
      </c>
      <c r="L16" s="350"/>
      <c r="M16" s="368">
        <v>32001</v>
      </c>
      <c r="N16" s="501">
        <f>M16/'20pobl'!X16*100</f>
        <v>32.529936771911281</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35">
      <c r="A17" s="330"/>
      <c r="B17" s="363" t="s">
        <v>5</v>
      </c>
      <c r="C17" s="350"/>
      <c r="D17" s="377">
        <f t="shared" si="0"/>
        <v>23556</v>
      </c>
      <c r="E17" s="502">
        <f>D17/'20pobl'!D17*100</f>
        <v>4.0034875005736019</v>
      </c>
      <c r="F17" s="350"/>
      <c r="G17" s="377">
        <v>6583</v>
      </c>
      <c r="H17" s="502">
        <v>1.4621935346301982</v>
      </c>
      <c r="I17" s="350"/>
      <c r="J17" s="377">
        <v>5037</v>
      </c>
      <c r="K17" s="502">
        <v>5.1664187907072163</v>
      </c>
      <c r="L17" s="350"/>
      <c r="M17" s="377">
        <v>11936</v>
      </c>
      <c r="N17" s="502">
        <f>M17/'20pobl'!X17*100</f>
        <v>29.342642214464821</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35">
      <c r="A18" s="330"/>
      <c r="B18" s="363" t="s">
        <v>4</v>
      </c>
      <c r="C18" s="350"/>
      <c r="D18" s="499">
        <f t="shared" si="0"/>
        <v>160725</v>
      </c>
      <c r="E18" s="500">
        <f>D18/'20pobl'!D18*100</f>
        <v>6.7426604740607372</v>
      </c>
      <c r="F18" s="350"/>
      <c r="G18" s="368">
        <v>32428</v>
      </c>
      <c r="H18" s="501">
        <v>1.8503144244984644</v>
      </c>
      <c r="I18" s="350"/>
      <c r="J18" s="368">
        <v>29388</v>
      </c>
      <c r="K18" s="501">
        <v>7.1029943853763582</v>
      </c>
      <c r="L18" s="350"/>
      <c r="M18" s="368">
        <v>98909</v>
      </c>
      <c r="N18" s="501">
        <f>M18/'20pobl'!X18*100</f>
        <v>45.497366544768738</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35">
      <c r="A19" s="330"/>
      <c r="B19" s="363" t="s">
        <v>40</v>
      </c>
      <c r="C19" s="350"/>
      <c r="D19" s="499">
        <f t="shared" si="0"/>
        <v>98880</v>
      </c>
      <c r="E19" s="500">
        <f>D19/'20pobl'!D19*100</f>
        <v>4.744525897683685</v>
      </c>
      <c r="F19" s="350"/>
      <c r="G19" s="368">
        <v>23025</v>
      </c>
      <c r="H19" s="501">
        <v>1.3708213020569762</v>
      </c>
      <c r="I19" s="350"/>
      <c r="J19" s="368">
        <v>19552</v>
      </c>
      <c r="K19" s="501">
        <v>7.1506418461763515</v>
      </c>
      <c r="L19" s="350"/>
      <c r="M19" s="368">
        <v>56303</v>
      </c>
      <c r="N19" s="501">
        <f>M19/'20pobl'!X19*100</f>
        <v>42.977420881486346</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35">
      <c r="A20" s="330"/>
      <c r="B20" s="363" t="s">
        <v>41</v>
      </c>
      <c r="C20" s="350"/>
      <c r="D20" s="499">
        <f t="shared" si="0"/>
        <v>382242</v>
      </c>
      <c r="E20" s="500">
        <f>D20/'20pobl'!D20*100</f>
        <v>4.8373043508302942</v>
      </c>
      <c r="F20" s="350"/>
      <c r="G20" s="368">
        <v>95579</v>
      </c>
      <c r="H20" s="501">
        <v>1.4997962433775176</v>
      </c>
      <c r="I20" s="350"/>
      <c r="J20" s="368">
        <v>87906</v>
      </c>
      <c r="K20" s="501">
        <v>8.1683513322145593</v>
      </c>
      <c r="L20" s="350"/>
      <c r="M20" s="368">
        <v>198757</v>
      </c>
      <c r="N20" s="501">
        <f>M20/'20pobl'!X20*100</f>
        <v>43.877073463639057</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35">
      <c r="A21" s="330"/>
      <c r="B21" s="363" t="s">
        <v>3</v>
      </c>
      <c r="C21" s="350"/>
      <c r="D21" s="499">
        <f t="shared" si="0"/>
        <v>218328</v>
      </c>
      <c r="E21" s="500">
        <f>D21/'20pobl'!D21*100</f>
        <v>4.1855797185496328</v>
      </c>
      <c r="F21" s="350"/>
      <c r="G21" s="368">
        <v>58329</v>
      </c>
      <c r="H21" s="501">
        <v>1.3992262743360517</v>
      </c>
      <c r="I21" s="350"/>
      <c r="J21" s="368">
        <v>47980</v>
      </c>
      <c r="K21" s="501">
        <v>6.3526445961476332</v>
      </c>
      <c r="L21" s="350"/>
      <c r="M21" s="368">
        <v>112019</v>
      </c>
      <c r="N21" s="501">
        <f>M21/'20pobl'!X21*100</f>
        <v>38.328805370597216</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35">
      <c r="A22" s="330"/>
      <c r="B22" s="363" t="s">
        <v>2</v>
      </c>
      <c r="C22" s="350"/>
      <c r="D22" s="499">
        <f t="shared" si="0"/>
        <v>59450</v>
      </c>
      <c r="E22" s="500">
        <f>D22/'20pobl'!D22*100</f>
        <v>5.6387803920303972</v>
      </c>
      <c r="F22" s="350"/>
      <c r="G22" s="368">
        <v>13796</v>
      </c>
      <c r="H22" s="501">
        <v>1.6741926049616582</v>
      </c>
      <c r="I22" s="350"/>
      <c r="J22" s="368">
        <v>12946</v>
      </c>
      <c r="K22" s="501">
        <v>8.2349498753244106</v>
      </c>
      <c r="L22" s="350"/>
      <c r="M22" s="368">
        <v>32708</v>
      </c>
      <c r="N22" s="501">
        <f>M22/'20pobl'!X22*100</f>
        <v>44.769296048399241</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35">
      <c r="A23" s="330"/>
      <c r="B23" s="363" t="s">
        <v>35</v>
      </c>
      <c r="C23" s="350"/>
      <c r="D23" s="499">
        <f t="shared" si="0"/>
        <v>85251</v>
      </c>
      <c r="E23" s="500">
        <f>D23/'20pobl'!D23*100</f>
        <v>3.1581181763220596</v>
      </c>
      <c r="F23" s="350"/>
      <c r="G23" s="368">
        <v>25115</v>
      </c>
      <c r="H23" s="501">
        <v>1.262426976277532</v>
      </c>
      <c r="I23" s="350"/>
      <c r="J23" s="368">
        <v>14926</v>
      </c>
      <c r="K23" s="501">
        <v>3.1545621317282251</v>
      </c>
      <c r="L23" s="350"/>
      <c r="M23" s="368">
        <v>45210</v>
      </c>
      <c r="N23" s="501">
        <f>M23/'20pobl'!X23*100</f>
        <v>19.088352769310017</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35">
      <c r="A24" s="330"/>
      <c r="B24" s="363" t="s">
        <v>42</v>
      </c>
      <c r="C24" s="350"/>
      <c r="D24" s="499">
        <f t="shared" si="0"/>
        <v>256424</v>
      </c>
      <c r="E24" s="500">
        <f>D24/'20pobl'!D24*100</f>
        <v>3.7314845683939368</v>
      </c>
      <c r="F24" s="350"/>
      <c r="G24" s="368">
        <v>60304</v>
      </c>
      <c r="H24" s="501">
        <v>1.0758264626835183</v>
      </c>
      <c r="I24" s="350"/>
      <c r="J24" s="368">
        <v>49654</v>
      </c>
      <c r="K24" s="501">
        <v>5.5741532796730988</v>
      </c>
      <c r="L24" s="350"/>
      <c r="M24" s="368">
        <v>146466</v>
      </c>
      <c r="N24" s="501">
        <f>M24/'20pobl'!X24*100</f>
        <v>38.979848196131449</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35">
      <c r="A25" s="332"/>
      <c r="B25" s="363" t="s">
        <v>43</v>
      </c>
      <c r="C25" s="350"/>
      <c r="D25" s="499">
        <f t="shared" si="0"/>
        <v>66811</v>
      </c>
      <c r="E25" s="500">
        <f>D25/'20pobl'!D25*100</f>
        <v>4.3056869533386788</v>
      </c>
      <c r="F25" s="350"/>
      <c r="G25" s="368">
        <v>22932</v>
      </c>
      <c r="H25" s="501">
        <v>1.7666649461225741</v>
      </c>
      <c r="I25" s="350"/>
      <c r="J25" s="368">
        <v>15686</v>
      </c>
      <c r="K25" s="501">
        <v>8.6024217961654887</v>
      </c>
      <c r="L25" s="350"/>
      <c r="M25" s="368">
        <v>28193</v>
      </c>
      <c r="N25" s="501">
        <f>M25/'20pobl'!X25*100</f>
        <v>39.536383906659751</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35">
      <c r="B26" s="363" t="s">
        <v>44</v>
      </c>
      <c r="C26" s="350"/>
      <c r="D26" s="503">
        <f t="shared" si="0"/>
        <v>21514</v>
      </c>
      <c r="E26" s="504">
        <f>D26/'20pobl'!D26*100</f>
        <v>3.2007498270488202</v>
      </c>
      <c r="F26" s="350"/>
      <c r="G26" s="377">
        <v>5179</v>
      </c>
      <c r="H26" s="502">
        <v>0.96854247355162781</v>
      </c>
      <c r="I26" s="350"/>
      <c r="J26" s="377">
        <v>3912</v>
      </c>
      <c r="K26" s="502">
        <v>4.0878170095821273</v>
      </c>
      <c r="L26" s="350"/>
      <c r="M26" s="377">
        <v>12423</v>
      </c>
      <c r="N26" s="502">
        <f>M26/'20pobl'!X26*100</f>
        <v>29.766383131664071</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35">
      <c r="B27" s="363" t="s">
        <v>45</v>
      </c>
      <c r="C27" s="350"/>
      <c r="D27" s="503">
        <f t="shared" si="0"/>
        <v>117575</v>
      </c>
      <c r="E27" s="504">
        <f>D27/'20pobl'!D27*100</f>
        <v>5.3050080720046271</v>
      </c>
      <c r="F27" s="350"/>
      <c r="G27" s="377">
        <v>30915</v>
      </c>
      <c r="H27" s="502">
        <v>1.8227560614082774</v>
      </c>
      <c r="I27" s="350"/>
      <c r="J27" s="377">
        <v>23667</v>
      </c>
      <c r="K27" s="502">
        <v>6.5502219663673911</v>
      </c>
      <c r="L27" s="350"/>
      <c r="M27" s="377">
        <v>62993</v>
      </c>
      <c r="N27" s="502">
        <f>M27/'20pobl'!X27*100</f>
        <v>39.636187455954897</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35">
      <c r="B28" s="363" t="s">
        <v>46</v>
      </c>
      <c r="C28" s="350"/>
      <c r="D28" s="503">
        <f t="shared" si="0"/>
        <v>14722</v>
      </c>
      <c r="E28" s="504">
        <f>D28/'20pobl'!D28*100</f>
        <v>4.5680490998566468</v>
      </c>
      <c r="F28" s="350"/>
      <c r="G28" s="377">
        <v>3401</v>
      </c>
      <c r="H28" s="502">
        <v>1.3490624789270966</v>
      </c>
      <c r="I28" s="350"/>
      <c r="J28" s="377">
        <v>2783</v>
      </c>
      <c r="K28" s="502">
        <v>5.785742500155922</v>
      </c>
      <c r="L28" s="350"/>
      <c r="M28" s="377">
        <v>8538</v>
      </c>
      <c r="N28" s="502">
        <f>M28/'20pobl'!X28*100</f>
        <v>38.668478260869563</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35">
      <c r="B29" s="384" t="s">
        <v>1</v>
      </c>
      <c r="C29" s="350"/>
      <c r="D29" s="505">
        <f t="shared" si="0"/>
        <v>5608</v>
      </c>
      <c r="E29" s="506">
        <f>D29/'20pobl'!D29*100</f>
        <v>3.3273013141890893</v>
      </c>
      <c r="F29" s="350"/>
      <c r="G29" s="389">
        <v>2992</v>
      </c>
      <c r="H29" s="507">
        <v>2.0224552011301955</v>
      </c>
      <c r="I29" s="350"/>
      <c r="J29" s="389">
        <v>1017</v>
      </c>
      <c r="K29" s="507">
        <v>6.4600139744648413</v>
      </c>
      <c r="L29" s="350"/>
      <c r="M29" s="389">
        <v>1599</v>
      </c>
      <c r="N29" s="507">
        <f>M29/'20pobl'!X29*100</f>
        <v>32.880937692782233</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3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35">
      <c r="B31" s="1240" t="s">
        <v>0</v>
      </c>
      <c r="C31" s="320"/>
      <c r="D31" s="1246">
        <f>G31+J31+M31</f>
        <v>2165648</v>
      </c>
      <c r="E31" s="1247">
        <f>D31/'20pobl'!D31*100</f>
        <v>4.5037573909448243</v>
      </c>
      <c r="F31" s="320"/>
      <c r="G31" s="1246">
        <f>SUM(G12:G29)</f>
        <v>561417</v>
      </c>
      <c r="H31" s="1247">
        <f>G31/'20pobl'!J31*100</f>
        <v>1.4621153908507527</v>
      </c>
      <c r="I31" s="320"/>
      <c r="J31" s="1246">
        <f>SUM(J12:J29)</f>
        <v>469975</v>
      </c>
      <c r="K31" s="1247">
        <f>J31/'20pobl'!Q31*100</f>
        <v>6.8952520289991579</v>
      </c>
      <c r="L31" s="320"/>
      <c r="M31" s="1246">
        <f>SUM(M12:M29)</f>
        <v>1134256</v>
      </c>
      <c r="N31" s="1247">
        <f>M31/'20pobl'!X31*100</f>
        <v>39.495601099498792</v>
      </c>
      <c r="O31" s="359"/>
      <c r="P31" s="360"/>
      <c r="Q31" s="360"/>
      <c r="T31" s="395"/>
      <c r="V31" s="360"/>
      <c r="W31" s="360"/>
      <c r="Z31" s="395"/>
      <c r="AB31" s="360"/>
      <c r="AC31" s="360"/>
      <c r="AF31" s="395"/>
      <c r="AH31" s="360"/>
      <c r="AI31" s="360"/>
      <c r="AL31" s="395"/>
    </row>
    <row r="32" spans="1:38" s="496" customFormat="1" ht="5.25" customHeight="1" x14ac:dyDescent="0.25">
      <c r="B32" s="397" t="s">
        <v>39</v>
      </c>
      <c r="C32" s="509"/>
      <c r="F32" s="509"/>
    </row>
    <row r="33" spans="2:14" s="496" customFormat="1" ht="5.25" hidden="1" customHeight="1" x14ac:dyDescent="0.25">
      <c r="B33" s="397" t="s">
        <v>47</v>
      </c>
      <c r="C33" s="509"/>
      <c r="F33" s="509"/>
    </row>
    <row r="34" spans="2:14" s="496" customFormat="1" ht="13.5" customHeight="1" x14ac:dyDescent="0.25">
      <c r="B34" s="1424" t="str">
        <f>'20pobl'!B34:H34</f>
        <v xml:space="preserve">(1) Cifras INE de población referidas al 01/01/2023. Publicado Censo de Población Anual el 13/12/2023 </v>
      </c>
      <c r="C34" s="1431"/>
      <c r="D34" s="1431"/>
      <c r="E34" s="1431"/>
      <c r="F34" s="1431"/>
      <c r="G34" s="1431"/>
      <c r="H34" s="1431"/>
      <c r="I34" s="1431"/>
      <c r="J34" s="1431"/>
      <c r="K34" s="1431"/>
      <c r="L34" s="1431"/>
      <c r="M34" s="1431"/>
      <c r="N34" s="1431"/>
    </row>
    <row r="35" spans="2:14" ht="29.25" customHeight="1" x14ac:dyDescent="0.25">
      <c r="B35" s="1428"/>
      <c r="C35" s="1428"/>
      <c r="D35" s="1428"/>
      <c r="E35" s="510"/>
    </row>
    <row r="36" spans="2:14" ht="4.5" customHeight="1" x14ac:dyDescent="0.25">
      <c r="B36" s="1418"/>
      <c r="C36" s="1418"/>
      <c r="D36" s="1418"/>
      <c r="E36" s="452"/>
    </row>
  </sheetData>
  <mergeCells count="23">
    <mergeCell ref="B2:C2"/>
    <mergeCell ref="B3:C3"/>
    <mergeCell ref="A4:N4"/>
    <mergeCell ref="B5:N5"/>
    <mergeCell ref="B7:B10"/>
    <mergeCell ref="D7:E8"/>
    <mergeCell ref="G7:H7"/>
    <mergeCell ref="J7:K7"/>
    <mergeCell ref="M7:N7"/>
    <mergeCell ref="G8:H8"/>
    <mergeCell ref="J8:K8"/>
    <mergeCell ref="M8:N8"/>
    <mergeCell ref="D9:D10"/>
    <mergeCell ref="G9:G10"/>
    <mergeCell ref="H9:H10"/>
    <mergeCell ref="J9:J10"/>
    <mergeCell ref="B35:D35"/>
    <mergeCell ref="B36:D36"/>
    <mergeCell ref="E9:E10"/>
    <mergeCell ref="B34:N34"/>
    <mergeCell ref="K9:K10"/>
    <mergeCell ref="M9:M10"/>
    <mergeCell ref="N9:N10"/>
  </mergeCells>
  <printOptions horizontalCentered="1"/>
  <pageMargins left="0" right="0" top="0.43307086614173229" bottom="0.43307086614173229" header="0" footer="0"/>
  <pageSetup paperSize="9" scale="96" orientation="landscape" r:id="rId1"/>
  <headerFooter alignWithMargins="0"/>
  <rowBreaks count="2" manualBreakCount="2">
    <brk id="34" max="25" man="1"/>
    <brk id="35"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15">
    <tabColor theme="0"/>
  </sheetPr>
  <dimension ref="A1:AX38"/>
  <sheetViews>
    <sheetView showGridLines="0" topLeftCell="A4" zoomScaleNormal="100" workbookViewId="0">
      <selection activeCell="M11" sqref="M11:M28"/>
    </sheetView>
  </sheetViews>
  <sheetFormatPr baseColWidth="10" defaultColWidth="11.453125" defaultRowHeight="15" x14ac:dyDescent="0.25"/>
  <cols>
    <col min="1" max="1" width="1.1796875" style="88" customWidth="1"/>
    <col min="2" max="2" width="28.7265625" style="88" customWidth="1"/>
    <col min="3" max="3" width="0.54296875" style="88" customWidth="1"/>
    <col min="4" max="4" width="11.81640625" style="88" customWidth="1"/>
    <col min="5" max="5" width="7.7265625" style="88" customWidth="1"/>
    <col min="6" max="6" width="0.453125" style="88" customWidth="1"/>
    <col min="7" max="7" width="12.453125" style="88" customWidth="1"/>
    <col min="8" max="8" width="6.26953125" style="88" customWidth="1"/>
    <col min="9" max="9" width="0.453125" style="88" customWidth="1"/>
    <col min="10" max="10" width="10.81640625" style="88" customWidth="1"/>
    <col min="11" max="11" width="6.26953125" style="88" customWidth="1"/>
    <col min="12" max="12" width="0.453125" style="88" customWidth="1"/>
    <col min="13" max="13" width="11.81640625" style="88" customWidth="1"/>
    <col min="14" max="14" width="6.26953125" style="88" customWidth="1"/>
    <col min="15" max="15" width="0.7265625" style="86" customWidth="1"/>
    <col min="16" max="16" width="10.1796875" style="88" bestFit="1" customWidth="1"/>
    <col min="17" max="17" width="8.54296875" style="88" customWidth="1"/>
    <col min="18" max="18" width="0.453125" style="88" customWidth="1"/>
    <col min="19" max="19" width="8.453125" style="88" bestFit="1" customWidth="1"/>
    <col min="20" max="20" width="7.81640625" style="88" bestFit="1" customWidth="1"/>
    <col min="21" max="21" width="0.453125" style="88" customWidth="1"/>
    <col min="22" max="22" width="8.453125" style="88" bestFit="1" customWidth="1"/>
    <col min="23" max="23" width="7.7265625" style="88" bestFit="1" customWidth="1"/>
    <col min="24" max="24" width="0.453125" style="88" customWidth="1"/>
    <col min="25" max="25" width="8.453125" style="88" bestFit="1" customWidth="1"/>
    <col min="26" max="26" width="7.7265625" style="88" bestFit="1" customWidth="1"/>
    <col min="27" max="27" width="11.453125" style="88"/>
    <col min="28" max="30" width="2.453125" style="88" bestFit="1" customWidth="1"/>
    <col min="31" max="31" width="13" style="88" bestFit="1" customWidth="1"/>
    <col min="32" max="32" width="3.453125" style="88" bestFit="1" customWidth="1"/>
    <col min="33" max="33" width="3.81640625" style="88" customWidth="1"/>
    <col min="34" max="36" width="2.453125" style="88" bestFit="1" customWidth="1"/>
    <col min="37" max="37" width="8.453125" style="88" bestFit="1" customWidth="1"/>
    <col min="38" max="38" width="3.453125" style="88" bestFit="1" customWidth="1"/>
    <col min="39" max="39" width="3.54296875" style="88" customWidth="1"/>
    <col min="40" max="42" width="2.453125" style="88" bestFit="1" customWidth="1"/>
    <col min="43" max="43" width="8.453125" style="88" bestFit="1" customWidth="1"/>
    <col min="44" max="44" width="4.1796875" style="88" bestFit="1" customWidth="1"/>
    <col min="45" max="45" width="3.26953125" style="88" customWidth="1"/>
    <col min="46" max="46" width="4.26953125" style="88" bestFit="1" customWidth="1"/>
    <col min="47" max="47" width="2.453125" style="88" bestFit="1" customWidth="1"/>
    <col min="48" max="48" width="4.26953125" style="88" bestFit="1" customWidth="1"/>
    <col min="49" max="49" width="8.453125" style="88" bestFit="1" customWidth="1"/>
    <col min="50" max="50" width="4.26953125" style="88" bestFit="1" customWidth="1"/>
    <col min="51" max="16384" width="11.453125" style="88"/>
  </cols>
  <sheetData>
    <row r="1" spans="1:50" s="32" customFormat="1" ht="15" customHeight="1" x14ac:dyDescent="0.25">
      <c r="B1" s="33"/>
      <c r="C1" s="34"/>
      <c r="F1" s="34"/>
      <c r="I1" s="34"/>
      <c r="O1" s="35"/>
      <c r="R1" s="34"/>
      <c r="S1" s="193" t="s">
        <v>135</v>
      </c>
      <c r="T1" s="193"/>
      <c r="U1" s="193"/>
      <c r="V1" s="193" t="s">
        <v>16</v>
      </c>
      <c r="W1" s="193"/>
      <c r="X1" s="193"/>
      <c r="Y1" s="193" t="s">
        <v>15</v>
      </c>
    </row>
    <row r="2" spans="1:50" s="36" customFormat="1" ht="52.5" customHeight="1" x14ac:dyDescent="0.3">
      <c r="B2" s="1444"/>
      <c r="C2" s="1444"/>
      <c r="D2" s="1444"/>
      <c r="E2" s="1444"/>
      <c r="F2" s="1444"/>
      <c r="G2" s="1444"/>
      <c r="H2" s="1444"/>
      <c r="I2" s="1444"/>
      <c r="O2" s="37"/>
    </row>
    <row r="3" spans="1:50" s="38" customFormat="1" ht="4.5" customHeight="1" x14ac:dyDescent="0.25">
      <c r="B3" s="1445"/>
      <c r="C3" s="1445"/>
      <c r="D3" s="1445"/>
      <c r="E3" s="1445"/>
      <c r="F3" s="1445"/>
      <c r="G3" s="1445"/>
      <c r="H3" s="1445"/>
      <c r="I3" s="1445"/>
      <c r="O3" s="37"/>
    </row>
    <row r="4" spans="1:50" s="38" customFormat="1" ht="17.25" customHeight="1" x14ac:dyDescent="0.25">
      <c r="A4" s="1445" t="s">
        <v>192</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row>
    <row r="5" spans="1:50" s="38" customFormat="1" ht="17.25" customHeight="1" x14ac:dyDescent="0.25">
      <c r="B5" s="1456" t="e">
        <f>#REF!</f>
        <v>#REF!</v>
      </c>
      <c r="C5" s="1456"/>
      <c r="D5" s="1456"/>
      <c r="E5" s="1456"/>
      <c r="F5" s="1456"/>
      <c r="G5" s="1456"/>
      <c r="H5" s="1456"/>
      <c r="I5" s="1456"/>
      <c r="J5" s="1456"/>
      <c r="K5" s="1456"/>
      <c r="L5" s="1456"/>
      <c r="M5" s="1456"/>
      <c r="N5" s="1456"/>
      <c r="O5" s="1456"/>
      <c r="P5" s="1456"/>
      <c r="Q5" s="1456"/>
      <c r="R5" s="1456"/>
      <c r="S5" s="1456"/>
      <c r="T5" s="1456"/>
      <c r="U5" s="1456"/>
      <c r="V5" s="1456"/>
      <c r="W5" s="1456"/>
      <c r="X5" s="1456"/>
      <c r="Y5" s="1456"/>
      <c r="Z5" s="1456"/>
    </row>
    <row r="6" spans="1:50" s="38" customFormat="1" ht="6" customHeight="1" x14ac:dyDescent="0.25">
      <c r="O6" s="37"/>
    </row>
    <row r="7" spans="1:50" s="41" customFormat="1" ht="12.75" customHeight="1" x14ac:dyDescent="0.25">
      <c r="A7" s="39"/>
      <c r="B7" s="1446" t="s">
        <v>12</v>
      </c>
      <c r="C7" s="40"/>
      <c r="D7" s="1452" t="s">
        <v>109</v>
      </c>
      <c r="E7" s="1449"/>
      <c r="F7" s="181"/>
      <c r="G7" s="1449"/>
      <c r="H7" s="1449"/>
      <c r="I7" s="181"/>
      <c r="J7" s="1449"/>
      <c r="K7" s="1449"/>
      <c r="L7" s="181"/>
      <c r="M7" s="1449"/>
      <c r="N7" s="1450"/>
      <c r="O7" s="40"/>
      <c r="P7" s="1452" t="s">
        <v>13</v>
      </c>
      <c r="Q7" s="1449"/>
      <c r="R7" s="181"/>
      <c r="S7" s="1449"/>
      <c r="T7" s="1449"/>
      <c r="U7" s="181"/>
      <c r="V7" s="1449"/>
      <c r="W7" s="1449"/>
      <c r="X7" s="181"/>
      <c r="Y7" s="1449"/>
      <c r="Z7" s="1450"/>
      <c r="AA7" s="116"/>
      <c r="AB7" s="116"/>
      <c r="AC7" s="117"/>
      <c r="AD7" s="117"/>
      <c r="AE7" s="117"/>
      <c r="AF7" s="117"/>
      <c r="AG7" s="117"/>
      <c r="AH7" s="117"/>
      <c r="AI7" s="118"/>
    </row>
    <row r="8" spans="1:50" s="41" customFormat="1" ht="33.75" customHeight="1" x14ac:dyDescent="0.25">
      <c r="A8" s="39"/>
      <c r="B8" s="1447"/>
      <c r="C8" s="40"/>
      <c r="D8" s="1453"/>
      <c r="E8" s="1454"/>
      <c r="F8" s="40"/>
      <c r="G8" s="1452" t="s">
        <v>169</v>
      </c>
      <c r="H8" s="1450"/>
      <c r="I8" s="40"/>
      <c r="J8" s="1452" t="s">
        <v>175</v>
      </c>
      <c r="K8" s="1450"/>
      <c r="L8" s="40"/>
      <c r="M8" s="1452" t="s">
        <v>170</v>
      </c>
      <c r="N8" s="1450"/>
      <c r="O8" s="40"/>
      <c r="P8" s="1453"/>
      <c r="Q8" s="1455"/>
      <c r="R8" s="130"/>
      <c r="S8" s="1452" t="s">
        <v>172</v>
      </c>
      <c r="T8" s="1450"/>
      <c r="U8" s="40"/>
      <c r="V8" s="1452" t="s">
        <v>173</v>
      </c>
      <c r="W8" s="1450"/>
      <c r="X8" s="40"/>
      <c r="Y8" s="1452" t="s">
        <v>174</v>
      </c>
      <c r="Z8" s="1450"/>
      <c r="AA8" s="116"/>
      <c r="AB8" s="116"/>
      <c r="AC8" s="117"/>
      <c r="AD8" s="117"/>
      <c r="AE8" s="117"/>
      <c r="AF8" s="117"/>
      <c r="AG8" s="117"/>
      <c r="AH8" s="117"/>
      <c r="AI8" s="118"/>
    </row>
    <row r="9" spans="1:50" s="46" customFormat="1" ht="36.75" customHeight="1" x14ac:dyDescent="0.25">
      <c r="A9" s="42"/>
      <c r="B9" s="1448"/>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5">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2">
      <c r="A11" s="51"/>
      <c r="B11" s="52" t="s">
        <v>8</v>
      </c>
      <c r="C11" s="53"/>
      <c r="D11" s="108">
        <v>8384408</v>
      </c>
      <c r="E11" s="28">
        <f t="shared" ref="E11:E28" si="0">D11*100/$D$30</f>
        <v>17.944934163017855</v>
      </c>
      <c r="F11" s="53"/>
      <c r="G11" s="54">
        <v>6973463</v>
      </c>
      <c r="H11" s="182">
        <f>G11*100/$G$30</f>
        <v>18.441080349722064</v>
      </c>
      <c r="I11" s="53"/>
      <c r="J11" s="54">
        <v>999769</v>
      </c>
      <c r="K11" s="182">
        <f>J11*100/$J$30</f>
        <v>16.561910466829101</v>
      </c>
      <c r="L11" s="53"/>
      <c r="M11" s="54">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2">
      <c r="A12" s="51"/>
      <c r="B12" s="60" t="s">
        <v>7</v>
      </c>
      <c r="C12" s="53"/>
      <c r="D12" s="109">
        <v>1308728</v>
      </c>
      <c r="E12" s="29">
        <f t="shared" si="0"/>
        <v>2.801037091384154</v>
      </c>
      <c r="F12" s="53"/>
      <c r="G12" s="61">
        <v>1025808</v>
      </c>
      <c r="H12" s="183">
        <f t="shared" ref="H12:H28" si="2">G12*100/$G$30</f>
        <v>2.7127135759360437</v>
      </c>
      <c r="I12" s="53"/>
      <c r="J12" s="61">
        <v>180311</v>
      </c>
      <c r="K12" s="183">
        <f t="shared" ref="K12:K28" si="3">J12*100/$J$30</f>
        <v>2.9869846316343294</v>
      </c>
      <c r="L12" s="53"/>
      <c r="M12" s="61">
        <v>102609</v>
      </c>
      <c r="N12" s="183">
        <f t="shared" si="1"/>
        <v>3.5732406554545468</v>
      </c>
      <c r="O12" s="53"/>
      <c r="P12" s="63" t="e">
        <f t="shared" ref="P12:P28" si="4">S12+V12+Y12</f>
        <v>#REF!</v>
      </c>
      <c r="Q12" s="64" t="e">
        <f t="shared" ref="Q12:Q28" si="5">P12*100/D12</f>
        <v>#REF!</v>
      </c>
      <c r="R12" s="53"/>
      <c r="S12" s="61" t="e">
        <f>GETPIVOTDATA("Cuenta número de expedientes",#REF!,"CCAA",$B12,"TramoEdad",S$1)</f>
        <v>#REF!</v>
      </c>
      <c r="T12" s="62" t="e">
        <f t="shared" ref="T12:T28" si="6">S12*100/G12</f>
        <v>#REF!</v>
      </c>
      <c r="U12" s="53"/>
      <c r="V12" s="61" t="e">
        <f>GETPIVOTDATA("Cuenta número de expedientes",#REF!,"CCAA",$B12,"TramoEdad",V$1)</f>
        <v>#REF!</v>
      </c>
      <c r="W12" s="62" t="e">
        <f t="shared" ref="W12:W28" si="7">V12*100/J12</f>
        <v>#REF!</v>
      </c>
      <c r="X12" s="53"/>
      <c r="Y12" s="61" t="e">
        <f>GETPIVOTDATA("Cuenta número de expedientes",#REF!,"CCAA",$B12,"TramoEdad",Y$1)</f>
        <v>#REF!</v>
      </c>
      <c r="Z12" s="62" t="e">
        <f t="shared" ref="Z12:Z28" si="8">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2">
      <c r="A13" s="51"/>
      <c r="B13" s="60" t="s">
        <v>37</v>
      </c>
      <c r="C13" s="53"/>
      <c r="D13" s="109">
        <v>1028244</v>
      </c>
      <c r="E13" s="29">
        <f t="shared" si="0"/>
        <v>2.2007243544825266</v>
      </c>
      <c r="F13" s="53"/>
      <c r="G13" s="61">
        <v>768630</v>
      </c>
      <c r="H13" s="183">
        <f t="shared" si="2"/>
        <v>2.0326153002040548</v>
      </c>
      <c r="I13" s="53"/>
      <c r="J13" s="61">
        <v>168505</v>
      </c>
      <c r="K13" s="183">
        <f t="shared" si="3"/>
        <v>2.7914095388165041</v>
      </c>
      <c r="L13" s="53"/>
      <c r="M13" s="61">
        <v>91109</v>
      </c>
      <c r="N13" s="183">
        <f t="shared" si="1"/>
        <v>3.1727663545869107</v>
      </c>
      <c r="O13" s="53"/>
      <c r="P13" s="63" t="e">
        <f t="shared" si="4"/>
        <v>#REF!</v>
      </c>
      <c r="Q13" s="64" t="e">
        <f t="shared" si="5"/>
        <v>#REF!</v>
      </c>
      <c r="R13" s="53"/>
      <c r="S13" s="61" t="e">
        <f>GETPIVOTDATA("Cuenta número de expedientes",#REF!,"CCAA",$B13,"TramoEdad",S$1)</f>
        <v>#REF!</v>
      </c>
      <c r="T13" s="62" t="e">
        <f t="shared" si="6"/>
        <v>#REF!</v>
      </c>
      <c r="U13" s="53"/>
      <c r="V13" s="61" t="e">
        <f>GETPIVOTDATA("Cuenta número de expedientes",#REF!,"CCAA",$B13,"TramoEdad",V$1)</f>
        <v>#REF!</v>
      </c>
      <c r="W13" s="62" t="e">
        <f t="shared" si="7"/>
        <v>#REF!</v>
      </c>
      <c r="X13" s="53"/>
      <c r="Y13" s="61" t="e">
        <f>GETPIVOTDATA("Cuenta número de expedientes",#REF!,"CCAA",$B13,"TramoEdad",Y$1)</f>
        <v>#REF!</v>
      </c>
      <c r="Z13" s="62" t="e">
        <f t="shared" si="8"/>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2">
      <c r="A14" s="51"/>
      <c r="B14" s="60" t="s">
        <v>38</v>
      </c>
      <c r="C14" s="53"/>
      <c r="D14" s="109">
        <v>1128908</v>
      </c>
      <c r="E14" s="29">
        <f t="shared" si="0"/>
        <v>2.4161729410238815</v>
      </c>
      <c r="F14" s="53"/>
      <c r="G14" s="61">
        <v>954069</v>
      </c>
      <c r="H14" s="183">
        <f t="shared" si="2"/>
        <v>2.5230022856906213</v>
      </c>
      <c r="I14" s="53"/>
      <c r="J14" s="61">
        <v>125636</v>
      </c>
      <c r="K14" s="183">
        <f t="shared" si="3"/>
        <v>2.0812529528426476</v>
      </c>
      <c r="L14" s="53"/>
      <c r="M14" s="61">
        <v>49203</v>
      </c>
      <c r="N14" s="183">
        <f t="shared" si="1"/>
        <v>1.7134380022252442</v>
      </c>
      <c r="O14" s="53"/>
      <c r="P14" s="63" t="e">
        <f t="shared" si="4"/>
        <v>#REF!</v>
      </c>
      <c r="Q14" s="64" t="e">
        <f t="shared" si="5"/>
        <v>#REF!</v>
      </c>
      <c r="R14" s="53"/>
      <c r="S14" s="61" t="e">
        <f>GETPIVOTDATA("Cuenta número de expedientes",#REF!,"CCAA",$B14,"TramoEdad",S$1)</f>
        <v>#REF!</v>
      </c>
      <c r="T14" s="62" t="e">
        <f t="shared" si="6"/>
        <v>#REF!</v>
      </c>
      <c r="U14" s="53"/>
      <c r="V14" s="61" t="e">
        <f>GETPIVOTDATA("Cuenta número de expedientes",#REF!,"CCAA",$B14,"TramoEdad",V$1)</f>
        <v>#REF!</v>
      </c>
      <c r="W14" s="62" t="e">
        <f t="shared" si="7"/>
        <v>#REF!</v>
      </c>
      <c r="X14" s="53"/>
      <c r="Y14" s="61" t="e">
        <f>GETPIVOTDATA("Cuenta número de expedientes",#REF!,"CCAA",$B14,"TramoEdad",Y$1)</f>
        <v>#REF!</v>
      </c>
      <c r="Z14" s="62" t="e">
        <f t="shared" si="8"/>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2">
      <c r="A15" s="51"/>
      <c r="B15" s="60" t="s">
        <v>6</v>
      </c>
      <c r="C15" s="53"/>
      <c r="D15" s="109">
        <v>2127685</v>
      </c>
      <c r="E15" s="29">
        <f t="shared" si="0"/>
        <v>4.5538298284912475</v>
      </c>
      <c r="F15" s="53"/>
      <c r="G15" s="61">
        <v>1796155</v>
      </c>
      <c r="H15" s="183">
        <f t="shared" si="2"/>
        <v>4.7498694229187182</v>
      </c>
      <c r="I15" s="53"/>
      <c r="J15" s="61">
        <v>243113</v>
      </c>
      <c r="K15" s="183">
        <f t="shared" si="3"/>
        <v>4.0273460562612193</v>
      </c>
      <c r="L15" s="53"/>
      <c r="M15" s="61">
        <v>88417</v>
      </c>
      <c r="N15" s="183">
        <f t="shared" si="1"/>
        <v>3.0790205443316343</v>
      </c>
      <c r="O15" s="53"/>
      <c r="P15" s="63" t="e">
        <f t="shared" si="4"/>
        <v>#REF!</v>
      </c>
      <c r="Q15" s="64" t="e">
        <f t="shared" si="5"/>
        <v>#REF!</v>
      </c>
      <c r="R15" s="53"/>
      <c r="S15" s="61" t="e">
        <f>GETPIVOTDATA("Cuenta número de expedientes",#REF!,"CCAA",$B15,"TramoEdad",S$1)</f>
        <v>#REF!</v>
      </c>
      <c r="T15" s="62" t="e">
        <f t="shared" si="6"/>
        <v>#REF!</v>
      </c>
      <c r="U15" s="53"/>
      <c r="V15" s="61" t="e">
        <f>GETPIVOTDATA("Cuenta número de expedientes",#REF!,"CCAA",$B15,"TramoEdad",V$1)</f>
        <v>#REF!</v>
      </c>
      <c r="W15" s="62" t="e">
        <f t="shared" si="7"/>
        <v>#REF!</v>
      </c>
      <c r="X15" s="53"/>
      <c r="Y15" s="61" t="e">
        <f>GETPIVOTDATA("Cuenta número de expedientes",#REF!,"CCAA",$B15,"TramoEdad",Y$1)</f>
        <v>#REF!</v>
      </c>
      <c r="Z15" s="62" t="e">
        <f t="shared" si="8"/>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2">
      <c r="A16" s="51"/>
      <c r="B16" s="60" t="s">
        <v>5</v>
      </c>
      <c r="C16" s="53"/>
      <c r="D16" s="110">
        <v>580229</v>
      </c>
      <c r="E16" s="29">
        <f t="shared" si="0"/>
        <v>1.2418492998520214</v>
      </c>
      <c r="F16" s="53"/>
      <c r="G16" s="65">
        <v>455643</v>
      </c>
      <c r="H16" s="183">
        <f t="shared" si="2"/>
        <v>1.2049320651430158</v>
      </c>
      <c r="I16" s="53"/>
      <c r="J16" s="65">
        <v>82278</v>
      </c>
      <c r="K16" s="183">
        <f t="shared" si="3"/>
        <v>1.3629957214014083</v>
      </c>
      <c r="L16" s="53"/>
      <c r="M16" s="65">
        <v>42308</v>
      </c>
      <c r="N16" s="183">
        <f t="shared" si="1"/>
        <v>1.4733275409659092</v>
      </c>
      <c r="O16" s="53"/>
      <c r="P16" s="65" t="e">
        <f t="shared" si="4"/>
        <v>#REF!</v>
      </c>
      <c r="Q16" s="64" t="e">
        <f t="shared" si="5"/>
        <v>#REF!</v>
      </c>
      <c r="R16" s="53"/>
      <c r="S16" s="65" t="e">
        <f>GETPIVOTDATA("Cuenta número de expedientes",#REF!,"CCAA",$B16,"TramoEdad",S$1)</f>
        <v>#REF!</v>
      </c>
      <c r="T16" s="62" t="e">
        <f t="shared" si="6"/>
        <v>#REF!</v>
      </c>
      <c r="U16" s="53"/>
      <c r="V16" s="65" t="e">
        <f>GETPIVOTDATA("Cuenta número de expedientes",#REF!,"CCAA",$B16,"TramoEdad",V$1)</f>
        <v>#REF!</v>
      </c>
      <c r="W16" s="62" t="e">
        <f t="shared" si="7"/>
        <v>#REF!</v>
      </c>
      <c r="X16" s="53"/>
      <c r="Y16" s="65" t="e">
        <f>GETPIVOTDATA("Cuenta número de expedientes",#REF!,"CCAA",$B16,"TramoEdad",Y$1)</f>
        <v>#REF!</v>
      </c>
      <c r="Z16" s="62" t="e">
        <f t="shared" si="8"/>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2">
      <c r="A17" s="51"/>
      <c r="B17" s="60" t="s">
        <v>4</v>
      </c>
      <c r="C17" s="53"/>
      <c r="D17" s="109">
        <v>2409164</v>
      </c>
      <c r="E17" s="29">
        <f t="shared" si="0"/>
        <v>5.1562721384637706</v>
      </c>
      <c r="F17" s="53"/>
      <c r="G17" s="61">
        <v>1805325</v>
      </c>
      <c r="H17" s="183">
        <f t="shared" si="2"/>
        <v>4.7741191689641118</v>
      </c>
      <c r="I17" s="53"/>
      <c r="J17" s="61">
        <v>372394</v>
      </c>
      <c r="K17" s="183">
        <f t="shared" si="3"/>
        <v>6.1689811210233119</v>
      </c>
      <c r="L17" s="53"/>
      <c r="M17" s="61">
        <v>231445</v>
      </c>
      <c r="N17" s="183">
        <f t="shared" si="1"/>
        <v>8.0598064838530501</v>
      </c>
      <c r="O17" s="53"/>
      <c r="P17" s="63" t="e">
        <f t="shared" si="4"/>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2">
      <c r="A18" s="51"/>
      <c r="B18" s="60" t="s">
        <v>40</v>
      </c>
      <c r="C18" s="53"/>
      <c r="D18" s="109">
        <v>2026807</v>
      </c>
      <c r="E18" s="29">
        <f t="shared" si="0"/>
        <v>4.3379232232190672</v>
      </c>
      <c r="F18" s="53"/>
      <c r="G18" s="61">
        <v>1644219</v>
      </c>
      <c r="H18" s="183">
        <f t="shared" si="2"/>
        <v>4.3480799556174112</v>
      </c>
      <c r="I18" s="53"/>
      <c r="J18" s="61">
        <v>241609</v>
      </c>
      <c r="K18" s="183">
        <f t="shared" si="3"/>
        <v>4.0024311875844436</v>
      </c>
      <c r="L18" s="53"/>
      <c r="M18" s="61">
        <v>140979</v>
      </c>
      <c r="N18" s="183">
        <f t="shared" si="1"/>
        <v>4.9094318662624774</v>
      </c>
      <c r="O18" s="53"/>
      <c r="P18" s="63" t="e">
        <f t="shared" si="4"/>
        <v>#REF!</v>
      </c>
      <c r="Q18" s="64" t="e">
        <f t="shared" si="5"/>
        <v>#REF!</v>
      </c>
      <c r="R18" s="53"/>
      <c r="S18" s="61" t="e">
        <f>GETPIVOTDATA("Cuenta número de expedientes",#REF!,"CCAA",$B18,"TramoEdad",S$1)</f>
        <v>#REF!</v>
      </c>
      <c r="T18" s="62" t="e">
        <f t="shared" si="6"/>
        <v>#REF!</v>
      </c>
      <c r="U18" s="53"/>
      <c r="V18" s="61" t="e">
        <f>GETPIVOTDATA("Cuenta número de expedientes",#REF!,"CCAA",$B18,"TramoEdad",V$1)</f>
        <v>#REF!</v>
      </c>
      <c r="W18" s="62" t="e">
        <f t="shared" si="7"/>
        <v>#REF!</v>
      </c>
      <c r="X18" s="53"/>
      <c r="Y18" s="61" t="e">
        <f>GETPIVOTDATA("Cuenta número de expedientes",#REF!,"CCAA",$B18,"TramoEdad",Y$1)</f>
        <v>#REF!</v>
      </c>
      <c r="Z18" s="62" t="e">
        <f t="shared" si="8"/>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2">
      <c r="A19" s="51"/>
      <c r="B19" s="60" t="s">
        <v>41</v>
      </c>
      <c r="C19" s="53"/>
      <c r="D19" s="109">
        <v>7600065</v>
      </c>
      <c r="E19" s="29">
        <f t="shared" si="0"/>
        <v>16.266224885484615</v>
      </c>
      <c r="F19" s="53"/>
      <c r="G19" s="61">
        <v>6178644</v>
      </c>
      <c r="H19" s="183">
        <f t="shared" si="2"/>
        <v>16.339209149934277</v>
      </c>
      <c r="I19" s="53"/>
      <c r="J19" s="61">
        <v>960955</v>
      </c>
      <c r="K19" s="183">
        <f t="shared" si="3"/>
        <v>15.918927945007054</v>
      </c>
      <c r="L19" s="53"/>
      <c r="M19" s="61">
        <v>460466</v>
      </c>
      <c r="N19" s="183">
        <f t="shared" si="1"/>
        <v>16.035199949853652</v>
      </c>
      <c r="O19" s="53"/>
      <c r="P19" s="63" t="e">
        <f t="shared" si="4"/>
        <v>#REF!</v>
      </c>
      <c r="Q19" s="64" t="e">
        <f t="shared" si="5"/>
        <v>#REF!</v>
      </c>
      <c r="R19" s="53"/>
      <c r="S19" s="61" t="e">
        <f>GETPIVOTDATA("Cuenta número de expedientes",#REF!,"CCAA",$B19,"TramoEdad",S$1)</f>
        <v>#REF!</v>
      </c>
      <c r="T19" s="62" t="e">
        <f t="shared" si="6"/>
        <v>#REF!</v>
      </c>
      <c r="U19" s="53"/>
      <c r="V19" s="61" t="e">
        <f>GETPIVOTDATA("Cuenta número de expedientes",#REF!,"CCAA",$B19,"TramoEdad",V$1)</f>
        <v>#REF!</v>
      </c>
      <c r="W19" s="62" t="e">
        <f t="shared" si="7"/>
        <v>#REF!</v>
      </c>
      <c r="X19" s="53"/>
      <c r="Y19" s="61" t="e">
        <f>GETPIVOTDATA("Cuenta número de expedientes",#REF!,"CCAA",$B19,"TramoEdad",Y$1)</f>
        <v>#REF!</v>
      </c>
      <c r="Z19" s="62" t="e">
        <f t="shared" si="8"/>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2">
      <c r="A20" s="51"/>
      <c r="B20" s="60" t="s">
        <v>3</v>
      </c>
      <c r="C20" s="53"/>
      <c r="D20" s="109">
        <v>4963703</v>
      </c>
      <c r="E20" s="29">
        <f t="shared" si="0"/>
        <v>10.623686674094845</v>
      </c>
      <c r="F20" s="53"/>
      <c r="G20" s="61">
        <v>4017065</v>
      </c>
      <c r="H20" s="183">
        <f t="shared" si="2"/>
        <v>10.622988669339216</v>
      </c>
      <c r="I20" s="53"/>
      <c r="J20" s="61">
        <v>669229</v>
      </c>
      <c r="K20" s="183">
        <f t="shared" si="3"/>
        <v>11.086271708570251</v>
      </c>
      <c r="L20" s="53"/>
      <c r="M20" s="61">
        <v>277409</v>
      </c>
      <c r="N20" s="183">
        <f t="shared" si="1"/>
        <v>9.660450028642618</v>
      </c>
      <c r="O20" s="53"/>
      <c r="P20" s="63" t="e">
        <f t="shared" si="4"/>
        <v>#REF!</v>
      </c>
      <c r="Q20" s="64" t="e">
        <f t="shared" si="5"/>
        <v>#REF!</v>
      </c>
      <c r="R20" s="53"/>
      <c r="S20" s="61" t="e">
        <f>GETPIVOTDATA("Cuenta número de expedientes",#REF!,"CCAA",$B20,"TramoEdad",S$1)</f>
        <v>#REF!</v>
      </c>
      <c r="T20" s="62" t="e">
        <f t="shared" si="6"/>
        <v>#REF!</v>
      </c>
      <c r="U20" s="53"/>
      <c r="V20" s="61" t="e">
        <f>GETPIVOTDATA("Cuenta número de expedientes",#REF!,"CCAA",$B20,"TramoEdad",V$1)</f>
        <v>#REF!</v>
      </c>
      <c r="W20" s="62" t="e">
        <f t="shared" si="7"/>
        <v>#REF!</v>
      </c>
      <c r="X20" s="53"/>
      <c r="Y20" s="61" t="e">
        <f>GETPIVOTDATA("Cuenta número de expedientes",#REF!,"CCAA",$B20,"TramoEdad",Y$1)</f>
        <v>#REF!</v>
      </c>
      <c r="Z20" s="62" t="e">
        <f t="shared" si="8"/>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2">
      <c r="A21" s="51"/>
      <c r="B21" s="60" t="s">
        <v>2</v>
      </c>
      <c r="C21" s="53"/>
      <c r="D21" s="109">
        <v>1072863</v>
      </c>
      <c r="E21" s="29">
        <f t="shared" si="0"/>
        <v>2.2962212598597094</v>
      </c>
      <c r="F21" s="53"/>
      <c r="G21" s="61">
        <v>853665</v>
      </c>
      <c r="H21" s="183">
        <f t="shared" si="2"/>
        <v>2.2574873999826894</v>
      </c>
      <c r="I21" s="53"/>
      <c r="J21" s="61">
        <v>141083</v>
      </c>
      <c r="K21" s="183">
        <f t="shared" si="3"/>
        <v>2.3371438946313097</v>
      </c>
      <c r="L21" s="53"/>
      <c r="M21" s="61">
        <v>78115</v>
      </c>
      <c r="N21" s="183">
        <f t="shared" si="1"/>
        <v>2.720265218458731</v>
      </c>
      <c r="O21" s="53"/>
      <c r="P21" s="63" t="e">
        <f t="shared" si="4"/>
        <v>#REF!</v>
      </c>
      <c r="Q21" s="64" t="e">
        <f t="shared" si="5"/>
        <v>#REF!</v>
      </c>
      <c r="R21" s="53"/>
      <c r="S21" s="61" t="e">
        <f>GETPIVOTDATA("Cuenta número de expedientes",#REF!,"CCAA",$B21,"TramoEdad",S$1)</f>
        <v>#REF!</v>
      </c>
      <c r="T21" s="62" t="e">
        <f t="shared" si="6"/>
        <v>#REF!</v>
      </c>
      <c r="U21" s="53"/>
      <c r="V21" s="61" t="e">
        <f>GETPIVOTDATA("Cuenta número de expedientes",#REF!,"CCAA",$B21,"TramoEdad",V$1)</f>
        <v>#REF!</v>
      </c>
      <c r="W21" s="62" t="e">
        <f t="shared" si="7"/>
        <v>#REF!</v>
      </c>
      <c r="X21" s="53"/>
      <c r="Y21" s="61" t="e">
        <f>GETPIVOTDATA("Cuenta número de expedientes",#REF!,"CCAA",$B21,"TramoEdad",Y$1)</f>
        <v>#REF!</v>
      </c>
      <c r="Z21" s="62" t="e">
        <f t="shared" si="8"/>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2">
      <c r="A22" s="51"/>
      <c r="B22" s="60" t="s">
        <v>35</v>
      </c>
      <c r="C22" s="53"/>
      <c r="D22" s="109">
        <v>2701743</v>
      </c>
      <c r="E22" s="29">
        <f t="shared" si="0"/>
        <v>5.7824714947548292</v>
      </c>
      <c r="F22" s="53"/>
      <c r="G22" s="61">
        <v>2028813</v>
      </c>
      <c r="H22" s="183">
        <f t="shared" si="2"/>
        <v>5.365125411515149</v>
      </c>
      <c r="I22" s="53"/>
      <c r="J22" s="61">
        <v>434138</v>
      </c>
      <c r="K22" s="183">
        <f t="shared" si="3"/>
        <v>7.1918159957432684</v>
      </c>
      <c r="L22" s="53"/>
      <c r="M22" s="61">
        <v>238792</v>
      </c>
      <c r="N22" s="183">
        <f t="shared" si="1"/>
        <v>8.3156573263290952</v>
      </c>
      <c r="O22" s="53"/>
      <c r="P22" s="63" t="e">
        <f t="shared" si="4"/>
        <v>#REF!</v>
      </c>
      <c r="Q22" s="64" t="e">
        <f t="shared" si="5"/>
        <v>#REF!</v>
      </c>
      <c r="R22" s="53"/>
      <c r="S22" s="61" t="e">
        <f>GETPIVOTDATA("Cuenta número de expedientes",#REF!,"CCAA",$B22,"TramoEdad",S$1)</f>
        <v>#REF!</v>
      </c>
      <c r="T22" s="62" t="e">
        <f t="shared" si="6"/>
        <v>#REF!</v>
      </c>
      <c r="U22" s="53"/>
      <c r="V22" s="61" t="e">
        <f>GETPIVOTDATA("Cuenta número de expedientes",#REF!,"CCAA",$B22,"TramoEdad",V$1)</f>
        <v>#REF!</v>
      </c>
      <c r="W22" s="62" t="e">
        <f t="shared" si="7"/>
        <v>#REF!</v>
      </c>
      <c r="X22" s="53"/>
      <c r="Y22" s="61" t="e">
        <f>GETPIVOTDATA("Cuenta número de expedientes",#REF!,"CCAA",$B22,"TramoEdad",Y$1)</f>
        <v>#REF!</v>
      </c>
      <c r="Z22" s="62" t="e">
        <f t="shared" si="8"/>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2">
      <c r="A23" s="51"/>
      <c r="B23" s="60" t="s">
        <v>42</v>
      </c>
      <c r="C23" s="53"/>
      <c r="D23" s="109">
        <v>6578079</v>
      </c>
      <c r="E23" s="29">
        <f t="shared" si="0"/>
        <v>14.078894368467079</v>
      </c>
      <c r="F23" s="53"/>
      <c r="G23" s="61">
        <v>5423824</v>
      </c>
      <c r="H23" s="183">
        <f t="shared" si="2"/>
        <v>14.343113914385279</v>
      </c>
      <c r="I23" s="53"/>
      <c r="J23" s="61">
        <v>793640</v>
      </c>
      <c r="K23" s="183">
        <f t="shared" si="3"/>
        <v>13.147231633401562</v>
      </c>
      <c r="L23" s="53"/>
      <c r="M23" s="61">
        <v>360615</v>
      </c>
      <c r="N23" s="183">
        <f t="shared" si="1"/>
        <v>12.55800347890284</v>
      </c>
      <c r="O23" s="53"/>
      <c r="P23" s="63" t="e">
        <f t="shared" si="4"/>
        <v>#REF!</v>
      </c>
      <c r="Q23" s="64" t="e">
        <f t="shared" si="5"/>
        <v>#REF!</v>
      </c>
      <c r="R23" s="53"/>
      <c r="S23" s="61" t="e">
        <f>GETPIVOTDATA("Cuenta número de expedientes",#REF!,"CCAA",$B23,"TramoEdad",S$1)</f>
        <v>#REF!</v>
      </c>
      <c r="T23" s="62" t="e">
        <f t="shared" si="6"/>
        <v>#REF!</v>
      </c>
      <c r="U23" s="53"/>
      <c r="V23" s="61" t="e">
        <f>GETPIVOTDATA("Cuenta número de expedientes",#REF!,"CCAA",$B23,"TramoEdad",V$1)</f>
        <v>#REF!</v>
      </c>
      <c r="W23" s="62" t="e">
        <f t="shared" si="7"/>
        <v>#REF!</v>
      </c>
      <c r="X23" s="53"/>
      <c r="Y23" s="61" t="e">
        <f>GETPIVOTDATA("Cuenta número de expedientes",#REF!,"CCAA",$B23,"TramoEdad",Y$1)</f>
        <v>#REF!</v>
      </c>
      <c r="Z23" s="62" t="e">
        <f t="shared" si="8"/>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2">
      <c r="A24" s="66"/>
      <c r="B24" s="60" t="s">
        <v>43</v>
      </c>
      <c r="C24" s="53"/>
      <c r="D24" s="109">
        <v>1478509</v>
      </c>
      <c r="E24" s="29">
        <f t="shared" si="0"/>
        <v>3.1644150266100319</v>
      </c>
      <c r="F24" s="53"/>
      <c r="G24" s="61">
        <v>1249999</v>
      </c>
      <c r="H24" s="183">
        <f t="shared" si="2"/>
        <v>3.3055788775350536</v>
      </c>
      <c r="I24" s="53"/>
      <c r="J24" s="61">
        <v>159024</v>
      </c>
      <c r="K24" s="183">
        <f t="shared" si="3"/>
        <v>2.6343497848773372</v>
      </c>
      <c r="L24" s="53"/>
      <c r="M24" s="61">
        <v>69486</v>
      </c>
      <c r="N24" s="183">
        <f t="shared" si="1"/>
        <v>2.4197701973990067</v>
      </c>
      <c r="O24" s="53"/>
      <c r="P24" s="63" t="e">
        <f t="shared" si="4"/>
        <v>#REF!</v>
      </c>
      <c r="Q24" s="64" t="e">
        <f t="shared" si="5"/>
        <v>#REF!</v>
      </c>
      <c r="R24" s="53"/>
      <c r="S24" s="61" t="e">
        <f>GETPIVOTDATA("Cuenta número de expedientes",#REF!,"CCAA",$B24,"TramoEdad",S$1)</f>
        <v>#REF!</v>
      </c>
      <c r="T24" s="62" t="e">
        <f t="shared" si="6"/>
        <v>#REF!</v>
      </c>
      <c r="U24" s="53"/>
      <c r="V24" s="61" t="e">
        <f>GETPIVOTDATA("Cuenta número de expedientes",#REF!,"CCAA",$B24,"TramoEdad",V$1)</f>
        <v>#REF!</v>
      </c>
      <c r="W24" s="62" t="e">
        <f t="shared" si="7"/>
        <v>#REF!</v>
      </c>
      <c r="X24" s="53"/>
      <c r="Y24" s="61" t="e">
        <f>GETPIVOTDATA("Cuenta número de expedientes",#REF!,"CCAA",$B24,"TramoEdad",Y$1)</f>
        <v>#REF!</v>
      </c>
      <c r="Z24" s="62" t="e">
        <f t="shared" si="8"/>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2">
      <c r="B25" s="60" t="s">
        <v>44</v>
      </c>
      <c r="C25" s="53"/>
      <c r="D25" s="110">
        <v>647554</v>
      </c>
      <c r="E25" s="29">
        <f t="shared" si="0"/>
        <v>1.385943276734489</v>
      </c>
      <c r="F25" s="53"/>
      <c r="G25" s="65">
        <v>521118</v>
      </c>
      <c r="H25" s="183">
        <f t="shared" si="2"/>
        <v>1.3780784252653899</v>
      </c>
      <c r="I25" s="53"/>
      <c r="J25" s="65">
        <v>84596</v>
      </c>
      <c r="K25" s="183">
        <f t="shared" si="3"/>
        <v>1.4013951001200022</v>
      </c>
      <c r="L25" s="53"/>
      <c r="M25" s="65">
        <v>41840</v>
      </c>
      <c r="N25" s="183">
        <f t="shared" si="1"/>
        <v>1.4570299781132088</v>
      </c>
      <c r="O25" s="53"/>
      <c r="P25" s="68" t="e">
        <f t="shared" si="4"/>
        <v>#REF!</v>
      </c>
      <c r="Q25" s="64" t="e">
        <f t="shared" si="5"/>
        <v>#REF!</v>
      </c>
      <c r="R25" s="53"/>
      <c r="S25" s="65" t="e">
        <f>GETPIVOTDATA("Cuenta número de expedientes",#REF!,"CCAA",$B25,"TramoEdad",S$1)</f>
        <v>#REF!</v>
      </c>
      <c r="T25" s="62" t="e">
        <f t="shared" si="6"/>
        <v>#REF!</v>
      </c>
      <c r="U25" s="53"/>
      <c r="V25" s="65" t="e">
        <f>GETPIVOTDATA("Cuenta número de expedientes",#REF!,"CCAA",$B25,"TramoEdad",V$1)</f>
        <v>#REF!</v>
      </c>
      <c r="W25" s="62" t="e">
        <f t="shared" si="7"/>
        <v>#REF!</v>
      </c>
      <c r="X25" s="53"/>
      <c r="Y25" s="65" t="e">
        <f>GETPIVOTDATA("Cuenta número de expedientes",#REF!,"CCAA",$B25,"TramoEdad",Y$1)</f>
        <v>#REF!</v>
      </c>
      <c r="Z25" s="62" t="e">
        <f t="shared" si="8"/>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2">
      <c r="B26" s="60" t="s">
        <v>45</v>
      </c>
      <c r="C26" s="53"/>
      <c r="D26" s="110">
        <v>2199088</v>
      </c>
      <c r="E26" s="29">
        <f t="shared" si="0"/>
        <v>4.7066518445527237</v>
      </c>
      <c r="F26" s="53"/>
      <c r="G26" s="65">
        <v>1714987</v>
      </c>
      <c r="H26" s="183">
        <f t="shared" si="2"/>
        <v>4.5352234701365433</v>
      </c>
      <c r="I26" s="53"/>
      <c r="J26" s="65">
        <v>324460</v>
      </c>
      <c r="K26" s="183">
        <f t="shared" si="3"/>
        <v>5.3749190763740122</v>
      </c>
      <c r="L26" s="53"/>
      <c r="M26" s="65">
        <v>159641</v>
      </c>
      <c r="N26" s="183">
        <f t="shared" si="1"/>
        <v>5.5593145969400277</v>
      </c>
      <c r="O26" s="53"/>
      <c r="P26" s="68" t="e">
        <f t="shared" si="4"/>
        <v>#REF!</v>
      </c>
      <c r="Q26" s="64" t="e">
        <f t="shared" si="5"/>
        <v>#REF!</v>
      </c>
      <c r="R26" s="53"/>
      <c r="S26" s="65" t="e">
        <f>GETPIVOTDATA("Cuenta número de expedientes",#REF!,"CCAA",$B26,"TramoEdad",S$1)</f>
        <v>#REF!</v>
      </c>
      <c r="T26" s="62" t="e">
        <f t="shared" si="6"/>
        <v>#REF!</v>
      </c>
      <c r="U26" s="53"/>
      <c r="V26" s="65" t="e">
        <f>GETPIVOTDATA("Cuenta número de expedientes",#REF!,"CCAA",$B26,"TramoEdad",V$1)</f>
        <v>#REF!</v>
      </c>
      <c r="W26" s="62" t="e">
        <f t="shared" si="7"/>
        <v>#REF!</v>
      </c>
      <c r="X26" s="53"/>
      <c r="Y26" s="65" t="e">
        <f>GETPIVOTDATA("Cuenta número de expedientes",#REF!,"CCAA",$B26,"TramoEdad",Y$1)</f>
        <v>#REF!</v>
      </c>
      <c r="Z26" s="62" t="e">
        <f t="shared" si="8"/>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2">
      <c r="B27" s="60" t="s">
        <v>46</v>
      </c>
      <c r="C27" s="53"/>
      <c r="D27" s="110">
        <v>315675</v>
      </c>
      <c r="E27" s="30">
        <f t="shared" si="0"/>
        <v>0.67563113482915682</v>
      </c>
      <c r="F27" s="53"/>
      <c r="G27" s="65">
        <v>250290</v>
      </c>
      <c r="H27" s="184">
        <f t="shared" si="2"/>
        <v>0.66188319931315831</v>
      </c>
      <c r="I27" s="53"/>
      <c r="J27" s="65">
        <v>42318</v>
      </c>
      <c r="K27" s="184">
        <f t="shared" si="3"/>
        <v>0.70102886480304327</v>
      </c>
      <c r="L27" s="53"/>
      <c r="M27" s="65">
        <v>23067</v>
      </c>
      <c r="N27" s="184">
        <f t="shared" si="1"/>
        <v>0.80328179983597969</v>
      </c>
      <c r="O27" s="53"/>
      <c r="P27" s="68" t="e">
        <f t="shared" si="4"/>
        <v>#REF!</v>
      </c>
      <c r="Q27" s="70" t="e">
        <f t="shared" si="5"/>
        <v>#REF!</v>
      </c>
      <c r="R27" s="53"/>
      <c r="S27" s="65" t="e">
        <f>GETPIVOTDATA("Cuenta número de expedientes",#REF!,"CCAA",$B27,"TramoEdad",S$1)</f>
        <v>#REF!</v>
      </c>
      <c r="T27" s="69" t="e">
        <f t="shared" si="6"/>
        <v>#REF!</v>
      </c>
      <c r="U27" s="53"/>
      <c r="V27" s="65" t="e">
        <f>GETPIVOTDATA("Cuenta número de expedientes",#REF!,"CCAA",$B27,"TramoEdad",V$1)</f>
        <v>#REF!</v>
      </c>
      <c r="W27" s="69" t="e">
        <f t="shared" si="7"/>
        <v>#REF!</v>
      </c>
      <c r="X27" s="53"/>
      <c r="Y27" s="65" t="e">
        <f>GETPIVOTDATA("Cuenta número de expedientes",#REF!,"CCAA",$B27,"TramoEdad",Y$1)</f>
        <v>#REF!</v>
      </c>
      <c r="Z27" s="69" t="e">
        <f t="shared" si="8"/>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2">
      <c r="B28" s="71" t="s">
        <v>1</v>
      </c>
      <c r="C28" s="53"/>
      <c r="D28" s="111">
        <v>171528</v>
      </c>
      <c r="E28" s="31">
        <f t="shared" si="0"/>
        <v>0.36711699467799358</v>
      </c>
      <c r="F28" s="53"/>
      <c r="G28" s="72">
        <v>153112</v>
      </c>
      <c r="H28" s="185">
        <f t="shared" si="2"/>
        <v>0.40489935839720442</v>
      </c>
      <c r="I28" s="53"/>
      <c r="J28" s="72">
        <v>13498</v>
      </c>
      <c r="K28" s="185">
        <f t="shared" si="3"/>
        <v>0.22360432007919748</v>
      </c>
      <c r="L28" s="53"/>
      <c r="M28" s="72">
        <v>4918</v>
      </c>
      <c r="N28" s="185">
        <f t="shared" si="1"/>
        <v>0.17126370536235089</v>
      </c>
      <c r="O28" s="53"/>
      <c r="P28" s="74" t="e">
        <f t="shared" si="4"/>
        <v>#REF!</v>
      </c>
      <c r="Q28" s="75" t="e">
        <f t="shared" si="5"/>
        <v>#REF!</v>
      </c>
      <c r="R28" s="53"/>
      <c r="S28" s="72" t="e">
        <f>GETPIVOTDATA("Cuenta número de expedientes",#REF!,"CCAA","Ceuta","TramoEdad",S$1)+GETPIVOTDATA("Cuenta número de expedientes",#REF!,"CCAA","Melilla","TramoEdad",S$1)</f>
        <v>#REF!</v>
      </c>
      <c r="T28" s="73" t="e">
        <f t="shared" si="6"/>
        <v>#REF!</v>
      </c>
      <c r="U28" s="53"/>
      <c r="V28" s="72" t="e">
        <f>GETPIVOTDATA("Cuenta número de expedientes",#REF!,"CCAA","Ceuta","TramoEdad",V$1)+GETPIVOTDATA("Cuenta número de expedientes",#REF!,"CCAA","Melilla","TramoEdad",V$1)</f>
        <v>#REF!</v>
      </c>
      <c r="W28" s="73" t="e">
        <f t="shared" si="7"/>
        <v>#REF!</v>
      </c>
      <c r="X28" s="53"/>
      <c r="Y28" s="72" t="e">
        <f>GETPIVOTDATA("Cuenta número de expedientes",#REF!,"CCAA","Ceuta","TramoEdad",Y$1)+GETPIVOTDATA("Cuenta número de expedientes",#REF!,"CCAA","Melilla","TramoEdad",Y$1)</f>
        <v>#REF!</v>
      </c>
      <c r="Z28" s="73" t="e">
        <f t="shared" si="8"/>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2">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2">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S30+V30+Y30</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5">
      <c r="B31" s="84" t="s">
        <v>39</v>
      </c>
      <c r="C31" s="85"/>
      <c r="D31" s="85"/>
      <c r="E31" s="85"/>
      <c r="F31" s="85"/>
      <c r="G31" s="85"/>
      <c r="H31" s="85"/>
      <c r="I31" s="85"/>
      <c r="O31" s="86"/>
      <c r="R31" s="85"/>
    </row>
    <row r="32" spans="1:50" s="78" customFormat="1" ht="5.25" customHeight="1" x14ac:dyDescent="0.25">
      <c r="B32" s="84" t="s">
        <v>47</v>
      </c>
      <c r="C32" s="87"/>
      <c r="D32" s="87"/>
      <c r="E32" s="87"/>
      <c r="F32" s="87"/>
      <c r="G32" s="87"/>
      <c r="H32" s="87"/>
      <c r="I32" s="87"/>
      <c r="O32" s="86"/>
      <c r="R32" s="87"/>
    </row>
    <row r="33" spans="2:19" s="78" customFormat="1" ht="13.5" customHeight="1" x14ac:dyDescent="0.25">
      <c r="B33" s="1451" t="s">
        <v>217</v>
      </c>
      <c r="C33" s="1451"/>
      <c r="D33" s="1451"/>
      <c r="E33" s="1451"/>
      <c r="F33" s="1451"/>
      <c r="G33" s="1451"/>
      <c r="H33" s="1451"/>
      <c r="I33" s="1451"/>
      <c r="J33" s="1451"/>
      <c r="K33" s="1451"/>
      <c r="L33" s="1451"/>
      <c r="M33" s="1451"/>
      <c r="O33" s="86"/>
    </row>
    <row r="34" spans="2:19" ht="29.25" customHeight="1" x14ac:dyDescent="0.25">
      <c r="B34" s="1443"/>
      <c r="C34" s="1443"/>
      <c r="D34" s="1443"/>
      <c r="E34" s="1443"/>
      <c r="F34" s="1443"/>
      <c r="G34" s="1443"/>
      <c r="H34" s="1443"/>
      <c r="I34" s="1443"/>
      <c r="J34" s="1443"/>
      <c r="K34" s="1443"/>
      <c r="L34" s="1443"/>
      <c r="M34" s="1443"/>
      <c r="N34" s="1443"/>
      <c r="O34" s="1443"/>
      <c r="P34" s="1443"/>
      <c r="Q34" s="89"/>
      <c r="R34" s="89"/>
      <c r="S34" s="89"/>
    </row>
    <row r="35" spans="2:19" ht="4.5" customHeight="1" x14ac:dyDescent="0.25">
      <c r="B35" s="1442"/>
      <c r="C35" s="1442"/>
      <c r="D35" s="1442"/>
      <c r="E35" s="1442"/>
      <c r="F35" s="1442"/>
      <c r="G35" s="1442"/>
      <c r="H35" s="1442"/>
      <c r="I35" s="1442"/>
      <c r="J35" s="1442"/>
      <c r="K35" s="1442"/>
      <c r="L35" s="1442"/>
      <c r="M35" s="1442"/>
      <c r="N35" s="1442"/>
      <c r="O35" s="1442"/>
      <c r="P35" s="1442"/>
      <c r="Q35" s="89"/>
      <c r="R35" s="89"/>
      <c r="S35" s="89"/>
    </row>
    <row r="38" spans="2:19" x14ac:dyDescent="0.25">
      <c r="L38" s="90"/>
      <c r="M38" s="90"/>
      <c r="N38" s="90"/>
    </row>
  </sheetData>
  <mergeCells count="22">
    <mergeCell ref="V7:W7"/>
    <mergeCell ref="Y7:Z7"/>
    <mergeCell ref="S8:T8"/>
    <mergeCell ref="V8:W8"/>
    <mergeCell ref="Y8:Z8"/>
    <mergeCell ref="S7:T7"/>
    <mergeCell ref="B35:P35"/>
    <mergeCell ref="B34:P34"/>
    <mergeCell ref="B2:I2"/>
    <mergeCell ref="B3:I3"/>
    <mergeCell ref="B7:B9"/>
    <mergeCell ref="M7:N7"/>
    <mergeCell ref="B33:M33"/>
    <mergeCell ref="J7:K7"/>
    <mergeCell ref="G7:H7"/>
    <mergeCell ref="G8:H8"/>
    <mergeCell ref="J8:K8"/>
    <mergeCell ref="M8:N8"/>
    <mergeCell ref="D7:E8"/>
    <mergeCell ref="P7:Q8"/>
    <mergeCell ref="A4:Z4"/>
    <mergeCell ref="B5:Z5"/>
  </mergeCells>
  <printOptions horizontalCentered="1"/>
  <pageMargins left="0" right="0" top="0.43307086614173229" bottom="0.43307086614173229" header="0" footer="0"/>
  <pageSetup paperSize="9" scale="85" orientation="landscape" r:id="rId1"/>
  <headerFooter alignWithMargins="0"/>
  <rowBreaks count="2" manualBreakCount="2">
    <brk id="33" max="25" man="1"/>
    <brk id="34"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3">
    <tabColor theme="0"/>
    <pageSetUpPr fitToPage="1"/>
  </sheetPr>
  <dimension ref="A1:AX50"/>
  <sheetViews>
    <sheetView showGridLines="0" topLeftCell="A8" zoomScale="80" zoomScaleNormal="80" workbookViewId="0">
      <selection activeCell="AE30" sqref="AE30"/>
    </sheetView>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1.81640625" style="333" customWidth="1"/>
    <col min="5" max="5" width="7.7265625" style="333" customWidth="1"/>
    <col min="6" max="6" width="0.453125" style="333" customWidth="1"/>
    <col min="7" max="7" width="12.453125" style="333" customWidth="1"/>
    <col min="8" max="8" width="6.26953125" style="333" customWidth="1"/>
    <col min="9" max="9" width="0.453125" style="333" customWidth="1"/>
    <col min="10" max="10" width="10.81640625" style="333" customWidth="1"/>
    <col min="11" max="11" width="6.26953125" style="333" customWidth="1"/>
    <col min="12" max="12" width="0.453125" style="333" customWidth="1"/>
    <col min="13" max="13" width="11.81640625" style="333" customWidth="1"/>
    <col min="14" max="14" width="6.26953125" style="333" customWidth="1"/>
    <col min="15" max="15" width="0.7265625" style="450" customWidth="1"/>
    <col min="16" max="16" width="10.453125" style="333" bestFit="1" customWidth="1"/>
    <col min="17" max="17" width="8.54296875" style="333" customWidth="1"/>
    <col min="18" max="18" width="0.453125" style="333" customWidth="1"/>
    <col min="19" max="19" width="8.7265625" style="333" bestFit="1" customWidth="1"/>
    <col min="20" max="20" width="8.1796875" style="333" bestFit="1" customWidth="1"/>
    <col min="21" max="21" width="0.453125" style="333" customWidth="1"/>
    <col min="22" max="22" width="8.7265625" style="333" bestFit="1" customWidth="1"/>
    <col min="23" max="23" width="8" style="333" bestFit="1" customWidth="1"/>
    <col min="24" max="24" width="0.453125" style="333" customWidth="1"/>
    <col min="25" max="25" width="10.26953125" style="333" bestFit="1" customWidth="1"/>
    <col min="26" max="26" width="8" style="396" bestFit="1" customWidth="1"/>
    <col min="27" max="27" width="11.453125" style="396"/>
    <col min="28" max="30" width="3.453125" style="396" bestFit="1" customWidth="1"/>
    <col min="31" max="31" width="13" style="396" bestFit="1" customWidth="1"/>
    <col min="32" max="32" width="5" style="396" bestFit="1" customWidth="1"/>
    <col min="33" max="33" width="3.81640625" style="396" customWidth="1"/>
    <col min="34" max="36" width="3.453125" style="396" bestFit="1" customWidth="1"/>
    <col min="37" max="37" width="8.453125" style="396" bestFit="1" customWidth="1"/>
    <col min="38" max="38" width="5" style="396" bestFit="1" customWidth="1"/>
    <col min="39" max="39" width="3.54296875" style="396" customWidth="1"/>
    <col min="40" max="42" width="3.453125" style="396" bestFit="1" customWidth="1"/>
    <col min="43" max="43" width="8.453125" style="396" bestFit="1" customWidth="1"/>
    <col min="44" max="44" width="5" style="396" bestFit="1" customWidth="1"/>
    <col min="45" max="45" width="3.26953125" style="396" customWidth="1"/>
    <col min="46" max="46" width="4.54296875" style="396" bestFit="1" customWidth="1"/>
    <col min="47" max="47" width="3.453125" style="396" bestFit="1" customWidth="1"/>
    <col min="48" max="48" width="4.54296875" style="396" bestFit="1" customWidth="1"/>
    <col min="49" max="49" width="8.453125" style="396" bestFit="1" customWidth="1"/>
    <col min="50" max="50" width="6" style="396" bestFit="1" customWidth="1"/>
    <col min="51" max="16384" width="11.453125" style="333"/>
  </cols>
  <sheetData>
    <row r="1" spans="1:50" s="340" customFormat="1" ht="15" customHeight="1" x14ac:dyDescent="0.25">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35">
      <c r="B2" s="1381"/>
      <c r="C2" s="1381"/>
      <c r="D2" s="1381"/>
      <c r="E2" s="1381"/>
      <c r="F2" s="1381"/>
      <c r="G2" s="1381"/>
      <c r="H2" s="1381"/>
      <c r="I2" s="1381"/>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5">
      <c r="B3" s="1382"/>
      <c r="C3" s="1382"/>
      <c r="D3" s="1382"/>
      <c r="E3" s="1382"/>
      <c r="F3" s="1382"/>
      <c r="G3" s="1382"/>
      <c r="H3" s="1382"/>
      <c r="I3" s="1382"/>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5">
      <c r="A4" s="1419" t="s">
        <v>396</v>
      </c>
      <c r="B4" s="1419"/>
      <c r="C4" s="1419"/>
      <c r="D4" s="1419"/>
      <c r="E4" s="1419"/>
      <c r="F4" s="1419"/>
      <c r="G4" s="1419"/>
      <c r="H4" s="1419"/>
      <c r="I4" s="1419"/>
      <c r="J4" s="1419"/>
      <c r="K4" s="1419"/>
      <c r="L4" s="1419"/>
      <c r="M4" s="1419"/>
      <c r="N4" s="1419"/>
      <c r="O4" s="1419"/>
      <c r="P4" s="1419"/>
      <c r="Q4" s="1419"/>
      <c r="R4" s="1419"/>
      <c r="S4" s="1419"/>
      <c r="T4" s="1419"/>
      <c r="U4" s="1419"/>
      <c r="V4" s="1419"/>
      <c r="W4" s="1419"/>
      <c r="X4" s="1419"/>
      <c r="Y4" s="1419"/>
      <c r="Z4" s="1419"/>
    </row>
    <row r="5" spans="1:50" s="492" customFormat="1" ht="17.25" customHeight="1" x14ac:dyDescent="0.25">
      <c r="B5" s="1420" t="str">
        <f>porsaad!$B$6</f>
        <v>Situación a 31 de diciembre de 2024</v>
      </c>
      <c r="C5" s="1420"/>
      <c r="D5" s="1420"/>
      <c r="E5" s="1420"/>
      <c r="F5" s="1420"/>
      <c r="G5" s="1420"/>
      <c r="H5" s="1420"/>
      <c r="I5" s="1420"/>
      <c r="J5" s="1420"/>
      <c r="K5" s="1420"/>
      <c r="L5" s="1420"/>
      <c r="M5" s="1420"/>
      <c r="N5" s="1420"/>
      <c r="O5" s="1420"/>
      <c r="P5" s="1420"/>
      <c r="Q5" s="1420"/>
      <c r="R5" s="1420"/>
      <c r="S5" s="1420"/>
      <c r="T5" s="1420"/>
      <c r="U5" s="1420"/>
      <c r="V5" s="1420"/>
      <c r="W5" s="1420"/>
      <c r="X5" s="1420"/>
      <c r="Y5" s="1420"/>
      <c r="Z5" s="1420"/>
    </row>
    <row r="6" spans="1:50" s="345" customFormat="1" ht="6" customHeight="1" x14ac:dyDescent="0.25">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5">
      <c r="A7" s="512"/>
      <c r="B7" s="1457" t="s">
        <v>12</v>
      </c>
      <c r="D7" s="1457" t="s">
        <v>476</v>
      </c>
      <c r="E7" s="1457"/>
      <c r="G7" s="1457"/>
      <c r="H7" s="1457"/>
      <c r="J7" s="1457"/>
      <c r="K7" s="1457"/>
      <c r="M7" s="1457"/>
      <c r="N7" s="1457"/>
      <c r="P7" s="1457" t="s">
        <v>13</v>
      </c>
      <c r="Q7" s="1457"/>
      <c r="S7" s="1457"/>
      <c r="T7" s="1457"/>
      <c r="V7" s="1457"/>
      <c r="W7" s="1457"/>
      <c r="Y7" s="1457"/>
      <c r="Z7" s="1457"/>
      <c r="AA7" s="512"/>
      <c r="AB7" s="512"/>
      <c r="AI7" s="514"/>
    </row>
    <row r="8" spans="1:50" s="513" customFormat="1" ht="33.75" customHeight="1" x14ac:dyDescent="0.25">
      <c r="A8" s="512"/>
      <c r="B8" s="1457"/>
      <c r="D8" s="1457"/>
      <c r="E8" s="1457"/>
      <c r="G8" s="1457" t="s">
        <v>169</v>
      </c>
      <c r="H8" s="1457"/>
      <c r="J8" s="1457" t="s">
        <v>175</v>
      </c>
      <c r="K8" s="1457"/>
      <c r="M8" s="1457" t="s">
        <v>170</v>
      </c>
      <c r="N8" s="1457"/>
      <c r="P8" s="1457"/>
      <c r="Q8" s="1457"/>
      <c r="S8" s="1457" t="s">
        <v>172</v>
      </c>
      <c r="T8" s="1457"/>
      <c r="V8" s="1457" t="s">
        <v>173</v>
      </c>
      <c r="W8" s="1457"/>
      <c r="Y8" s="1457" t="s">
        <v>174</v>
      </c>
      <c r="Z8" s="1457"/>
      <c r="AA8" s="512"/>
      <c r="AB8" s="512"/>
      <c r="AI8" s="514"/>
    </row>
    <row r="9" spans="1:50" s="513" customFormat="1" ht="36.75" customHeight="1" x14ac:dyDescent="0.25">
      <c r="A9" s="512"/>
      <c r="B9" s="1457"/>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5">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35">
      <c r="A11" s="519"/>
      <c r="B11" s="557" t="s">
        <v>8</v>
      </c>
      <c r="C11" s="558"/>
      <c r="D11" s="559">
        <f>G11+J11+M11</f>
        <v>8584147</v>
      </c>
      <c r="E11" s="560">
        <f t="shared" ref="E11:E28" si="0">D11*100/$D$30</f>
        <v>17.851892595752791</v>
      </c>
      <c r="F11" s="558"/>
      <c r="G11" s="561">
        <f>'20pobl'!J12</f>
        <v>7016107</v>
      </c>
      <c r="H11" s="562">
        <f>G11*100/$G$30</f>
        <v>18.27226113308949</v>
      </c>
      <c r="I11" s="558"/>
      <c r="J11" s="561">
        <f>'20pobl'!Q12</f>
        <v>1145951</v>
      </c>
      <c r="K11" s="562">
        <f>J11*100/$J$30</f>
        <v>16.812853785592029</v>
      </c>
      <c r="L11" s="558"/>
      <c r="M11" s="561">
        <f>'20pobl'!X12</f>
        <v>422089</v>
      </c>
      <c r="N11" s="562">
        <f t="shared" ref="N11:N28" si="1">M11*100/$M$30</f>
        <v>14.697439354507576</v>
      </c>
      <c r="O11" s="558"/>
      <c r="P11" s="563">
        <f>S11+V11+Y11</f>
        <v>423377</v>
      </c>
      <c r="Q11" s="564">
        <f>P11*100/D11</f>
        <v>4.9320800307823243</v>
      </c>
      <c r="R11" s="558"/>
      <c r="S11" s="561">
        <f>'23solcasaad'!J12</f>
        <v>120084</v>
      </c>
      <c r="T11" s="565">
        <f>S11*100/G11</f>
        <v>1.7115474436179494</v>
      </c>
      <c r="U11" s="558"/>
      <c r="V11" s="561">
        <f>'23solcasaad'!Q12</f>
        <v>103075</v>
      </c>
      <c r="W11" s="565">
        <f>V11*100/J11</f>
        <v>8.9947126884133795</v>
      </c>
      <c r="X11" s="558"/>
      <c r="Y11" s="561">
        <f>'23solcasaad'!X12</f>
        <v>200218</v>
      </c>
      <c r="Z11" s="565">
        <f>Y11*100/M11</f>
        <v>47.435019628561747</v>
      </c>
      <c r="AA11" s="566"/>
      <c r="AB11" s="567">
        <f>_xlfn.RANK.EQ(Q11,Q$11:Q$30,0)</f>
        <v>5</v>
      </c>
      <c r="AC11" s="567">
        <v>1</v>
      </c>
      <c r="AD11" s="567">
        <f>MATCH(AC11,AB$11:AB$30,0)</f>
        <v>7</v>
      </c>
      <c r="AE11" s="568" t="str">
        <f t="shared" ref="AE11:AE29" si="2">INDEX(B$11:B$30,AD11,1)</f>
        <v>Castilla y León</v>
      </c>
      <c r="AF11" s="569">
        <f t="shared" ref="AF11:AF29" si="3">INDEX(Q$11:Q$30,AD11,1)</f>
        <v>6.7426604740607363</v>
      </c>
      <c r="AH11" s="567">
        <f>_xlfn.RANK.EQ(T11,T$11:T$30,0)</f>
        <v>5</v>
      </c>
      <c r="AI11" s="567">
        <v>1</v>
      </c>
      <c r="AJ11" s="567">
        <f>MATCH(AI11,AH$11:AH$30,0)</f>
        <v>18</v>
      </c>
      <c r="AK11" s="568" t="str">
        <f>INDEX(B$11:B$30,AJ11,1)</f>
        <v>Ceuta y Melilla</v>
      </c>
      <c r="AL11" s="569">
        <f>INDEX(T$11:T$30,AJ11,1)</f>
        <v>2.0224552011301955</v>
      </c>
      <c r="AN11" s="567">
        <f>_xlfn.RANK.EQ(W11,W$11:W$30,0)</f>
        <v>1</v>
      </c>
      <c r="AO11" s="567">
        <v>1</v>
      </c>
      <c r="AP11" s="567">
        <f>MATCH(AO11,AN$11:AN$30,0)</f>
        <v>1</v>
      </c>
      <c r="AQ11" s="568" t="str">
        <f>INDEX(B$11:B$30,AP11,1)</f>
        <v>Andalucía</v>
      </c>
      <c r="AR11" s="569">
        <f>INDEX(W$11:W$30,AP11,1)</f>
        <v>8.9947126884133795</v>
      </c>
      <c r="AT11" s="567">
        <f>_xlfn.RANK.EQ(Z11,Z$11:Z$30,0)</f>
        <v>1</v>
      </c>
      <c r="AU11" s="567">
        <v>1</v>
      </c>
      <c r="AV11" s="567">
        <f>MATCH(AU11,AT$11:AT$30,0)</f>
        <v>1</v>
      </c>
      <c r="AW11" s="568" t="str">
        <f>INDEX(B$11:B$30,AV11,1)</f>
        <v>Andalucía</v>
      </c>
      <c r="AX11" s="569">
        <f>INDEX(Z$11:Z$30,AV11,1)</f>
        <v>47.435019628561747</v>
      </c>
    </row>
    <row r="12" spans="1:50" s="396" customFormat="1" ht="18" customHeight="1" x14ac:dyDescent="0.35">
      <c r="A12" s="519"/>
      <c r="B12" s="557" t="s">
        <v>7</v>
      </c>
      <c r="C12" s="558"/>
      <c r="D12" s="559">
        <f t="shared" ref="D12:D28" si="4">G12+J12+M12</f>
        <v>1341289</v>
      </c>
      <c r="E12" s="560">
        <f t="shared" si="0"/>
        <v>2.7893915572350596</v>
      </c>
      <c r="F12" s="558"/>
      <c r="G12" s="561">
        <f>'20pobl'!J13</f>
        <v>1044239</v>
      </c>
      <c r="H12" s="562">
        <f t="shared" ref="H12:H28" si="5">G12*100/$G$30</f>
        <v>2.7195434296193368</v>
      </c>
      <c r="I12" s="558"/>
      <c r="J12" s="561">
        <f>'20pobl'!Q13</f>
        <v>200993</v>
      </c>
      <c r="K12" s="562">
        <f t="shared" ref="K12:K28" si="6">J12*100/$J$30</f>
        <v>2.9488747083666742</v>
      </c>
      <c r="L12" s="558"/>
      <c r="M12" s="561">
        <f>'20pobl'!X13</f>
        <v>96057</v>
      </c>
      <c r="N12" s="562">
        <f t="shared" si="1"/>
        <v>3.3447730977967542</v>
      </c>
      <c r="O12" s="558"/>
      <c r="P12" s="563">
        <f t="shared" ref="P12:P28" si="7">S12+V12+Y12</f>
        <v>57909</v>
      </c>
      <c r="Q12" s="564">
        <f t="shared" ref="Q12:Q28" si="8">P12*100/D12</f>
        <v>4.317414069600213</v>
      </c>
      <c r="R12" s="558"/>
      <c r="S12" s="561">
        <f>'23solcasaad'!J13</f>
        <v>11055</v>
      </c>
      <c r="T12" s="565">
        <f t="shared" ref="T12:T28" si="9">S12*100/G12</f>
        <v>1.0586656886019388</v>
      </c>
      <c r="U12" s="558"/>
      <c r="V12" s="561">
        <f>'23solcasaad'!Q13</f>
        <v>11451</v>
      </c>
      <c r="W12" s="565">
        <f t="shared" ref="W12:W28" si="10">V12*100/J12</f>
        <v>5.6972133357878132</v>
      </c>
      <c r="X12" s="558"/>
      <c r="Y12" s="561">
        <f>'23solcasaad'!X13</f>
        <v>35403</v>
      </c>
      <c r="Z12" s="565">
        <f t="shared" ref="Z12:Z28" si="11">Y12*100/M12</f>
        <v>36.856241606546114</v>
      </c>
      <c r="AA12" s="566"/>
      <c r="AB12" s="567">
        <f t="shared" ref="AB12:AB28" si="12">_xlfn.RANK.EQ(Q12,Q$11:Q$30,0)</f>
        <v>10</v>
      </c>
      <c r="AC12" s="567">
        <v>2</v>
      </c>
      <c r="AD12" s="567">
        <f t="shared" ref="AD12:AD28" si="13">MATCH(AC12,AB$11:AB$30,0)</f>
        <v>11</v>
      </c>
      <c r="AE12" s="568" t="str">
        <f t="shared" si="2"/>
        <v>Extremadura</v>
      </c>
      <c r="AF12" s="569">
        <f t="shared" si="3"/>
        <v>5.6387803920303972</v>
      </c>
      <c r="AH12" s="567">
        <f t="shared" ref="AH12:AH30" si="14">_xlfn.RANK.EQ(T12,T$11:T$30,0)</f>
        <v>18</v>
      </c>
      <c r="AI12" s="567">
        <v>2</v>
      </c>
      <c r="AJ12" s="567">
        <f t="shared" ref="AJ12:AJ28" si="15">MATCH(AI12,AH$11:AH$30,0)</f>
        <v>7</v>
      </c>
      <c r="AK12" s="568" t="str">
        <f t="shared" ref="AK12:AK29" si="16">INDEX(B$11:B$30,AJ12,1)</f>
        <v>Castilla y León</v>
      </c>
      <c r="AL12" s="569">
        <f t="shared" ref="AL12:AL29" si="17">INDEX(T$11:T$30,AJ12,1)</f>
        <v>1.8503144244984642</v>
      </c>
      <c r="AN12" s="567">
        <f t="shared" ref="AN12:AN30" si="18">_xlfn.RANK.EQ(W12,W$11:W$30,0)</f>
        <v>15</v>
      </c>
      <c r="AO12" s="567">
        <v>2</v>
      </c>
      <c r="AP12" s="567">
        <f t="shared" ref="AP12:AP28" si="19">MATCH(AO12,AN$11:AN$30,0)</f>
        <v>14</v>
      </c>
      <c r="AQ12" s="568" t="str">
        <f t="shared" ref="AQ12:AQ29" si="20">INDEX(B$11:B$30,AP12,1)</f>
        <v>Murcia, Región de</v>
      </c>
      <c r="AR12" s="569">
        <f t="shared" ref="AR12:AR28" si="21">INDEX(W$11:W$30,AP12,1)</f>
        <v>8.6024217961654887</v>
      </c>
      <c r="AT12" s="567">
        <f t="shared" ref="AT12:AT30" si="22">_xlfn.RANK.EQ(Z12,Z$11:Z$30,0)</f>
        <v>13</v>
      </c>
      <c r="AU12" s="567">
        <v>2</v>
      </c>
      <c r="AV12" s="567">
        <f t="shared" ref="AV12:AV28" si="23">MATCH(AU12,AT$11:AT$30,0)</f>
        <v>7</v>
      </c>
      <c r="AW12" s="568" t="str">
        <f t="shared" ref="AW12:AW29" si="24">INDEX(B$11:B$30,AV12,1)</f>
        <v>Castilla y León</v>
      </c>
      <c r="AX12" s="569">
        <f t="shared" ref="AX12:AX29" si="25">INDEX(Z$11:Z$30,AV12,1)</f>
        <v>45.497366544768738</v>
      </c>
    </row>
    <row r="13" spans="1:50" s="396" customFormat="1" ht="18" customHeight="1" x14ac:dyDescent="0.35">
      <c r="A13" s="519"/>
      <c r="B13" s="557" t="s">
        <v>37</v>
      </c>
      <c r="C13" s="558"/>
      <c r="D13" s="559">
        <f t="shared" si="4"/>
        <v>1006060</v>
      </c>
      <c r="E13" s="560">
        <f t="shared" si="0"/>
        <v>2.0922375938905815</v>
      </c>
      <c r="F13" s="558"/>
      <c r="G13" s="561">
        <f>'20pobl'!J14</f>
        <v>728875</v>
      </c>
      <c r="H13" s="562">
        <f t="shared" si="5"/>
        <v>1.8982313601232994</v>
      </c>
      <c r="I13" s="558"/>
      <c r="J13" s="561">
        <f>'20pobl'!Q14</f>
        <v>193292</v>
      </c>
      <c r="K13" s="562">
        <f t="shared" si="6"/>
        <v>2.8358892604698234</v>
      </c>
      <c r="L13" s="558"/>
      <c r="M13" s="561">
        <f>'20pobl'!X14</f>
        <v>83893</v>
      </c>
      <c r="N13" s="562">
        <f t="shared" si="1"/>
        <v>2.9212139614339727</v>
      </c>
      <c r="O13" s="558"/>
      <c r="P13" s="563">
        <f t="shared" si="7"/>
        <v>51282</v>
      </c>
      <c r="Q13" s="564">
        <f t="shared" si="8"/>
        <v>5.0973102995845174</v>
      </c>
      <c r="R13" s="558"/>
      <c r="S13" s="561">
        <f>'23solcasaad'!J14</f>
        <v>10897</v>
      </c>
      <c r="T13" s="565">
        <f t="shared" si="9"/>
        <v>1.4950437317784258</v>
      </c>
      <c r="U13" s="558"/>
      <c r="V13" s="561">
        <f>'23solcasaad'!Q14</f>
        <v>11771</v>
      </c>
      <c r="W13" s="565">
        <f t="shared" si="10"/>
        <v>6.0897502224613538</v>
      </c>
      <c r="X13" s="558"/>
      <c r="Y13" s="561">
        <f>'23solcasaad'!X14</f>
        <v>28614</v>
      </c>
      <c r="Z13" s="565">
        <f t="shared" si="11"/>
        <v>34.10773246873994</v>
      </c>
      <c r="AA13" s="566"/>
      <c r="AB13" s="567">
        <f t="shared" si="12"/>
        <v>4</v>
      </c>
      <c r="AC13" s="567">
        <v>3</v>
      </c>
      <c r="AD13" s="567">
        <f t="shared" si="13"/>
        <v>16</v>
      </c>
      <c r="AE13" s="568" t="str">
        <f t="shared" si="2"/>
        <v>País Vasco</v>
      </c>
      <c r="AF13" s="570">
        <f t="shared" si="3"/>
        <v>5.3050080720046271</v>
      </c>
      <c r="AH13" s="567">
        <f t="shared" si="14"/>
        <v>8</v>
      </c>
      <c r="AI13" s="567">
        <v>3</v>
      </c>
      <c r="AJ13" s="567">
        <f t="shared" si="15"/>
        <v>16</v>
      </c>
      <c r="AK13" s="568" t="str">
        <f t="shared" si="16"/>
        <v>País Vasco</v>
      </c>
      <c r="AL13" s="569">
        <f t="shared" si="17"/>
        <v>1.8227560614082774</v>
      </c>
      <c r="AN13" s="567">
        <f t="shared" si="18"/>
        <v>13</v>
      </c>
      <c r="AO13" s="567">
        <v>3</v>
      </c>
      <c r="AP13" s="567">
        <f t="shared" si="19"/>
        <v>11</v>
      </c>
      <c r="AQ13" s="568" t="str">
        <f t="shared" si="20"/>
        <v>Extremadura</v>
      </c>
      <c r="AR13" s="569">
        <f t="shared" si="21"/>
        <v>8.2349498753244106</v>
      </c>
      <c r="AT13" s="567">
        <f t="shared" si="22"/>
        <v>14</v>
      </c>
      <c r="AU13" s="567">
        <v>3</v>
      </c>
      <c r="AV13" s="567">
        <f t="shared" si="23"/>
        <v>11</v>
      </c>
      <c r="AW13" s="568" t="str">
        <f t="shared" si="24"/>
        <v>Extremadura</v>
      </c>
      <c r="AX13" s="569">
        <f t="shared" si="25"/>
        <v>44.769296048399241</v>
      </c>
    </row>
    <row r="14" spans="1:50" s="396" customFormat="1" ht="18" customHeight="1" x14ac:dyDescent="0.35">
      <c r="A14" s="519"/>
      <c r="B14" s="557" t="s">
        <v>38</v>
      </c>
      <c r="C14" s="558"/>
      <c r="D14" s="559">
        <f t="shared" si="4"/>
        <v>1209906</v>
      </c>
      <c r="E14" s="560">
        <f t="shared" si="0"/>
        <v>2.516162871273858</v>
      </c>
      <c r="F14" s="558"/>
      <c r="G14" s="561">
        <f>'20pobl'!J15</f>
        <v>1010320</v>
      </c>
      <c r="H14" s="562">
        <f t="shared" si="5"/>
        <v>2.6312071449285157</v>
      </c>
      <c r="I14" s="558"/>
      <c r="J14" s="561">
        <f>'20pobl'!Q15</f>
        <v>147036</v>
      </c>
      <c r="K14" s="562">
        <f t="shared" si="6"/>
        <v>2.1572429966187991</v>
      </c>
      <c r="L14" s="558"/>
      <c r="M14" s="561">
        <f>'20pobl'!X15</f>
        <v>52550</v>
      </c>
      <c r="N14" s="562">
        <f t="shared" si="1"/>
        <v>1.8298283965689064</v>
      </c>
      <c r="O14" s="558"/>
      <c r="P14" s="563">
        <f t="shared" si="7"/>
        <v>46233</v>
      </c>
      <c r="Q14" s="564">
        <f t="shared" si="8"/>
        <v>3.8212059449246469</v>
      </c>
      <c r="R14" s="558"/>
      <c r="S14" s="561">
        <f>'23solcasaad'!J15</f>
        <v>13371</v>
      </c>
      <c r="T14" s="565">
        <f t="shared" si="9"/>
        <v>1.3234420777575422</v>
      </c>
      <c r="U14" s="558"/>
      <c r="V14" s="561">
        <f>'23solcasaad'!Q15</f>
        <v>10896</v>
      </c>
      <c r="W14" s="565">
        <f t="shared" si="10"/>
        <v>7.4104300987513261</v>
      </c>
      <c r="X14" s="558"/>
      <c r="Y14" s="561">
        <f>'23solcasaad'!X15</f>
        <v>21966</v>
      </c>
      <c r="Z14" s="565">
        <f t="shared" si="11"/>
        <v>41.800190294957183</v>
      </c>
      <c r="AA14" s="566"/>
      <c r="AB14" s="567">
        <f t="shared" si="12"/>
        <v>14</v>
      </c>
      <c r="AC14" s="567">
        <v>4</v>
      </c>
      <c r="AD14" s="567">
        <f t="shared" si="13"/>
        <v>3</v>
      </c>
      <c r="AE14" s="568" t="str">
        <f t="shared" si="2"/>
        <v>Asturias, Principado de</v>
      </c>
      <c r="AF14" s="569">
        <f t="shared" si="3"/>
        <v>5.0973102995845174</v>
      </c>
      <c r="AH14" s="567">
        <f t="shared" si="14"/>
        <v>15</v>
      </c>
      <c r="AI14" s="567">
        <v>4</v>
      </c>
      <c r="AJ14" s="567">
        <f t="shared" si="15"/>
        <v>14</v>
      </c>
      <c r="AK14" s="568" t="str">
        <f t="shared" si="16"/>
        <v>Murcia, Región de</v>
      </c>
      <c r="AL14" s="569">
        <f t="shared" si="17"/>
        <v>1.7666649461225741</v>
      </c>
      <c r="AN14" s="567">
        <f t="shared" si="18"/>
        <v>5</v>
      </c>
      <c r="AO14" s="567">
        <v>4</v>
      </c>
      <c r="AP14" s="567">
        <f t="shared" si="19"/>
        <v>9</v>
      </c>
      <c r="AQ14" s="568" t="str">
        <f t="shared" si="20"/>
        <v>Cataluña</v>
      </c>
      <c r="AR14" s="569">
        <f t="shared" si="21"/>
        <v>8.1683513322145593</v>
      </c>
      <c r="AT14" s="567">
        <f t="shared" si="22"/>
        <v>6</v>
      </c>
      <c r="AU14" s="567">
        <v>4</v>
      </c>
      <c r="AV14" s="567">
        <f t="shared" si="23"/>
        <v>9</v>
      </c>
      <c r="AW14" s="568" t="str">
        <f t="shared" si="24"/>
        <v>Cataluña</v>
      </c>
      <c r="AX14" s="569">
        <f t="shared" si="25"/>
        <v>43.87707346363905</v>
      </c>
    </row>
    <row r="15" spans="1:50" s="396" customFormat="1" ht="18" customHeight="1" x14ac:dyDescent="0.35">
      <c r="A15" s="519"/>
      <c r="B15" s="557" t="s">
        <v>6</v>
      </c>
      <c r="C15" s="558"/>
      <c r="D15" s="559">
        <f t="shared" si="4"/>
        <v>2213016</v>
      </c>
      <c r="E15" s="560">
        <f t="shared" si="0"/>
        <v>4.6022655418974603</v>
      </c>
      <c r="F15" s="558"/>
      <c r="G15" s="561">
        <f>'20pobl'!J16</f>
        <v>1826469</v>
      </c>
      <c r="H15" s="562">
        <f t="shared" si="5"/>
        <v>4.7567288411497755</v>
      </c>
      <c r="I15" s="558"/>
      <c r="J15" s="561">
        <f>'20pobl'!Q16</f>
        <v>288173</v>
      </c>
      <c r="K15" s="562">
        <f t="shared" si="6"/>
        <v>4.2279386413166113</v>
      </c>
      <c r="L15" s="558"/>
      <c r="M15" s="561">
        <f>'20pobl'!X16</f>
        <v>98374</v>
      </c>
      <c r="N15" s="562">
        <f t="shared" si="1"/>
        <v>3.4254526866616479</v>
      </c>
      <c r="O15" s="558"/>
      <c r="P15" s="563">
        <f t="shared" si="7"/>
        <v>75761</v>
      </c>
      <c r="Q15" s="564">
        <f t="shared" si="8"/>
        <v>3.4234275757608623</v>
      </c>
      <c r="R15" s="558"/>
      <c r="S15" s="561">
        <f>'23solcasaad'!J16</f>
        <v>25432</v>
      </c>
      <c r="T15" s="565">
        <f t="shared" si="9"/>
        <v>1.3924134491195854</v>
      </c>
      <c r="U15" s="558"/>
      <c r="V15" s="561">
        <f>'23solcasaad'!Q16</f>
        <v>18328</v>
      </c>
      <c r="W15" s="565">
        <f t="shared" si="10"/>
        <v>6.3600684311160309</v>
      </c>
      <c r="X15" s="558"/>
      <c r="Y15" s="561">
        <f>'23solcasaad'!X16</f>
        <v>32001</v>
      </c>
      <c r="Z15" s="565">
        <f t="shared" si="11"/>
        <v>32.529936771911281</v>
      </c>
      <c r="AA15" s="566"/>
      <c r="AB15" s="567">
        <f t="shared" si="12"/>
        <v>16</v>
      </c>
      <c r="AC15" s="567">
        <v>5</v>
      </c>
      <c r="AD15" s="567">
        <f t="shared" si="13"/>
        <v>1</v>
      </c>
      <c r="AE15" s="568" t="str">
        <f t="shared" si="2"/>
        <v>Andalucía</v>
      </c>
      <c r="AF15" s="569">
        <f t="shared" si="3"/>
        <v>4.9320800307823243</v>
      </c>
      <c r="AH15" s="567">
        <f t="shared" si="14"/>
        <v>12</v>
      </c>
      <c r="AI15" s="567">
        <v>5</v>
      </c>
      <c r="AJ15" s="567">
        <f t="shared" si="15"/>
        <v>1</v>
      </c>
      <c r="AK15" s="568" t="str">
        <f t="shared" si="16"/>
        <v>Andalucía</v>
      </c>
      <c r="AL15" s="569">
        <f t="shared" si="17"/>
        <v>1.7115474436179494</v>
      </c>
      <c r="AN15" s="567">
        <f t="shared" si="18"/>
        <v>11</v>
      </c>
      <c r="AO15" s="567">
        <v>5</v>
      </c>
      <c r="AP15" s="567">
        <f t="shared" si="19"/>
        <v>4</v>
      </c>
      <c r="AQ15" s="568" t="str">
        <f t="shared" si="20"/>
        <v>Balears, Illes</v>
      </c>
      <c r="AR15" s="569">
        <f t="shared" si="21"/>
        <v>7.4104300987513261</v>
      </c>
      <c r="AT15" s="567">
        <f t="shared" si="22"/>
        <v>16</v>
      </c>
      <c r="AU15" s="567">
        <v>5</v>
      </c>
      <c r="AV15" s="567">
        <f t="shared" si="23"/>
        <v>8</v>
      </c>
      <c r="AW15" s="568" t="str">
        <f t="shared" si="24"/>
        <v>Castilla - La Mancha</v>
      </c>
      <c r="AX15" s="569">
        <f t="shared" si="25"/>
        <v>42.977420881486346</v>
      </c>
    </row>
    <row r="16" spans="1:50" s="396" customFormat="1" ht="18" customHeight="1" x14ac:dyDescent="0.35">
      <c r="A16" s="519"/>
      <c r="B16" s="557" t="s">
        <v>5</v>
      </c>
      <c r="C16" s="558"/>
      <c r="D16" s="571">
        <f t="shared" si="4"/>
        <v>588387</v>
      </c>
      <c r="E16" s="560">
        <f t="shared" si="0"/>
        <v>1.2236302021315801</v>
      </c>
      <c r="F16" s="558"/>
      <c r="G16" s="572">
        <f>'20pobl'!J17</f>
        <v>450214</v>
      </c>
      <c r="H16" s="562">
        <f t="shared" si="5"/>
        <v>1.1725060313037916</v>
      </c>
      <c r="I16" s="558"/>
      <c r="J16" s="572">
        <f>'20pobl'!Q17</f>
        <v>97495</v>
      </c>
      <c r="K16" s="562">
        <f t="shared" si="6"/>
        <v>1.4304007586941283</v>
      </c>
      <c r="L16" s="558"/>
      <c r="M16" s="572">
        <f>'20pobl'!X17</f>
        <v>40678</v>
      </c>
      <c r="N16" s="562">
        <f t="shared" si="1"/>
        <v>1.4164369080043762</v>
      </c>
      <c r="O16" s="558"/>
      <c r="P16" s="572">
        <f t="shared" si="7"/>
        <v>23556</v>
      </c>
      <c r="Q16" s="564">
        <f t="shared" si="8"/>
        <v>4.0034875005736019</v>
      </c>
      <c r="R16" s="558"/>
      <c r="S16" s="572">
        <f>'23solcasaad'!J17</f>
        <v>6583</v>
      </c>
      <c r="T16" s="565">
        <f t="shared" si="9"/>
        <v>1.4621935346301982</v>
      </c>
      <c r="U16" s="558"/>
      <c r="V16" s="572">
        <f>'23solcasaad'!Q17</f>
        <v>5037</v>
      </c>
      <c r="W16" s="565">
        <f t="shared" si="10"/>
        <v>5.1664187907072154</v>
      </c>
      <c r="X16" s="558"/>
      <c r="Y16" s="572">
        <f>'23solcasaad'!X17</f>
        <v>11936</v>
      </c>
      <c r="Z16" s="565">
        <f t="shared" si="11"/>
        <v>29.342642214464821</v>
      </c>
      <c r="AA16" s="566"/>
      <c r="AB16" s="567">
        <f t="shared" si="12"/>
        <v>13</v>
      </c>
      <c r="AC16" s="567">
        <v>6</v>
      </c>
      <c r="AD16" s="567">
        <f t="shared" si="13"/>
        <v>9</v>
      </c>
      <c r="AE16" s="568" t="str">
        <f t="shared" si="2"/>
        <v>Cataluña</v>
      </c>
      <c r="AF16" s="569">
        <f t="shared" si="3"/>
        <v>4.8373043508302933</v>
      </c>
      <c r="AH16" s="567">
        <f t="shared" si="14"/>
        <v>9</v>
      </c>
      <c r="AI16" s="567">
        <v>6</v>
      </c>
      <c r="AJ16" s="567">
        <f t="shared" si="15"/>
        <v>11</v>
      </c>
      <c r="AK16" s="568" t="str">
        <f t="shared" si="16"/>
        <v>Extremadura</v>
      </c>
      <c r="AL16" s="569">
        <f t="shared" si="17"/>
        <v>1.6741926049616584</v>
      </c>
      <c r="AN16" s="567">
        <f t="shared" si="18"/>
        <v>17</v>
      </c>
      <c r="AO16" s="567">
        <v>6</v>
      </c>
      <c r="AP16" s="567">
        <f t="shared" si="19"/>
        <v>8</v>
      </c>
      <c r="AQ16" s="568" t="str">
        <f t="shared" si="20"/>
        <v>Castilla - La Mancha</v>
      </c>
      <c r="AR16" s="569">
        <f t="shared" si="21"/>
        <v>7.1506418461763523</v>
      </c>
      <c r="AT16" s="567">
        <f t="shared" si="22"/>
        <v>18</v>
      </c>
      <c r="AU16" s="567">
        <v>6</v>
      </c>
      <c r="AV16" s="567">
        <f t="shared" si="23"/>
        <v>4</v>
      </c>
      <c r="AW16" s="568" t="str">
        <f t="shared" si="24"/>
        <v>Balears, Illes</v>
      </c>
      <c r="AX16" s="569">
        <f t="shared" si="25"/>
        <v>41.800190294957183</v>
      </c>
    </row>
    <row r="17" spans="1:50" s="396" customFormat="1" ht="18" customHeight="1" x14ac:dyDescent="0.35">
      <c r="A17" s="519"/>
      <c r="B17" s="557" t="s">
        <v>4</v>
      </c>
      <c r="C17" s="558"/>
      <c r="D17" s="559">
        <f t="shared" si="4"/>
        <v>2383703</v>
      </c>
      <c r="E17" s="560">
        <f t="shared" si="0"/>
        <v>4.9572322021248834</v>
      </c>
      <c r="F17" s="558"/>
      <c r="G17" s="561">
        <f>'20pobl'!J18</f>
        <v>1752567</v>
      </c>
      <c r="H17" s="562">
        <f t="shared" si="5"/>
        <v>4.5642636118912163</v>
      </c>
      <c r="I17" s="558"/>
      <c r="J17" s="561">
        <f>'20pobl'!Q18</f>
        <v>413741</v>
      </c>
      <c r="K17" s="562">
        <f t="shared" si="6"/>
        <v>6.0702132448111934</v>
      </c>
      <c r="L17" s="558"/>
      <c r="M17" s="561">
        <f>'20pobl'!X18</f>
        <v>217395</v>
      </c>
      <c r="N17" s="562">
        <f t="shared" si="1"/>
        <v>7.5698486065099413</v>
      </c>
      <c r="O17" s="558"/>
      <c r="P17" s="563">
        <f t="shared" si="7"/>
        <v>160725</v>
      </c>
      <c r="Q17" s="564">
        <f>P17*100/D17</f>
        <v>6.7426604740607363</v>
      </c>
      <c r="R17" s="558"/>
      <c r="S17" s="561">
        <f>'23solcasaad'!J18</f>
        <v>32428</v>
      </c>
      <c r="T17" s="565">
        <f>S17*100/G17</f>
        <v>1.8503144244984642</v>
      </c>
      <c r="U17" s="558"/>
      <c r="V17" s="561">
        <f>'23solcasaad'!Q18</f>
        <v>29388</v>
      </c>
      <c r="W17" s="565">
        <f>V17*100/J17</f>
        <v>7.1029943853763591</v>
      </c>
      <c r="X17" s="558"/>
      <c r="Y17" s="561">
        <f>'23solcasaad'!X18</f>
        <v>98909</v>
      </c>
      <c r="Z17" s="565">
        <f>Y17*100/M17</f>
        <v>45.497366544768738</v>
      </c>
      <c r="AA17" s="566"/>
      <c r="AB17" s="567">
        <f t="shared" si="12"/>
        <v>1</v>
      </c>
      <c r="AC17" s="567">
        <v>7</v>
      </c>
      <c r="AD17" s="567">
        <f t="shared" si="13"/>
        <v>8</v>
      </c>
      <c r="AE17" s="568" t="str">
        <f t="shared" si="2"/>
        <v>Castilla - La Mancha</v>
      </c>
      <c r="AF17" s="569">
        <f t="shared" si="3"/>
        <v>4.744525897683685</v>
      </c>
      <c r="AH17" s="567">
        <f t="shared" si="14"/>
        <v>2</v>
      </c>
      <c r="AI17" s="567">
        <v>7</v>
      </c>
      <c r="AJ17" s="567">
        <f t="shared" si="15"/>
        <v>9</v>
      </c>
      <c r="AK17" s="568" t="str">
        <f t="shared" si="16"/>
        <v>Cataluña</v>
      </c>
      <c r="AL17" s="569">
        <f t="shared" si="17"/>
        <v>1.4997962433775174</v>
      </c>
      <c r="AN17" s="567">
        <f t="shared" si="18"/>
        <v>7</v>
      </c>
      <c r="AO17" s="567">
        <v>7</v>
      </c>
      <c r="AP17" s="567">
        <f t="shared" si="19"/>
        <v>7</v>
      </c>
      <c r="AQ17" s="568" t="str">
        <f t="shared" si="20"/>
        <v>Castilla y León</v>
      </c>
      <c r="AR17" s="569">
        <f t="shared" si="21"/>
        <v>7.1029943853763591</v>
      </c>
      <c r="AT17" s="567">
        <f t="shared" si="22"/>
        <v>2</v>
      </c>
      <c r="AU17" s="567">
        <v>7</v>
      </c>
      <c r="AV17" s="567">
        <f t="shared" si="23"/>
        <v>16</v>
      </c>
      <c r="AW17" s="568" t="str">
        <f t="shared" si="24"/>
        <v>País Vasco</v>
      </c>
      <c r="AX17" s="569">
        <f t="shared" si="25"/>
        <v>39.636187455954897</v>
      </c>
    </row>
    <row r="18" spans="1:50" s="396" customFormat="1" ht="18" customHeight="1" x14ac:dyDescent="0.35">
      <c r="A18" s="519"/>
      <c r="B18" s="557" t="s">
        <v>40</v>
      </c>
      <c r="C18" s="558"/>
      <c r="D18" s="559">
        <f t="shared" si="4"/>
        <v>2084086</v>
      </c>
      <c r="E18" s="560">
        <f t="shared" si="0"/>
        <v>4.3341382006053779</v>
      </c>
      <c r="F18" s="558"/>
      <c r="G18" s="561">
        <f>'20pobl'!J19</f>
        <v>1679650</v>
      </c>
      <c r="H18" s="562">
        <f t="shared" si="5"/>
        <v>4.3743636481304753</v>
      </c>
      <c r="I18" s="558"/>
      <c r="J18" s="561">
        <f>'20pobl'!Q19</f>
        <v>273430</v>
      </c>
      <c r="K18" s="562">
        <f t="shared" si="6"/>
        <v>4.0116362833964354</v>
      </c>
      <c r="L18" s="558"/>
      <c r="M18" s="561">
        <f>'20pobl'!X19</f>
        <v>131006</v>
      </c>
      <c r="N18" s="562">
        <f t="shared" si="1"/>
        <v>4.5617221488278998</v>
      </c>
      <c r="O18" s="558"/>
      <c r="P18" s="563">
        <f t="shared" si="7"/>
        <v>98880</v>
      </c>
      <c r="Q18" s="564">
        <f t="shared" si="8"/>
        <v>4.744525897683685</v>
      </c>
      <c r="R18" s="558"/>
      <c r="S18" s="561">
        <f>'23solcasaad'!J19</f>
        <v>23025</v>
      </c>
      <c r="T18" s="565">
        <f t="shared" si="9"/>
        <v>1.3708213020569762</v>
      </c>
      <c r="U18" s="558"/>
      <c r="V18" s="561">
        <f>'23solcasaad'!Q19</f>
        <v>19552</v>
      </c>
      <c r="W18" s="565">
        <f t="shared" si="10"/>
        <v>7.1506418461763523</v>
      </c>
      <c r="X18" s="558"/>
      <c r="Y18" s="561">
        <f>'23solcasaad'!X19</f>
        <v>56303</v>
      </c>
      <c r="Z18" s="565">
        <f t="shared" si="11"/>
        <v>42.977420881486346</v>
      </c>
      <c r="AA18" s="566"/>
      <c r="AB18" s="567">
        <f t="shared" si="12"/>
        <v>7</v>
      </c>
      <c r="AC18" s="567">
        <v>8</v>
      </c>
      <c r="AD18" s="567">
        <f t="shared" si="13"/>
        <v>17</v>
      </c>
      <c r="AE18" s="568" t="str">
        <f t="shared" si="2"/>
        <v>Rioja, La</v>
      </c>
      <c r="AF18" s="569">
        <f t="shared" si="3"/>
        <v>4.5680490998566476</v>
      </c>
      <c r="AH18" s="567">
        <f t="shared" si="14"/>
        <v>13</v>
      </c>
      <c r="AI18" s="567">
        <v>8</v>
      </c>
      <c r="AJ18" s="567">
        <f t="shared" si="15"/>
        <v>3</v>
      </c>
      <c r="AK18" s="568" t="str">
        <f t="shared" si="16"/>
        <v>Asturias, Principado de</v>
      </c>
      <c r="AL18" s="569">
        <f t="shared" si="17"/>
        <v>1.4950437317784258</v>
      </c>
      <c r="AN18" s="567">
        <f t="shared" si="18"/>
        <v>6</v>
      </c>
      <c r="AO18" s="567">
        <v>8</v>
      </c>
      <c r="AP18" s="567">
        <f t="shared" si="19"/>
        <v>20</v>
      </c>
      <c r="AQ18" s="568" t="str">
        <f t="shared" si="20"/>
        <v>TOTAL</v>
      </c>
      <c r="AR18" s="569">
        <f t="shared" si="21"/>
        <v>6.8952520289991579</v>
      </c>
      <c r="AT18" s="567">
        <f t="shared" si="22"/>
        <v>5</v>
      </c>
      <c r="AU18" s="567">
        <v>8</v>
      </c>
      <c r="AV18" s="567">
        <f t="shared" si="23"/>
        <v>14</v>
      </c>
      <c r="AW18" s="568" t="str">
        <f t="shared" si="24"/>
        <v>Murcia, Región de</v>
      </c>
      <c r="AX18" s="569">
        <f t="shared" si="25"/>
        <v>39.536383906659751</v>
      </c>
    </row>
    <row r="19" spans="1:50" s="396" customFormat="1" ht="18" customHeight="1" x14ac:dyDescent="0.35">
      <c r="A19" s="519"/>
      <c r="B19" s="557" t="s">
        <v>41</v>
      </c>
      <c r="C19" s="558"/>
      <c r="D19" s="559">
        <f t="shared" si="4"/>
        <v>7901963</v>
      </c>
      <c r="E19" s="560">
        <f t="shared" si="0"/>
        <v>16.433198868986342</v>
      </c>
      <c r="F19" s="558"/>
      <c r="G19" s="561">
        <f>'20pobl'!J20</f>
        <v>6372799</v>
      </c>
      <c r="H19" s="562">
        <f t="shared" si="5"/>
        <v>16.596874516978087</v>
      </c>
      <c r="I19" s="558"/>
      <c r="J19" s="561">
        <f>'20pobl'!Q20</f>
        <v>1076178</v>
      </c>
      <c r="K19" s="562">
        <f t="shared" si="6"/>
        <v>15.789177164879527</v>
      </c>
      <c r="L19" s="558"/>
      <c r="M19" s="561">
        <f>'20pobl'!X20</f>
        <v>452986</v>
      </c>
      <c r="N19" s="562">
        <f t="shared" si="1"/>
        <v>15.773294881982162</v>
      </c>
      <c r="O19" s="558"/>
      <c r="P19" s="563">
        <f t="shared" si="7"/>
        <v>382242</v>
      </c>
      <c r="Q19" s="564">
        <f t="shared" si="8"/>
        <v>4.8373043508302933</v>
      </c>
      <c r="R19" s="558"/>
      <c r="S19" s="561">
        <f>'23solcasaad'!J20</f>
        <v>95579</v>
      </c>
      <c r="T19" s="565">
        <f t="shared" si="9"/>
        <v>1.4997962433775174</v>
      </c>
      <c r="U19" s="558"/>
      <c r="V19" s="561">
        <f>'23solcasaad'!Q20</f>
        <v>87906</v>
      </c>
      <c r="W19" s="565">
        <f t="shared" si="10"/>
        <v>8.1683513322145593</v>
      </c>
      <c r="X19" s="558"/>
      <c r="Y19" s="561">
        <f>'23solcasaad'!X20</f>
        <v>198757</v>
      </c>
      <c r="Z19" s="565">
        <f t="shared" si="11"/>
        <v>43.87707346363905</v>
      </c>
      <c r="AA19" s="566"/>
      <c r="AB19" s="567">
        <f t="shared" si="12"/>
        <v>6</v>
      </c>
      <c r="AC19" s="567">
        <v>9</v>
      </c>
      <c r="AD19" s="567">
        <f t="shared" si="13"/>
        <v>20</v>
      </c>
      <c r="AE19" s="568" t="str">
        <f t="shared" si="2"/>
        <v>TOTAL</v>
      </c>
      <c r="AF19" s="569">
        <f t="shared" si="3"/>
        <v>4.5037573909448243</v>
      </c>
      <c r="AH19" s="567">
        <f t="shared" si="14"/>
        <v>7</v>
      </c>
      <c r="AI19" s="567">
        <v>9</v>
      </c>
      <c r="AJ19" s="567">
        <f t="shared" si="15"/>
        <v>6</v>
      </c>
      <c r="AK19" s="568" t="str">
        <f t="shared" si="16"/>
        <v>Cantabria</v>
      </c>
      <c r="AL19" s="569">
        <f t="shared" si="17"/>
        <v>1.4621935346301982</v>
      </c>
      <c r="AN19" s="567">
        <f t="shared" si="18"/>
        <v>4</v>
      </c>
      <c r="AO19" s="567">
        <v>9</v>
      </c>
      <c r="AP19" s="567">
        <f t="shared" si="19"/>
        <v>16</v>
      </c>
      <c r="AQ19" s="568" t="str">
        <f t="shared" si="20"/>
        <v>País Vasco</v>
      </c>
      <c r="AR19" s="569">
        <f t="shared" si="21"/>
        <v>6.5502219663673902</v>
      </c>
      <c r="AT19" s="567">
        <f t="shared" si="22"/>
        <v>4</v>
      </c>
      <c r="AU19" s="567">
        <v>9</v>
      </c>
      <c r="AV19" s="567">
        <f t="shared" si="23"/>
        <v>20</v>
      </c>
      <c r="AW19" s="568" t="str">
        <f t="shared" si="24"/>
        <v>TOTAL</v>
      </c>
      <c r="AX19" s="569">
        <f t="shared" si="25"/>
        <v>39.495601099498792</v>
      </c>
    </row>
    <row r="20" spans="1:50" s="396" customFormat="1" ht="18" customHeight="1" x14ac:dyDescent="0.35">
      <c r="A20" s="519"/>
      <c r="B20" s="557" t="s">
        <v>3</v>
      </c>
      <c r="C20" s="558"/>
      <c r="D20" s="559">
        <f t="shared" si="4"/>
        <v>5216195</v>
      </c>
      <c r="E20" s="560">
        <f t="shared" si="0"/>
        <v>10.847781718847862</v>
      </c>
      <c r="F20" s="558"/>
      <c r="G20" s="561">
        <f>'20pobl'!J21</f>
        <v>4168661</v>
      </c>
      <c r="H20" s="562">
        <f t="shared" si="5"/>
        <v>10.856570797356136</v>
      </c>
      <c r="I20" s="558"/>
      <c r="J20" s="561">
        <f>'20pobl'!Q21</f>
        <v>755276</v>
      </c>
      <c r="K20" s="562">
        <f t="shared" si="6"/>
        <v>11.08105403788365</v>
      </c>
      <c r="L20" s="558"/>
      <c r="M20" s="561">
        <f>'20pobl'!X21</f>
        <v>292258</v>
      </c>
      <c r="N20" s="562">
        <f t="shared" si="1"/>
        <v>10.176631541854148</v>
      </c>
      <c r="O20" s="558"/>
      <c r="P20" s="563">
        <f t="shared" si="7"/>
        <v>218328</v>
      </c>
      <c r="Q20" s="564">
        <f t="shared" si="8"/>
        <v>4.1855797185496328</v>
      </c>
      <c r="R20" s="558"/>
      <c r="S20" s="561">
        <f>'23solcasaad'!J21</f>
        <v>58329</v>
      </c>
      <c r="T20" s="565">
        <f t="shared" si="9"/>
        <v>1.3992262743360517</v>
      </c>
      <c r="U20" s="558"/>
      <c r="V20" s="561">
        <f>'23solcasaad'!Q21</f>
        <v>47980</v>
      </c>
      <c r="W20" s="565">
        <f t="shared" si="10"/>
        <v>6.3526445961476332</v>
      </c>
      <c r="X20" s="558"/>
      <c r="Y20" s="561">
        <f>'23solcasaad'!X21</f>
        <v>112019</v>
      </c>
      <c r="Z20" s="565">
        <f t="shared" si="11"/>
        <v>38.328805370597209</v>
      </c>
      <c r="AA20" s="566"/>
      <c r="AB20" s="567">
        <f t="shared" si="12"/>
        <v>12</v>
      </c>
      <c r="AC20" s="567">
        <v>10</v>
      </c>
      <c r="AD20" s="567">
        <f t="shared" si="13"/>
        <v>2</v>
      </c>
      <c r="AE20" s="568" t="str">
        <f t="shared" si="2"/>
        <v>Aragón</v>
      </c>
      <c r="AF20" s="570">
        <f t="shared" si="3"/>
        <v>4.317414069600213</v>
      </c>
      <c r="AH20" s="567">
        <f t="shared" si="14"/>
        <v>11</v>
      </c>
      <c r="AI20" s="567">
        <v>10</v>
      </c>
      <c r="AJ20" s="567">
        <f t="shared" si="15"/>
        <v>20</v>
      </c>
      <c r="AK20" s="568" t="str">
        <f t="shared" si="16"/>
        <v>TOTAL</v>
      </c>
      <c r="AL20" s="569">
        <f t="shared" si="17"/>
        <v>1.4621153908507527</v>
      </c>
      <c r="AN20" s="567">
        <f t="shared" si="18"/>
        <v>12</v>
      </c>
      <c r="AO20" s="567">
        <v>10</v>
      </c>
      <c r="AP20" s="567">
        <f t="shared" si="19"/>
        <v>18</v>
      </c>
      <c r="AQ20" s="568" t="str">
        <f t="shared" si="20"/>
        <v>Ceuta y Melilla</v>
      </c>
      <c r="AR20" s="569">
        <f t="shared" si="21"/>
        <v>6.4600139744648413</v>
      </c>
      <c r="AT20" s="567">
        <f t="shared" si="22"/>
        <v>12</v>
      </c>
      <c r="AU20" s="567">
        <v>10</v>
      </c>
      <c r="AV20" s="567">
        <f t="shared" si="23"/>
        <v>13</v>
      </c>
      <c r="AW20" s="568" t="str">
        <f t="shared" si="24"/>
        <v>Madrid, Comunidad de</v>
      </c>
      <c r="AX20" s="569">
        <f t="shared" si="25"/>
        <v>38.979848196131449</v>
      </c>
    </row>
    <row r="21" spans="1:50" s="329" customFormat="1" ht="18" customHeight="1" x14ac:dyDescent="0.35">
      <c r="A21" s="348"/>
      <c r="B21" s="548" t="s">
        <v>2</v>
      </c>
      <c r="C21" s="573"/>
      <c r="D21" s="574">
        <f t="shared" si="4"/>
        <v>1054306</v>
      </c>
      <c r="E21" s="575">
        <f t="shared" si="0"/>
        <v>2.1925716643782711</v>
      </c>
      <c r="F21" s="573"/>
      <c r="G21" s="576">
        <f>'20pobl'!J22</f>
        <v>824039</v>
      </c>
      <c r="H21" s="577">
        <f t="shared" si="5"/>
        <v>2.1460698635083428</v>
      </c>
      <c r="I21" s="573"/>
      <c r="J21" s="576">
        <f>'20pobl'!Q22</f>
        <v>157208</v>
      </c>
      <c r="K21" s="577">
        <f t="shared" si="6"/>
        <v>2.3064817936590236</v>
      </c>
      <c r="L21" s="573"/>
      <c r="M21" s="576">
        <f>'20pobl'!X22</f>
        <v>73059</v>
      </c>
      <c r="N21" s="577">
        <f t="shared" si="1"/>
        <v>2.5439663715495286</v>
      </c>
      <c r="O21" s="573"/>
      <c r="P21" s="578">
        <f t="shared" si="7"/>
        <v>59450</v>
      </c>
      <c r="Q21" s="579">
        <f t="shared" si="8"/>
        <v>5.6387803920303972</v>
      </c>
      <c r="R21" s="573"/>
      <c r="S21" s="576">
        <f>'23solcasaad'!J22</f>
        <v>13796</v>
      </c>
      <c r="T21" s="580">
        <f t="shared" si="9"/>
        <v>1.6741926049616584</v>
      </c>
      <c r="U21" s="573"/>
      <c r="V21" s="576">
        <f>'23solcasaad'!Q22</f>
        <v>12946</v>
      </c>
      <c r="W21" s="580">
        <f t="shared" si="10"/>
        <v>8.2349498753244106</v>
      </c>
      <c r="X21" s="573"/>
      <c r="Y21" s="576">
        <f>'23solcasaad'!X22</f>
        <v>32708</v>
      </c>
      <c r="Z21" s="565">
        <f t="shared" si="11"/>
        <v>44.769296048399241</v>
      </c>
      <c r="AA21" s="566"/>
      <c r="AB21" s="567">
        <f t="shared" si="12"/>
        <v>2</v>
      </c>
      <c r="AC21" s="567">
        <v>11</v>
      </c>
      <c r="AD21" s="567">
        <f t="shared" si="13"/>
        <v>14</v>
      </c>
      <c r="AE21" s="568" t="str">
        <f t="shared" si="2"/>
        <v>Murcia, Región de</v>
      </c>
      <c r="AF21" s="569">
        <f t="shared" si="3"/>
        <v>4.3056869533386779</v>
      </c>
      <c r="AG21" s="396"/>
      <c r="AH21" s="567">
        <f t="shared" si="14"/>
        <v>6</v>
      </c>
      <c r="AI21" s="567">
        <v>11</v>
      </c>
      <c r="AJ21" s="567">
        <f t="shared" si="15"/>
        <v>10</v>
      </c>
      <c r="AK21" s="568" t="str">
        <f t="shared" si="16"/>
        <v>Comunitat Valenciana</v>
      </c>
      <c r="AL21" s="569">
        <f t="shared" si="17"/>
        <v>1.3992262743360517</v>
      </c>
      <c r="AM21" s="396"/>
      <c r="AN21" s="567">
        <f t="shared" si="18"/>
        <v>3</v>
      </c>
      <c r="AO21" s="567">
        <v>11</v>
      </c>
      <c r="AP21" s="567">
        <f t="shared" si="19"/>
        <v>5</v>
      </c>
      <c r="AQ21" s="568" t="str">
        <f t="shared" si="20"/>
        <v>Canarias</v>
      </c>
      <c r="AR21" s="569">
        <f t="shared" si="21"/>
        <v>6.3600684311160309</v>
      </c>
      <c r="AS21" s="396"/>
      <c r="AT21" s="567">
        <f t="shared" si="22"/>
        <v>3</v>
      </c>
      <c r="AU21" s="567">
        <v>11</v>
      </c>
      <c r="AV21" s="567">
        <f t="shared" si="23"/>
        <v>17</v>
      </c>
      <c r="AW21" s="568" t="str">
        <f t="shared" si="24"/>
        <v>Rioja, La</v>
      </c>
      <c r="AX21" s="569">
        <f t="shared" si="25"/>
        <v>38.668478260869563</v>
      </c>
    </row>
    <row r="22" spans="1:50" s="329" customFormat="1" ht="18" customHeight="1" x14ac:dyDescent="0.35">
      <c r="A22" s="348"/>
      <c r="B22" s="548" t="s">
        <v>35</v>
      </c>
      <c r="C22" s="573"/>
      <c r="D22" s="574">
        <f t="shared" si="4"/>
        <v>2699424</v>
      </c>
      <c r="E22" s="575">
        <f t="shared" si="0"/>
        <v>5.6138166457770797</v>
      </c>
      <c r="F22" s="573"/>
      <c r="G22" s="576">
        <f>'20pobl'!J23</f>
        <v>1989422</v>
      </c>
      <c r="H22" s="577">
        <f t="shared" si="5"/>
        <v>5.181112301724184</v>
      </c>
      <c r="I22" s="573"/>
      <c r="J22" s="576">
        <f>'20pobl'!Q23</f>
        <v>473156</v>
      </c>
      <c r="K22" s="577">
        <f t="shared" si="6"/>
        <v>6.9419221640153745</v>
      </c>
      <c r="L22" s="573"/>
      <c r="M22" s="576">
        <f>'20pobl'!X23</f>
        <v>236846</v>
      </c>
      <c r="N22" s="577">
        <f t="shared" si="1"/>
        <v>8.2471462685777208</v>
      </c>
      <c r="O22" s="573"/>
      <c r="P22" s="578">
        <f t="shared" si="7"/>
        <v>85251</v>
      </c>
      <c r="Q22" s="579">
        <f t="shared" si="8"/>
        <v>3.1581181763220596</v>
      </c>
      <c r="R22" s="573"/>
      <c r="S22" s="576">
        <f>'23solcasaad'!J23</f>
        <v>25115</v>
      </c>
      <c r="T22" s="580">
        <f t="shared" si="9"/>
        <v>1.262426976277532</v>
      </c>
      <c r="U22" s="573"/>
      <c r="V22" s="576">
        <f>'23solcasaad'!Q23</f>
        <v>14926</v>
      </c>
      <c r="W22" s="580">
        <f t="shared" si="10"/>
        <v>3.1545621317282251</v>
      </c>
      <c r="X22" s="573"/>
      <c r="Y22" s="576">
        <f>'23solcasaad'!X23</f>
        <v>45210</v>
      </c>
      <c r="Z22" s="565">
        <f t="shared" si="11"/>
        <v>19.088352769310017</v>
      </c>
      <c r="AA22" s="566"/>
      <c r="AB22" s="567">
        <f t="shared" si="12"/>
        <v>19</v>
      </c>
      <c r="AC22" s="567">
        <v>12</v>
      </c>
      <c r="AD22" s="567">
        <f t="shared" si="13"/>
        <v>10</v>
      </c>
      <c r="AE22" s="568" t="str">
        <f t="shared" si="2"/>
        <v>Comunitat Valenciana</v>
      </c>
      <c r="AF22" s="569">
        <f t="shared" si="3"/>
        <v>4.1855797185496328</v>
      </c>
      <c r="AG22" s="396"/>
      <c r="AH22" s="567">
        <f t="shared" si="14"/>
        <v>16</v>
      </c>
      <c r="AI22" s="567">
        <v>12</v>
      </c>
      <c r="AJ22" s="567">
        <f t="shared" si="15"/>
        <v>5</v>
      </c>
      <c r="AK22" s="568" t="str">
        <f t="shared" si="16"/>
        <v>Canarias</v>
      </c>
      <c r="AL22" s="569">
        <f t="shared" si="17"/>
        <v>1.3924134491195854</v>
      </c>
      <c r="AM22" s="396"/>
      <c r="AN22" s="567">
        <f t="shared" si="18"/>
        <v>19</v>
      </c>
      <c r="AO22" s="567">
        <v>12</v>
      </c>
      <c r="AP22" s="567">
        <f t="shared" si="19"/>
        <v>10</v>
      </c>
      <c r="AQ22" s="568" t="str">
        <f t="shared" si="20"/>
        <v>Comunitat Valenciana</v>
      </c>
      <c r="AR22" s="569">
        <f t="shared" si="21"/>
        <v>6.3526445961476332</v>
      </c>
      <c r="AS22" s="396"/>
      <c r="AT22" s="567">
        <f t="shared" si="22"/>
        <v>19</v>
      </c>
      <c r="AU22" s="567">
        <v>12</v>
      </c>
      <c r="AV22" s="567">
        <f t="shared" si="23"/>
        <v>10</v>
      </c>
      <c r="AW22" s="568" t="str">
        <f t="shared" si="24"/>
        <v>Comunitat Valenciana</v>
      </c>
      <c r="AX22" s="569">
        <f t="shared" si="25"/>
        <v>38.328805370597209</v>
      </c>
    </row>
    <row r="23" spans="1:50" s="329" customFormat="1" ht="18" customHeight="1" x14ac:dyDescent="0.35">
      <c r="A23" s="348"/>
      <c r="B23" s="548" t="s">
        <v>42</v>
      </c>
      <c r="C23" s="573"/>
      <c r="D23" s="574">
        <f t="shared" si="4"/>
        <v>6871903</v>
      </c>
      <c r="E23" s="575">
        <f t="shared" si="0"/>
        <v>14.291050034957625</v>
      </c>
      <c r="F23" s="573"/>
      <c r="G23" s="576">
        <f>'20pobl'!J24</f>
        <v>5605365</v>
      </c>
      <c r="H23" s="577">
        <f t="shared" si="5"/>
        <v>14.598222778854451</v>
      </c>
      <c r="I23" s="573"/>
      <c r="J23" s="576">
        <f>'20pobl'!Q24</f>
        <v>890790</v>
      </c>
      <c r="K23" s="577">
        <f t="shared" si="6"/>
        <v>13.069251672774424</v>
      </c>
      <c r="L23" s="573"/>
      <c r="M23" s="576">
        <f>'20pobl'!X24</f>
        <v>375748</v>
      </c>
      <c r="N23" s="577">
        <f t="shared" si="1"/>
        <v>13.083812756498068</v>
      </c>
      <c r="O23" s="573"/>
      <c r="P23" s="578">
        <f t="shared" si="7"/>
        <v>256424</v>
      </c>
      <c r="Q23" s="579">
        <f t="shared" si="8"/>
        <v>3.7314845683939368</v>
      </c>
      <c r="R23" s="573"/>
      <c r="S23" s="576">
        <f>'23solcasaad'!J24</f>
        <v>60304</v>
      </c>
      <c r="T23" s="580">
        <f t="shared" si="9"/>
        <v>1.0758264626835183</v>
      </c>
      <c r="U23" s="573"/>
      <c r="V23" s="576">
        <f>'23solcasaad'!Q24</f>
        <v>49654</v>
      </c>
      <c r="W23" s="580">
        <f t="shared" si="10"/>
        <v>5.5741532796730988</v>
      </c>
      <c r="X23" s="573"/>
      <c r="Y23" s="576">
        <f>'23solcasaad'!X24</f>
        <v>146466</v>
      </c>
      <c r="Z23" s="565">
        <f t="shared" si="11"/>
        <v>38.979848196131449</v>
      </c>
      <c r="AA23" s="566"/>
      <c r="AB23" s="567">
        <f t="shared" si="12"/>
        <v>15</v>
      </c>
      <c r="AC23" s="567">
        <v>13</v>
      </c>
      <c r="AD23" s="567">
        <f t="shared" si="13"/>
        <v>6</v>
      </c>
      <c r="AE23" s="568" t="str">
        <f t="shared" si="2"/>
        <v>Cantabria</v>
      </c>
      <c r="AF23" s="569">
        <f t="shared" si="3"/>
        <v>4.0034875005736019</v>
      </c>
      <c r="AG23" s="396"/>
      <c r="AH23" s="567">
        <f t="shared" si="14"/>
        <v>17</v>
      </c>
      <c r="AI23" s="567">
        <v>13</v>
      </c>
      <c r="AJ23" s="567">
        <f t="shared" si="15"/>
        <v>8</v>
      </c>
      <c r="AK23" s="568" t="str">
        <f t="shared" si="16"/>
        <v>Castilla - La Mancha</v>
      </c>
      <c r="AL23" s="569">
        <f t="shared" si="17"/>
        <v>1.3708213020569762</v>
      </c>
      <c r="AM23" s="396"/>
      <c r="AN23" s="567">
        <f t="shared" si="18"/>
        <v>16</v>
      </c>
      <c r="AO23" s="567">
        <v>13</v>
      </c>
      <c r="AP23" s="567">
        <f t="shared" si="19"/>
        <v>3</v>
      </c>
      <c r="AQ23" s="568" t="str">
        <f t="shared" si="20"/>
        <v>Asturias, Principado de</v>
      </c>
      <c r="AR23" s="569">
        <f t="shared" si="21"/>
        <v>6.0897502224613538</v>
      </c>
      <c r="AS23" s="396"/>
      <c r="AT23" s="567">
        <f t="shared" si="22"/>
        <v>10</v>
      </c>
      <c r="AU23" s="567">
        <v>13</v>
      </c>
      <c r="AV23" s="567">
        <f t="shared" si="23"/>
        <v>2</v>
      </c>
      <c r="AW23" s="568" t="str">
        <f t="shared" si="24"/>
        <v>Aragón</v>
      </c>
      <c r="AX23" s="569">
        <f t="shared" si="25"/>
        <v>36.856241606546114</v>
      </c>
    </row>
    <row r="24" spans="1:50" s="329" customFormat="1" ht="18" customHeight="1" x14ac:dyDescent="0.35">
      <c r="A24" s="348"/>
      <c r="B24" s="548" t="s">
        <v>43</v>
      </c>
      <c r="C24" s="573"/>
      <c r="D24" s="574">
        <f t="shared" si="4"/>
        <v>1551692</v>
      </c>
      <c r="E24" s="575">
        <f t="shared" si="0"/>
        <v>3.2269530013510765</v>
      </c>
      <c r="F24" s="573"/>
      <c r="G24" s="576">
        <f>'20pobl'!J25</f>
        <v>1298039</v>
      </c>
      <c r="H24" s="577">
        <f t="shared" si="5"/>
        <v>3.3805224990061222</v>
      </c>
      <c r="I24" s="573"/>
      <c r="J24" s="576">
        <f>'20pobl'!Q25</f>
        <v>182344</v>
      </c>
      <c r="K24" s="577">
        <f t="shared" si="6"/>
        <v>2.6752653566164635</v>
      </c>
      <c r="L24" s="573"/>
      <c r="M24" s="576">
        <f>'20pobl'!X25</f>
        <v>71309</v>
      </c>
      <c r="N24" s="577">
        <f t="shared" si="1"/>
        <v>2.4830301261832948</v>
      </c>
      <c r="O24" s="573"/>
      <c r="P24" s="578">
        <f t="shared" si="7"/>
        <v>66811</v>
      </c>
      <c r="Q24" s="579">
        <f t="shared" si="8"/>
        <v>4.3056869533386779</v>
      </c>
      <c r="R24" s="573"/>
      <c r="S24" s="576">
        <f>'23solcasaad'!J25</f>
        <v>22932</v>
      </c>
      <c r="T24" s="580">
        <f t="shared" si="9"/>
        <v>1.7666649461225741</v>
      </c>
      <c r="U24" s="573"/>
      <c r="V24" s="576">
        <f>'23solcasaad'!Q25</f>
        <v>15686</v>
      </c>
      <c r="W24" s="580">
        <f t="shared" si="10"/>
        <v>8.6024217961654887</v>
      </c>
      <c r="X24" s="573"/>
      <c r="Y24" s="576">
        <f>'23solcasaad'!X25</f>
        <v>28193</v>
      </c>
      <c r="Z24" s="565">
        <f t="shared" si="11"/>
        <v>39.536383906659751</v>
      </c>
      <c r="AA24" s="566"/>
      <c r="AB24" s="567">
        <f t="shared" si="12"/>
        <v>11</v>
      </c>
      <c r="AC24" s="567">
        <v>14</v>
      </c>
      <c r="AD24" s="567">
        <f t="shared" si="13"/>
        <v>4</v>
      </c>
      <c r="AE24" s="568" t="str">
        <f t="shared" si="2"/>
        <v>Balears, Illes</v>
      </c>
      <c r="AF24" s="569">
        <f t="shared" si="3"/>
        <v>3.8212059449246469</v>
      </c>
      <c r="AG24" s="396"/>
      <c r="AH24" s="567">
        <f t="shared" si="14"/>
        <v>4</v>
      </c>
      <c r="AI24" s="567">
        <v>14</v>
      </c>
      <c r="AJ24" s="567">
        <f t="shared" si="15"/>
        <v>17</v>
      </c>
      <c r="AK24" s="568" t="str">
        <f t="shared" si="16"/>
        <v>Rioja, La</v>
      </c>
      <c r="AL24" s="569">
        <f t="shared" si="17"/>
        <v>1.3490624789270966</v>
      </c>
      <c r="AM24" s="396"/>
      <c r="AN24" s="567">
        <f t="shared" si="18"/>
        <v>2</v>
      </c>
      <c r="AO24" s="567">
        <v>14</v>
      </c>
      <c r="AP24" s="567">
        <f t="shared" si="19"/>
        <v>17</v>
      </c>
      <c r="AQ24" s="568" t="str">
        <f t="shared" si="20"/>
        <v>Rioja, La</v>
      </c>
      <c r="AR24" s="569">
        <f t="shared" si="21"/>
        <v>5.785742500155922</v>
      </c>
      <c r="AS24" s="396"/>
      <c r="AT24" s="567">
        <f t="shared" si="22"/>
        <v>8</v>
      </c>
      <c r="AU24" s="567">
        <v>14</v>
      </c>
      <c r="AV24" s="567">
        <f t="shared" si="23"/>
        <v>3</v>
      </c>
      <c r="AW24" s="568" t="str">
        <f t="shared" si="24"/>
        <v>Asturias, Principado de</v>
      </c>
      <c r="AX24" s="569">
        <f t="shared" si="25"/>
        <v>34.10773246873994</v>
      </c>
    </row>
    <row r="25" spans="1:50" s="329" customFormat="1" ht="18" customHeight="1" x14ac:dyDescent="0.35">
      <c r="B25" s="548" t="s">
        <v>44</v>
      </c>
      <c r="C25" s="573"/>
      <c r="D25" s="581">
        <f t="shared" si="4"/>
        <v>672155</v>
      </c>
      <c r="E25" s="575">
        <f t="shared" si="0"/>
        <v>1.3978370672937237</v>
      </c>
      <c r="F25" s="573"/>
      <c r="G25" s="582">
        <f>'20pobl'!J26</f>
        <v>534721</v>
      </c>
      <c r="H25" s="577">
        <f t="shared" si="5"/>
        <v>1.3925901850337723</v>
      </c>
      <c r="I25" s="573"/>
      <c r="J25" s="582">
        <f>'20pobl'!Q26</f>
        <v>95699</v>
      </c>
      <c r="K25" s="577">
        <f t="shared" si="6"/>
        <v>1.4040506918946549</v>
      </c>
      <c r="L25" s="573"/>
      <c r="M25" s="582">
        <f>'20pobl'!X26</f>
        <v>41735</v>
      </c>
      <c r="N25" s="577">
        <f t="shared" si="1"/>
        <v>1.4532424002055815</v>
      </c>
      <c r="O25" s="573"/>
      <c r="P25" s="583">
        <f t="shared" si="7"/>
        <v>21514</v>
      </c>
      <c r="Q25" s="579">
        <f t="shared" si="8"/>
        <v>3.2007498270488206</v>
      </c>
      <c r="R25" s="573"/>
      <c r="S25" s="582">
        <f>'23solcasaad'!J26</f>
        <v>5179</v>
      </c>
      <c r="T25" s="580">
        <f t="shared" si="9"/>
        <v>0.96854247355162781</v>
      </c>
      <c r="U25" s="573"/>
      <c r="V25" s="582">
        <f>'23solcasaad'!Q26</f>
        <v>3912</v>
      </c>
      <c r="W25" s="580">
        <f t="shared" si="10"/>
        <v>4.0878170095821273</v>
      </c>
      <c r="X25" s="573"/>
      <c r="Y25" s="582">
        <f>'23solcasaad'!X26</f>
        <v>12423</v>
      </c>
      <c r="Z25" s="565">
        <f t="shared" si="11"/>
        <v>29.766383131664071</v>
      </c>
      <c r="AA25" s="566"/>
      <c r="AB25" s="567">
        <f t="shared" si="12"/>
        <v>18</v>
      </c>
      <c r="AC25" s="567">
        <v>15</v>
      </c>
      <c r="AD25" s="567">
        <f t="shared" si="13"/>
        <v>13</v>
      </c>
      <c r="AE25" s="568" t="str">
        <f t="shared" si="2"/>
        <v>Madrid, Comunidad de</v>
      </c>
      <c r="AF25" s="569">
        <f t="shared" si="3"/>
        <v>3.7314845683939368</v>
      </c>
      <c r="AG25" s="396"/>
      <c r="AH25" s="567">
        <f t="shared" si="14"/>
        <v>19</v>
      </c>
      <c r="AI25" s="567">
        <v>15</v>
      </c>
      <c r="AJ25" s="567">
        <f t="shared" si="15"/>
        <v>4</v>
      </c>
      <c r="AK25" s="568" t="str">
        <f t="shared" si="16"/>
        <v>Balears, Illes</v>
      </c>
      <c r="AL25" s="569">
        <f t="shared" si="17"/>
        <v>1.3234420777575422</v>
      </c>
      <c r="AM25" s="396"/>
      <c r="AN25" s="567">
        <f t="shared" si="18"/>
        <v>18</v>
      </c>
      <c r="AO25" s="567">
        <v>15</v>
      </c>
      <c r="AP25" s="567">
        <f t="shared" si="19"/>
        <v>2</v>
      </c>
      <c r="AQ25" s="568" t="str">
        <f t="shared" si="20"/>
        <v>Aragón</v>
      </c>
      <c r="AR25" s="569">
        <f t="shared" si="21"/>
        <v>5.6972133357878132</v>
      </c>
      <c r="AS25" s="396"/>
      <c r="AT25" s="567">
        <f t="shared" si="22"/>
        <v>17</v>
      </c>
      <c r="AU25" s="567">
        <v>15</v>
      </c>
      <c r="AV25" s="567">
        <f t="shared" si="23"/>
        <v>18</v>
      </c>
      <c r="AW25" s="568" t="str">
        <f t="shared" si="24"/>
        <v>Ceuta y Melilla</v>
      </c>
      <c r="AX25" s="569">
        <f t="shared" si="25"/>
        <v>32.880937692782233</v>
      </c>
    </row>
    <row r="26" spans="1:50" s="329" customFormat="1" ht="18" customHeight="1" x14ac:dyDescent="0.35">
      <c r="B26" s="548" t="s">
        <v>45</v>
      </c>
      <c r="C26" s="573"/>
      <c r="D26" s="581">
        <f t="shared" si="4"/>
        <v>2216302</v>
      </c>
      <c r="E26" s="575">
        <f t="shared" si="0"/>
        <v>4.6090992225263738</v>
      </c>
      <c r="F26" s="573"/>
      <c r="G26" s="582">
        <f>'20pobl'!J27</f>
        <v>1696058</v>
      </c>
      <c r="H26" s="577">
        <f t="shared" si="5"/>
        <v>4.4170955022301532</v>
      </c>
      <c r="I26" s="573"/>
      <c r="J26" s="582">
        <f>'20pobl'!Q27</f>
        <v>361316</v>
      </c>
      <c r="K26" s="577">
        <f t="shared" si="6"/>
        <v>5.3010583161016225</v>
      </c>
      <c r="L26" s="573"/>
      <c r="M26" s="582">
        <f>'20pobl'!X27</f>
        <v>158928</v>
      </c>
      <c r="N26" s="577">
        <f t="shared" si="1"/>
        <v>5.5339860591798891</v>
      </c>
      <c r="O26" s="573"/>
      <c r="P26" s="583">
        <f t="shared" si="7"/>
        <v>117575</v>
      </c>
      <c r="Q26" s="579">
        <f t="shared" si="8"/>
        <v>5.3050080720046271</v>
      </c>
      <c r="R26" s="573"/>
      <c r="S26" s="582">
        <f>'23solcasaad'!J27</f>
        <v>30915</v>
      </c>
      <c r="T26" s="580">
        <f t="shared" si="9"/>
        <v>1.8227560614082774</v>
      </c>
      <c r="U26" s="573"/>
      <c r="V26" s="582">
        <f>'23solcasaad'!Q27</f>
        <v>23667</v>
      </c>
      <c r="W26" s="580">
        <f t="shared" si="10"/>
        <v>6.5502219663673902</v>
      </c>
      <c r="X26" s="573"/>
      <c r="Y26" s="582">
        <f>'23solcasaad'!X27</f>
        <v>62993</v>
      </c>
      <c r="Z26" s="565">
        <f t="shared" si="11"/>
        <v>39.636187455954897</v>
      </c>
      <c r="AA26" s="566"/>
      <c r="AB26" s="567">
        <f t="shared" si="12"/>
        <v>3</v>
      </c>
      <c r="AC26" s="567">
        <v>16</v>
      </c>
      <c r="AD26" s="567">
        <f t="shared" si="13"/>
        <v>5</v>
      </c>
      <c r="AE26" s="568" t="str">
        <f t="shared" si="2"/>
        <v>Canarias</v>
      </c>
      <c r="AF26" s="570">
        <f t="shared" si="3"/>
        <v>3.4234275757608623</v>
      </c>
      <c r="AG26" s="396"/>
      <c r="AH26" s="567">
        <f t="shared" si="14"/>
        <v>3</v>
      </c>
      <c r="AI26" s="567">
        <v>16</v>
      </c>
      <c r="AJ26" s="567">
        <f t="shared" si="15"/>
        <v>12</v>
      </c>
      <c r="AK26" s="568" t="str">
        <f t="shared" si="16"/>
        <v>Galicia</v>
      </c>
      <c r="AL26" s="569">
        <f t="shared" si="17"/>
        <v>1.262426976277532</v>
      </c>
      <c r="AM26" s="396"/>
      <c r="AN26" s="567">
        <f t="shared" si="18"/>
        <v>9</v>
      </c>
      <c r="AO26" s="567">
        <v>16</v>
      </c>
      <c r="AP26" s="567">
        <f t="shared" si="19"/>
        <v>13</v>
      </c>
      <c r="AQ26" s="568" t="str">
        <f t="shared" si="20"/>
        <v>Madrid, Comunidad de</v>
      </c>
      <c r="AR26" s="569">
        <f t="shared" si="21"/>
        <v>5.5741532796730988</v>
      </c>
      <c r="AS26" s="396"/>
      <c r="AT26" s="567">
        <f t="shared" si="22"/>
        <v>7</v>
      </c>
      <c r="AU26" s="567">
        <v>16</v>
      </c>
      <c r="AV26" s="567">
        <f t="shared" si="23"/>
        <v>5</v>
      </c>
      <c r="AW26" s="568" t="str">
        <f t="shared" si="24"/>
        <v>Canarias</v>
      </c>
      <c r="AX26" s="569">
        <f t="shared" si="25"/>
        <v>32.529936771911281</v>
      </c>
    </row>
    <row r="27" spans="1:50" s="329" customFormat="1" ht="18" customHeight="1" x14ac:dyDescent="0.35">
      <c r="B27" s="548" t="s">
        <v>46</v>
      </c>
      <c r="C27" s="573"/>
      <c r="D27" s="581">
        <f t="shared" si="4"/>
        <v>322282</v>
      </c>
      <c r="E27" s="584">
        <f t="shared" si="0"/>
        <v>0.67022892892495911</v>
      </c>
      <c r="F27" s="573"/>
      <c r="G27" s="582">
        <f>'20pobl'!J28</f>
        <v>252101</v>
      </c>
      <c r="H27" s="585">
        <f t="shared" si="5"/>
        <v>0.65655431194435798</v>
      </c>
      <c r="I27" s="573"/>
      <c r="J27" s="582">
        <f>'20pobl'!Q28</f>
        <v>48101</v>
      </c>
      <c r="K27" s="585">
        <f t="shared" si="6"/>
        <v>0.70571523559101768</v>
      </c>
      <c r="L27" s="573"/>
      <c r="M27" s="582">
        <f>'20pobl'!X28</f>
        <v>22080</v>
      </c>
      <c r="N27" s="585">
        <f t="shared" si="1"/>
        <v>0.7688413129636813</v>
      </c>
      <c r="O27" s="573"/>
      <c r="P27" s="583">
        <f t="shared" si="7"/>
        <v>14722</v>
      </c>
      <c r="Q27" s="586">
        <f t="shared" si="8"/>
        <v>4.5680490998566476</v>
      </c>
      <c r="R27" s="573"/>
      <c r="S27" s="582">
        <f>'23solcasaad'!J28</f>
        <v>3401</v>
      </c>
      <c r="T27" s="587">
        <f t="shared" si="9"/>
        <v>1.3490624789270966</v>
      </c>
      <c r="U27" s="573"/>
      <c r="V27" s="582">
        <f>'23solcasaad'!Q28</f>
        <v>2783</v>
      </c>
      <c r="W27" s="587">
        <f t="shared" si="10"/>
        <v>5.785742500155922</v>
      </c>
      <c r="X27" s="573"/>
      <c r="Y27" s="582">
        <f>'23solcasaad'!X28</f>
        <v>8538</v>
      </c>
      <c r="Z27" s="588">
        <f t="shared" si="11"/>
        <v>38.668478260869563</v>
      </c>
      <c r="AA27" s="566"/>
      <c r="AB27" s="567">
        <f t="shared" si="12"/>
        <v>8</v>
      </c>
      <c r="AC27" s="567">
        <v>17</v>
      </c>
      <c r="AD27" s="567">
        <f t="shared" si="13"/>
        <v>18</v>
      </c>
      <c r="AE27" s="568" t="str">
        <f t="shared" si="2"/>
        <v>Ceuta y Melilla</v>
      </c>
      <c r="AF27" s="569">
        <f t="shared" si="3"/>
        <v>3.3273013141890888</v>
      </c>
      <c r="AG27" s="396"/>
      <c r="AH27" s="567">
        <f t="shared" si="14"/>
        <v>14</v>
      </c>
      <c r="AI27" s="567">
        <v>17</v>
      </c>
      <c r="AJ27" s="567">
        <f t="shared" si="15"/>
        <v>13</v>
      </c>
      <c r="AK27" s="568" t="str">
        <f t="shared" si="16"/>
        <v>Madrid, Comunidad de</v>
      </c>
      <c r="AL27" s="569">
        <f t="shared" si="17"/>
        <v>1.0758264626835183</v>
      </c>
      <c r="AM27" s="396"/>
      <c r="AN27" s="567">
        <f t="shared" si="18"/>
        <v>14</v>
      </c>
      <c r="AO27" s="567">
        <v>17</v>
      </c>
      <c r="AP27" s="567">
        <f t="shared" si="19"/>
        <v>6</v>
      </c>
      <c r="AQ27" s="568" t="str">
        <f t="shared" si="20"/>
        <v>Cantabria</v>
      </c>
      <c r="AR27" s="569">
        <f t="shared" si="21"/>
        <v>5.1664187907072154</v>
      </c>
      <c r="AS27" s="396"/>
      <c r="AT27" s="567">
        <f t="shared" si="22"/>
        <v>11</v>
      </c>
      <c r="AU27" s="567">
        <v>17</v>
      </c>
      <c r="AV27" s="567">
        <f t="shared" si="23"/>
        <v>15</v>
      </c>
      <c r="AW27" s="568" t="str">
        <f t="shared" si="24"/>
        <v>Navarra, Comunidad Foral de</v>
      </c>
      <c r="AX27" s="569">
        <f t="shared" si="25"/>
        <v>29.766383131664071</v>
      </c>
    </row>
    <row r="28" spans="1:50" s="329" customFormat="1" ht="18" customHeight="1" x14ac:dyDescent="0.35">
      <c r="B28" s="548" t="s">
        <v>1</v>
      </c>
      <c r="C28" s="573"/>
      <c r="D28" s="581">
        <f t="shared" si="4"/>
        <v>168545</v>
      </c>
      <c r="E28" s="584">
        <f t="shared" si="0"/>
        <v>0.35051208204509476</v>
      </c>
      <c r="F28" s="573"/>
      <c r="G28" s="582">
        <f>'20pobl'!J29</f>
        <v>147939</v>
      </c>
      <c r="H28" s="585">
        <f t="shared" si="5"/>
        <v>0.38528204312849362</v>
      </c>
      <c r="I28" s="573"/>
      <c r="J28" s="582">
        <f>'20pobl'!Q29</f>
        <v>15743</v>
      </c>
      <c r="K28" s="585">
        <f t="shared" si="6"/>
        <v>0.23097388731854621</v>
      </c>
      <c r="L28" s="573"/>
      <c r="M28" s="582">
        <f>'20pobl'!X29</f>
        <v>4863</v>
      </c>
      <c r="N28" s="585">
        <f t="shared" si="1"/>
        <v>0.16933312069485426</v>
      </c>
      <c r="O28" s="573"/>
      <c r="P28" s="583">
        <f t="shared" si="7"/>
        <v>5608</v>
      </c>
      <c r="Q28" s="586">
        <f t="shared" si="8"/>
        <v>3.3273013141890888</v>
      </c>
      <c r="R28" s="573"/>
      <c r="S28" s="582">
        <f>'23solcasaad'!J29</f>
        <v>2992</v>
      </c>
      <c r="T28" s="587">
        <f t="shared" si="9"/>
        <v>2.0224552011301955</v>
      </c>
      <c r="U28" s="573"/>
      <c r="V28" s="582">
        <f>'23solcasaad'!Q29</f>
        <v>1017</v>
      </c>
      <c r="W28" s="587">
        <f t="shared" si="10"/>
        <v>6.4600139744648413</v>
      </c>
      <c r="X28" s="573"/>
      <c r="Y28" s="582">
        <f>'23solcasaad'!X29</f>
        <v>1599</v>
      </c>
      <c r="Z28" s="588">
        <f t="shared" si="11"/>
        <v>32.880937692782233</v>
      </c>
      <c r="AA28" s="566"/>
      <c r="AB28" s="567">
        <f t="shared" si="12"/>
        <v>17</v>
      </c>
      <c r="AC28" s="567">
        <v>18</v>
      </c>
      <c r="AD28" s="567">
        <f t="shared" si="13"/>
        <v>15</v>
      </c>
      <c r="AE28" s="568" t="str">
        <f t="shared" si="2"/>
        <v>Navarra, Comunidad Foral de</v>
      </c>
      <c r="AF28" s="569">
        <f t="shared" si="3"/>
        <v>3.2007498270488206</v>
      </c>
      <c r="AG28" s="396"/>
      <c r="AH28" s="567">
        <f t="shared" si="14"/>
        <v>1</v>
      </c>
      <c r="AI28" s="567">
        <v>18</v>
      </c>
      <c r="AJ28" s="567">
        <f t="shared" si="15"/>
        <v>2</v>
      </c>
      <c r="AK28" s="568" t="str">
        <f t="shared" si="16"/>
        <v>Aragón</v>
      </c>
      <c r="AL28" s="569">
        <f t="shared" si="17"/>
        <v>1.0586656886019388</v>
      </c>
      <c r="AM28" s="396"/>
      <c r="AN28" s="567">
        <f t="shared" si="18"/>
        <v>10</v>
      </c>
      <c r="AO28" s="567">
        <v>18</v>
      </c>
      <c r="AP28" s="567">
        <f t="shared" si="19"/>
        <v>15</v>
      </c>
      <c r="AQ28" s="568" t="str">
        <f t="shared" si="20"/>
        <v>Navarra, Comunidad Foral de</v>
      </c>
      <c r="AR28" s="569">
        <f t="shared" si="21"/>
        <v>4.0878170095821273</v>
      </c>
      <c r="AS28" s="396"/>
      <c r="AT28" s="567">
        <f t="shared" si="22"/>
        <v>15</v>
      </c>
      <c r="AU28" s="567">
        <v>18</v>
      </c>
      <c r="AV28" s="567">
        <f t="shared" si="23"/>
        <v>6</v>
      </c>
      <c r="AW28" s="568" t="str">
        <f t="shared" si="24"/>
        <v>Cantabria</v>
      </c>
      <c r="AX28" s="569">
        <f t="shared" si="25"/>
        <v>29.342642214464821</v>
      </c>
    </row>
    <row r="29" spans="1:50" s="329" customFormat="1" ht="3.75" customHeight="1" x14ac:dyDescent="0.3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12</v>
      </c>
      <c r="AE29" s="568" t="str">
        <f t="shared" si="2"/>
        <v>Galicia</v>
      </c>
      <c r="AF29" s="569">
        <f t="shared" si="3"/>
        <v>3.1581181763220596</v>
      </c>
      <c r="AG29" s="396"/>
      <c r="AH29" s="396"/>
      <c r="AI29" s="396"/>
      <c r="AJ29" s="567">
        <f>MATCH(AI30,AH$11:AH$30,0)</f>
        <v>15</v>
      </c>
      <c r="AK29" s="568" t="str">
        <f t="shared" si="16"/>
        <v>Navarra, Comunidad Foral de</v>
      </c>
      <c r="AL29" s="569">
        <f t="shared" si="17"/>
        <v>0.96854247355162781</v>
      </c>
      <c r="AM29" s="396"/>
      <c r="AN29" s="396"/>
      <c r="AO29" s="396"/>
      <c r="AP29" s="567">
        <f>MATCH(AO30,AN$11:AN$30,0)</f>
        <v>12</v>
      </c>
      <c r="AQ29" s="568" t="str">
        <f t="shared" si="20"/>
        <v>Galicia</v>
      </c>
      <c r="AR29" s="569">
        <f>INDEX(W$11:W$30,AP29,1)</f>
        <v>3.1545621317282251</v>
      </c>
      <c r="AS29" s="396"/>
      <c r="AT29" s="396"/>
      <c r="AU29" s="396"/>
      <c r="AV29" s="567">
        <f>MATCH(AU30,AT$11:AT$30,0)</f>
        <v>12</v>
      </c>
      <c r="AW29" s="568" t="str">
        <f t="shared" si="24"/>
        <v>Galicia</v>
      </c>
      <c r="AX29" s="569">
        <f t="shared" si="25"/>
        <v>19.088352769310017</v>
      </c>
    </row>
    <row r="30" spans="1:50" s="329" customFormat="1" ht="18" customHeight="1" x14ac:dyDescent="0.35">
      <c r="B30" s="548" t="s">
        <v>0</v>
      </c>
      <c r="C30" s="320"/>
      <c r="D30" s="549">
        <f>SUM(D11:D28)</f>
        <v>48085361</v>
      </c>
      <c r="E30" s="546">
        <f>SUM(E11:E28)</f>
        <v>99.999999999999986</v>
      </c>
      <c r="F30" s="320"/>
      <c r="G30" s="549">
        <f>SUM(G11:G28)</f>
        <v>38397585</v>
      </c>
      <c r="H30" s="550">
        <f>SUM(H11:H28)</f>
        <v>100.00000000000001</v>
      </c>
      <c r="I30" s="320"/>
      <c r="J30" s="549">
        <f>SUM(J11:J28)</f>
        <v>6815922</v>
      </c>
      <c r="K30" s="550">
        <f>SUM(K11:K28)</f>
        <v>99.999999999999986</v>
      </c>
      <c r="L30" s="320"/>
      <c r="M30" s="549">
        <f>SUM(M11:M28)</f>
        <v>2871854</v>
      </c>
      <c r="N30" s="550">
        <f>SUM(N11:N28)</f>
        <v>100.00000000000001</v>
      </c>
      <c r="O30" s="320"/>
      <c r="P30" s="549">
        <f>SUM(P11:P28)</f>
        <v>2165648</v>
      </c>
      <c r="Q30" s="545">
        <f>P30*100/D30</f>
        <v>4.5037573909448243</v>
      </c>
      <c r="R30" s="320"/>
      <c r="S30" s="549">
        <f>SUM(S11:S28)</f>
        <v>561417</v>
      </c>
      <c r="T30" s="546">
        <f>S30*100/G30</f>
        <v>1.4621153908507527</v>
      </c>
      <c r="U30" s="320"/>
      <c r="V30" s="549">
        <f>SUM(V11:V28)</f>
        <v>469975</v>
      </c>
      <c r="W30" s="546">
        <f>V30*100/J30</f>
        <v>6.8952520289991579</v>
      </c>
      <c r="X30" s="320"/>
      <c r="Y30" s="549">
        <f>SUM(Y11:Y28)</f>
        <v>1134256</v>
      </c>
      <c r="Z30" s="551">
        <f>Y30*100/M30</f>
        <v>39.495601099498792</v>
      </c>
      <c r="AA30" s="566"/>
      <c r="AB30" s="567">
        <f>_xlfn.RANK.EQ(Q30,Q$11:Q$30,0)</f>
        <v>9</v>
      </c>
      <c r="AC30" s="567">
        <v>19</v>
      </c>
      <c r="AD30" s="396"/>
      <c r="AE30" s="396"/>
      <c r="AF30" s="589"/>
      <c r="AG30" s="396"/>
      <c r="AH30" s="567">
        <f t="shared" si="14"/>
        <v>10</v>
      </c>
      <c r="AI30" s="567">
        <v>19</v>
      </c>
      <c r="AJ30" s="396"/>
      <c r="AK30" s="396"/>
      <c r="AL30" s="589"/>
      <c r="AM30" s="396"/>
      <c r="AN30" s="567">
        <f t="shared" si="18"/>
        <v>8</v>
      </c>
      <c r="AO30" s="567">
        <v>19</v>
      </c>
      <c r="AP30" s="396"/>
      <c r="AQ30" s="396"/>
      <c r="AR30" s="589"/>
      <c r="AS30" s="396"/>
      <c r="AT30" s="567">
        <f t="shared" si="22"/>
        <v>9</v>
      </c>
      <c r="AU30" s="567">
        <v>19</v>
      </c>
      <c r="AV30" s="396"/>
      <c r="AW30" s="396"/>
      <c r="AX30" s="589"/>
    </row>
    <row r="31" spans="1:50" s="329" customFormat="1" ht="5.25" customHeight="1" x14ac:dyDescent="0.25">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5">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5">
      <c r="B33" s="1458" t="s">
        <v>171</v>
      </c>
      <c r="C33" s="1458"/>
      <c r="D33" s="1458"/>
      <c r="E33" s="1458"/>
      <c r="F33" s="1458"/>
      <c r="G33" s="1458"/>
      <c r="H33" s="1458"/>
      <c r="I33" s="1458"/>
      <c r="J33" s="1458"/>
      <c r="K33" s="1458"/>
      <c r="L33" s="1458"/>
      <c r="M33" s="1458"/>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5">
      <c r="B34" s="1459"/>
      <c r="C34" s="1459"/>
      <c r="D34" s="1459"/>
      <c r="E34" s="1459"/>
      <c r="F34" s="1459"/>
      <c r="G34" s="1459"/>
      <c r="H34" s="1459"/>
      <c r="I34" s="1459"/>
      <c r="J34" s="1459"/>
      <c r="K34" s="1459"/>
      <c r="L34" s="1459"/>
      <c r="M34" s="1459"/>
      <c r="N34" s="1459"/>
      <c r="O34" s="1459"/>
      <c r="P34" s="1459"/>
    </row>
    <row r="35" spans="2:50" s="329" customFormat="1" ht="4.5" customHeight="1" x14ac:dyDescent="0.25">
      <c r="B35" s="1409"/>
      <c r="C35" s="1409"/>
      <c r="D35" s="1409"/>
      <c r="E35" s="1409"/>
      <c r="F35" s="1409"/>
      <c r="G35" s="1409"/>
      <c r="H35" s="1409"/>
      <c r="I35" s="1409"/>
      <c r="J35" s="1409"/>
      <c r="K35" s="1409"/>
      <c r="L35" s="1409"/>
      <c r="M35" s="1409"/>
      <c r="N35" s="1409"/>
      <c r="O35" s="1409"/>
      <c r="P35" s="1409"/>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5">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5">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5">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5">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5">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5">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5">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5">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5">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5">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5">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5">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5">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5">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5">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70"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114">
    <tabColor theme="0"/>
    <pageSetUpPr fitToPage="1"/>
  </sheetPr>
  <dimension ref="A1:AH56"/>
  <sheetViews>
    <sheetView zoomScaleNormal="100" workbookViewId="0"/>
  </sheetViews>
  <sheetFormatPr baseColWidth="10" defaultColWidth="11.453125" defaultRowHeight="14.5" x14ac:dyDescent="0.25"/>
  <cols>
    <col min="1" max="1" width="2.81640625" style="333" customWidth="1"/>
    <col min="2" max="2" width="32.26953125" style="333" customWidth="1"/>
    <col min="3" max="3" width="0.54296875" style="333" customWidth="1"/>
    <col min="4" max="4" width="12.1796875" style="333" customWidth="1"/>
    <col min="5" max="5" width="0.453125" style="333" customWidth="1"/>
    <col min="6" max="6" width="11.81640625" style="333" customWidth="1"/>
    <col min="7" max="7" width="11.26953125" style="333" customWidth="1"/>
    <col min="8" max="8" width="0.453125" style="333" customWidth="1"/>
    <col min="9" max="9" width="11.81640625" style="333" customWidth="1"/>
    <col min="10" max="10" width="9.81640625" style="333" customWidth="1"/>
    <col min="11" max="11" width="7" style="333" customWidth="1"/>
    <col min="12" max="12" width="8.453125" style="333" customWidth="1"/>
    <col min="13" max="13" width="5" style="333" customWidth="1"/>
    <col min="14" max="14" width="8.1796875" style="333" customWidth="1"/>
    <col min="15" max="15" width="6.26953125" style="333" customWidth="1"/>
    <col min="16" max="16" width="8.26953125" style="333" customWidth="1"/>
    <col min="17" max="17" width="6.54296875" style="333" customWidth="1"/>
    <col min="18" max="18" width="9" style="333" customWidth="1"/>
    <col min="19" max="19" width="5.81640625" style="333" customWidth="1"/>
    <col min="20" max="20" width="8.81640625" style="333" customWidth="1"/>
    <col min="21" max="21" width="7" style="333" customWidth="1"/>
    <col min="22" max="22" width="7.26953125" style="333" customWidth="1"/>
    <col min="23" max="23" width="3.54296875" style="333" customWidth="1"/>
    <col min="24" max="25" width="2.453125" style="596" bestFit="1" customWidth="1"/>
    <col min="26" max="26" width="4.81640625" style="596" customWidth="1"/>
    <col min="27" max="27" width="10.7265625" style="1332" bestFit="1" customWidth="1"/>
    <col min="28" max="28" width="8.1796875" style="396" bestFit="1" customWidth="1"/>
    <col min="29" max="29" width="8.453125" style="396" bestFit="1" customWidth="1"/>
    <col min="30" max="30" width="4.26953125" style="329" bestFit="1" customWidth="1"/>
    <col min="31" max="31" width="2.453125" style="333" bestFit="1" customWidth="1"/>
    <col min="32" max="32" width="4.26953125" style="333" bestFit="1" customWidth="1"/>
    <col min="33" max="33" width="8.453125" style="333" bestFit="1" customWidth="1"/>
    <col min="34" max="34" width="4.26953125" style="333" bestFit="1" customWidth="1"/>
    <col min="35" max="16384" width="11.453125" style="333"/>
  </cols>
  <sheetData>
    <row r="1" spans="1:34" s="340" customFormat="1" x14ac:dyDescent="0.25">
      <c r="B1" s="311"/>
      <c r="C1" s="341"/>
      <c r="E1" s="341"/>
      <c r="F1" s="342" t="s">
        <v>135</v>
      </c>
      <c r="G1" s="342"/>
      <c r="H1" s="342"/>
      <c r="I1" s="342" t="s">
        <v>16</v>
      </c>
      <c r="X1" s="598"/>
      <c r="Y1" s="598"/>
      <c r="Z1" s="598"/>
      <c r="AA1" s="1105"/>
      <c r="AB1" s="342"/>
      <c r="AC1" s="342"/>
      <c r="AD1" s="311"/>
    </row>
    <row r="2" spans="1:34" s="343" customFormat="1" x14ac:dyDescent="0.35">
      <c r="B2" s="1381"/>
      <c r="C2" s="1381"/>
      <c r="X2" s="599"/>
      <c r="Y2" s="599"/>
      <c r="Z2" s="599"/>
      <c r="AA2" s="1340"/>
      <c r="AB2" s="556"/>
      <c r="AC2" s="556"/>
      <c r="AD2" s="891"/>
    </row>
    <row r="3" spans="1:34" s="345" customFormat="1" ht="32.25" customHeight="1" x14ac:dyDescent="0.25">
      <c r="B3" s="1382"/>
      <c r="C3" s="1382"/>
      <c r="X3" s="599"/>
      <c r="Y3" s="599"/>
      <c r="Z3" s="599"/>
      <c r="AA3" s="1340"/>
      <c r="AB3" s="556"/>
      <c r="AC3" s="556"/>
      <c r="AD3" s="891"/>
    </row>
    <row r="4" spans="1:34" s="492" customFormat="1" ht="19.5" customHeight="1" x14ac:dyDescent="0.25">
      <c r="A4" s="1477" t="s">
        <v>397</v>
      </c>
      <c r="B4" s="1477"/>
      <c r="C4" s="1477"/>
      <c r="D4" s="1477"/>
      <c r="E4" s="1477"/>
      <c r="F4" s="1477"/>
      <c r="G4" s="1477"/>
      <c r="H4" s="1477"/>
      <c r="I4" s="1477"/>
      <c r="J4" s="1477"/>
      <c r="K4" s="1477"/>
      <c r="L4" s="1477"/>
      <c r="M4" s="1477"/>
      <c r="N4" s="1477"/>
      <c r="O4" s="1477"/>
      <c r="P4" s="1477"/>
      <c r="Q4" s="1477"/>
      <c r="R4" s="1477"/>
      <c r="S4" s="1477"/>
      <c r="T4" s="1477"/>
      <c r="U4" s="1477"/>
      <c r="V4" s="1477"/>
      <c r="AA4" s="1340"/>
      <c r="AB4" s="556"/>
      <c r="AC4" s="556"/>
      <c r="AD4" s="891"/>
    </row>
    <row r="5" spans="1:34" s="492" customFormat="1" ht="15.5" x14ac:dyDescent="0.25">
      <c r="B5" s="1420" t="str">
        <f>porsaad!$B$6</f>
        <v>Situación a 31 de diciembre de 2024</v>
      </c>
      <c r="C5" s="1420"/>
      <c r="D5" s="1420"/>
      <c r="E5" s="1420"/>
      <c r="F5" s="1420"/>
      <c r="G5" s="1420"/>
      <c r="H5" s="1420"/>
      <c r="I5" s="1420"/>
      <c r="J5" s="1420"/>
      <c r="K5" s="1420"/>
      <c r="L5" s="1420"/>
      <c r="M5" s="1420"/>
      <c r="N5" s="1420"/>
      <c r="O5" s="1420"/>
      <c r="P5" s="1420"/>
      <c r="Q5" s="1420"/>
      <c r="R5" s="1420"/>
      <c r="S5" s="1420"/>
      <c r="T5" s="1420"/>
      <c r="U5" s="1420"/>
      <c r="V5" s="1420"/>
      <c r="AA5" s="1340"/>
      <c r="AB5" s="556"/>
      <c r="AC5" s="556"/>
      <c r="AD5" s="891"/>
    </row>
    <row r="6" spans="1:34" s="492" customFormat="1" ht="6" customHeight="1" x14ac:dyDescent="0.25">
      <c r="AA6" s="1340"/>
      <c r="AB6" s="556"/>
      <c r="AC6" s="556"/>
      <c r="AD6" s="891"/>
    </row>
    <row r="7" spans="1:34" s="437" customFormat="1" ht="7.5" customHeight="1" x14ac:dyDescent="0.25">
      <c r="A7" s="488"/>
      <c r="B7" s="1385" t="s">
        <v>12</v>
      </c>
      <c r="D7" s="1421" t="s">
        <v>13</v>
      </c>
      <c r="E7" s="593"/>
      <c r="F7" s="1475"/>
      <c r="G7" s="1475"/>
      <c r="H7" s="489"/>
      <c r="I7" s="445"/>
      <c r="J7" s="445"/>
      <c r="K7" s="445"/>
      <c r="L7" s="445"/>
      <c r="M7" s="489"/>
      <c r="N7" s="489"/>
      <c r="O7" s="489"/>
      <c r="P7" s="489"/>
      <c r="Q7" s="489"/>
      <c r="R7" s="489"/>
      <c r="S7" s="594"/>
      <c r="T7" s="489"/>
      <c r="U7" s="489"/>
      <c r="V7" s="595"/>
      <c r="AA7" s="1344"/>
      <c r="AB7" s="513"/>
      <c r="AC7" s="513"/>
      <c r="AD7" s="320"/>
    </row>
    <row r="8" spans="1:34" s="437" customFormat="1" ht="15" customHeight="1" x14ac:dyDescent="0.25">
      <c r="A8" s="488"/>
      <c r="B8" s="1386"/>
      <c r="D8" s="1474"/>
      <c r="F8" s="1421" t="s">
        <v>242</v>
      </c>
      <c r="G8" s="1422"/>
      <c r="I8" s="1421" t="s">
        <v>243</v>
      </c>
      <c r="J8" s="1423"/>
      <c r="K8" s="1465" t="s">
        <v>372</v>
      </c>
      <c r="L8" s="1466"/>
      <c r="M8" s="1466"/>
      <c r="N8" s="1466"/>
      <c r="O8" s="1466"/>
      <c r="P8" s="1466"/>
      <c r="Q8" s="1466"/>
      <c r="R8" s="1466"/>
      <c r="S8" s="1466"/>
      <c r="T8" s="1466"/>
      <c r="U8" s="1466"/>
      <c r="V8" s="1467"/>
      <c r="AA8" s="1344"/>
      <c r="AB8" s="513"/>
      <c r="AC8" s="513"/>
      <c r="AD8" s="320"/>
    </row>
    <row r="9" spans="1:34" s="437" customFormat="1" ht="25.5" customHeight="1" x14ac:dyDescent="0.25">
      <c r="A9" s="488"/>
      <c r="B9" s="1386"/>
      <c r="D9" s="1440"/>
      <c r="E9" s="491"/>
      <c r="F9" s="1463"/>
      <c r="G9" s="1476"/>
      <c r="I9" s="1463"/>
      <c r="J9" s="1464"/>
      <c r="K9" s="1460" t="s">
        <v>373</v>
      </c>
      <c r="L9" s="1461"/>
      <c r="M9" s="1460" t="s">
        <v>374</v>
      </c>
      <c r="N9" s="1462"/>
      <c r="O9" s="1460" t="s">
        <v>375</v>
      </c>
      <c r="P9" s="1461"/>
      <c r="Q9" s="1469" t="s">
        <v>376</v>
      </c>
      <c r="R9" s="1469"/>
      <c r="S9" s="1470" t="s">
        <v>377</v>
      </c>
      <c r="T9" s="1471"/>
      <c r="U9" s="1472" t="s">
        <v>378</v>
      </c>
      <c r="V9" s="1473"/>
      <c r="AA9" s="1344"/>
      <c r="AB9" s="513"/>
      <c r="AC9" s="513"/>
      <c r="AD9" s="320"/>
    </row>
    <row r="10" spans="1:34" s="437" customFormat="1" ht="39" x14ac:dyDescent="0.25">
      <c r="A10" s="488"/>
      <c r="B10" s="1387"/>
      <c r="D10" s="600" t="s">
        <v>9</v>
      </c>
      <c r="E10" s="493"/>
      <c r="F10" s="455" t="s">
        <v>9</v>
      </c>
      <c r="G10" s="401" t="s">
        <v>212</v>
      </c>
      <c r="H10" s="494"/>
      <c r="I10" s="400" t="s">
        <v>9</v>
      </c>
      <c r="J10" s="406" t="s">
        <v>212</v>
      </c>
      <c r="K10" s="601" t="s">
        <v>9</v>
      </c>
      <c r="L10" s="403" t="s">
        <v>379</v>
      </c>
      <c r="M10" s="405" t="s">
        <v>9</v>
      </c>
      <c r="N10" s="403" t="s">
        <v>379</v>
      </c>
      <c r="O10" s="407" t="s">
        <v>9</v>
      </c>
      <c r="P10" s="403" t="s">
        <v>379</v>
      </c>
      <c r="Q10" s="406" t="s">
        <v>9</v>
      </c>
      <c r="R10" s="735" t="s">
        <v>379</v>
      </c>
      <c r="S10" s="406" t="s">
        <v>9</v>
      </c>
      <c r="T10" s="736" t="s">
        <v>379</v>
      </c>
      <c r="U10" s="407" t="s">
        <v>9</v>
      </c>
      <c r="V10" s="735" t="s">
        <v>379</v>
      </c>
      <c r="AA10" s="1341" t="s">
        <v>208</v>
      </c>
      <c r="AB10" s="602" t="s">
        <v>380</v>
      </c>
      <c r="AC10" s="603" t="s">
        <v>381</v>
      </c>
      <c r="AD10" s="320"/>
    </row>
    <row r="11" spans="1:34" s="328" customFormat="1" ht="8.25" customHeight="1" x14ac:dyDescent="0.25">
      <c r="A11" s="326"/>
      <c r="B11" s="327"/>
      <c r="D11" s="327"/>
      <c r="F11" s="327"/>
      <c r="G11" s="327"/>
      <c r="I11" s="327"/>
      <c r="J11" s="327"/>
      <c r="K11" s="319"/>
      <c r="L11" s="348"/>
      <c r="M11" s="329"/>
      <c r="N11" s="329"/>
      <c r="O11" s="329"/>
      <c r="P11" s="329"/>
      <c r="Q11" s="329"/>
      <c r="R11" s="329"/>
      <c r="S11" s="329"/>
      <c r="T11" s="329"/>
      <c r="U11" s="329"/>
      <c r="V11" s="329"/>
      <c r="X11" s="596"/>
      <c r="Y11" s="596"/>
      <c r="Z11" s="596"/>
      <c r="AA11" s="1341">
        <v>44286</v>
      </c>
      <c r="AB11" s="602">
        <v>27728</v>
      </c>
      <c r="AC11" s="602">
        <v>26286</v>
      </c>
      <c r="AD11" s="329"/>
    </row>
    <row r="12" spans="1:34" s="331" customFormat="1" x14ac:dyDescent="0.35">
      <c r="A12" s="330"/>
      <c r="B12" s="349" t="s">
        <v>8</v>
      </c>
      <c r="C12" s="350"/>
      <c r="D12" s="605">
        <v>423377</v>
      </c>
      <c r="E12" s="350"/>
      <c r="F12" s="355">
        <v>5322</v>
      </c>
      <c r="G12" s="358">
        <v>1.2570356915940166</v>
      </c>
      <c r="H12" s="350"/>
      <c r="I12" s="355">
        <v>3177</v>
      </c>
      <c r="J12" s="358">
        <v>0.75039503799214413</v>
      </c>
      <c r="K12" s="355">
        <v>2953</v>
      </c>
      <c r="L12" s="358">
        <v>92.949323260937987</v>
      </c>
      <c r="M12" s="355">
        <v>23</v>
      </c>
      <c r="N12" s="358">
        <v>0.72395341517154554</v>
      </c>
      <c r="O12" s="355">
        <v>6</v>
      </c>
      <c r="P12" s="358">
        <v>0.18885741265344666</v>
      </c>
      <c r="Q12" s="355">
        <v>93</v>
      </c>
      <c r="R12" s="358">
        <v>2.9272898961284231</v>
      </c>
      <c r="S12" s="355">
        <v>73</v>
      </c>
      <c r="T12" s="358">
        <v>2.2977651872836011</v>
      </c>
      <c r="U12" s="355">
        <v>29</v>
      </c>
      <c r="V12" s="358">
        <v>0.91281082782499212</v>
      </c>
      <c r="X12" s="606"/>
      <c r="Y12" s="606"/>
      <c r="Z12" s="606"/>
      <c r="AA12" s="1341">
        <v>44316</v>
      </c>
      <c r="AB12" s="602">
        <v>26001</v>
      </c>
      <c r="AC12" s="602">
        <v>20329</v>
      </c>
      <c r="AD12" s="360"/>
      <c r="AE12" s="360"/>
      <c r="AF12" s="360"/>
      <c r="AG12" s="361"/>
      <c r="AH12" s="607"/>
    </row>
    <row r="13" spans="1:34" s="331" customFormat="1" x14ac:dyDescent="0.35">
      <c r="A13" s="330"/>
      <c r="B13" s="363" t="s">
        <v>7</v>
      </c>
      <c r="C13" s="350"/>
      <c r="D13" s="608">
        <v>57909</v>
      </c>
      <c r="E13" s="350"/>
      <c r="F13" s="368">
        <v>676</v>
      </c>
      <c r="G13" s="372">
        <v>1.1673487713481498</v>
      </c>
      <c r="H13" s="350"/>
      <c r="I13" s="368">
        <v>593</v>
      </c>
      <c r="J13" s="372">
        <v>1.0240204458719715</v>
      </c>
      <c r="K13" s="368">
        <v>565</v>
      </c>
      <c r="L13" s="372">
        <v>95.278246205733566</v>
      </c>
      <c r="M13" s="368">
        <v>12</v>
      </c>
      <c r="N13" s="372">
        <v>2.0236087689713322</v>
      </c>
      <c r="O13" s="368">
        <v>0</v>
      </c>
      <c r="P13" s="372">
        <v>0</v>
      </c>
      <c r="Q13" s="368">
        <v>3</v>
      </c>
      <c r="R13" s="372">
        <v>0.50590219224283306</v>
      </c>
      <c r="S13" s="368">
        <v>2</v>
      </c>
      <c r="T13" s="372">
        <v>0.33726812816188867</v>
      </c>
      <c r="U13" s="368">
        <v>11</v>
      </c>
      <c r="V13" s="372">
        <v>1.854974704890388</v>
      </c>
      <c r="X13" s="606"/>
      <c r="Y13" s="606"/>
      <c r="Z13" s="606"/>
      <c r="AA13" s="1341">
        <v>44347</v>
      </c>
      <c r="AB13" s="602">
        <v>27218</v>
      </c>
      <c r="AC13" s="602">
        <v>17469</v>
      </c>
      <c r="AD13" s="360"/>
      <c r="AE13" s="360"/>
      <c r="AF13" s="360"/>
      <c r="AG13" s="361"/>
      <c r="AH13" s="607"/>
    </row>
    <row r="14" spans="1:34" s="331" customFormat="1" x14ac:dyDescent="0.35">
      <c r="A14" s="330"/>
      <c r="B14" s="363" t="s">
        <v>37</v>
      </c>
      <c r="C14" s="350"/>
      <c r="D14" s="608">
        <v>51282</v>
      </c>
      <c r="E14" s="350"/>
      <c r="F14" s="368">
        <v>631</v>
      </c>
      <c r="G14" s="372">
        <v>1.2304512304512305</v>
      </c>
      <c r="H14" s="350"/>
      <c r="I14" s="368">
        <v>561</v>
      </c>
      <c r="J14" s="372">
        <v>1.0939510939510939</v>
      </c>
      <c r="K14" s="368">
        <v>502</v>
      </c>
      <c r="L14" s="372">
        <v>89.48306595365419</v>
      </c>
      <c r="M14" s="368">
        <v>2</v>
      </c>
      <c r="N14" s="372">
        <v>0.35650623885918004</v>
      </c>
      <c r="O14" s="368">
        <v>3</v>
      </c>
      <c r="P14" s="372">
        <v>0.53475935828876997</v>
      </c>
      <c r="Q14" s="368">
        <v>1</v>
      </c>
      <c r="R14" s="372">
        <v>0.17825311942959002</v>
      </c>
      <c r="S14" s="368">
        <v>2</v>
      </c>
      <c r="T14" s="372">
        <v>0.35650623885918004</v>
      </c>
      <c r="U14" s="368">
        <v>51</v>
      </c>
      <c r="V14" s="372">
        <v>9.0909090909090917</v>
      </c>
      <c r="X14" s="606"/>
      <c r="Y14" s="606"/>
      <c r="Z14" s="606"/>
      <c r="AA14" s="1341">
        <v>44377</v>
      </c>
      <c r="AB14" s="602">
        <v>28579</v>
      </c>
      <c r="AC14" s="602">
        <v>20931</v>
      </c>
      <c r="AD14" s="360"/>
      <c r="AE14" s="360"/>
      <c r="AF14" s="360"/>
      <c r="AG14" s="361"/>
      <c r="AH14" s="607"/>
    </row>
    <row r="15" spans="1:34" s="331" customFormat="1" x14ac:dyDescent="0.35">
      <c r="A15" s="330"/>
      <c r="B15" s="363" t="s">
        <v>38</v>
      </c>
      <c r="C15" s="350"/>
      <c r="D15" s="608">
        <v>46233</v>
      </c>
      <c r="E15" s="350"/>
      <c r="F15" s="368">
        <v>414</v>
      </c>
      <c r="G15" s="372">
        <v>0.89546427876192325</v>
      </c>
      <c r="H15" s="350"/>
      <c r="I15" s="368">
        <v>405</v>
      </c>
      <c r="J15" s="372">
        <v>0.87599766400622936</v>
      </c>
      <c r="K15" s="368">
        <v>392</v>
      </c>
      <c r="L15" s="372">
        <v>96.790123456790127</v>
      </c>
      <c r="M15" s="368">
        <v>11</v>
      </c>
      <c r="N15" s="372">
        <v>2.7160493827160495</v>
      </c>
      <c r="O15" s="368">
        <v>0</v>
      </c>
      <c r="P15" s="372">
        <v>0</v>
      </c>
      <c r="Q15" s="368">
        <v>0</v>
      </c>
      <c r="R15" s="372">
        <v>0</v>
      </c>
      <c r="S15" s="368">
        <v>2</v>
      </c>
      <c r="T15" s="372">
        <v>0.49382716049382713</v>
      </c>
      <c r="U15" s="368">
        <v>0</v>
      </c>
      <c r="V15" s="372">
        <v>0</v>
      </c>
      <c r="X15" s="606"/>
      <c r="Y15" s="606"/>
      <c r="Z15" s="606"/>
      <c r="AA15" s="1341">
        <v>44408</v>
      </c>
      <c r="AB15" s="602">
        <v>30723</v>
      </c>
      <c r="AC15" s="602">
        <v>25882</v>
      </c>
      <c r="AD15" s="360"/>
      <c r="AE15" s="360"/>
      <c r="AF15" s="360"/>
      <c r="AG15" s="361"/>
      <c r="AH15" s="607"/>
    </row>
    <row r="16" spans="1:34" s="331" customFormat="1" x14ac:dyDescent="0.35">
      <c r="A16" s="330"/>
      <c r="B16" s="363" t="s">
        <v>6</v>
      </c>
      <c r="C16" s="350"/>
      <c r="D16" s="608">
        <v>75761</v>
      </c>
      <c r="E16" s="350"/>
      <c r="F16" s="368">
        <v>763</v>
      </c>
      <c r="G16" s="372">
        <v>1.0071144784255752</v>
      </c>
      <c r="H16" s="350"/>
      <c r="I16" s="368">
        <v>589</v>
      </c>
      <c r="J16" s="372">
        <v>0.77744485949235098</v>
      </c>
      <c r="K16" s="368">
        <v>562</v>
      </c>
      <c r="L16" s="372">
        <v>95.415959252971135</v>
      </c>
      <c r="M16" s="368">
        <v>4</v>
      </c>
      <c r="N16" s="372">
        <v>0.6791171477079796</v>
      </c>
      <c r="O16" s="368">
        <v>0</v>
      </c>
      <c r="P16" s="372">
        <v>0</v>
      </c>
      <c r="Q16" s="368">
        <v>2</v>
      </c>
      <c r="R16" s="372">
        <v>0.3395585738539898</v>
      </c>
      <c r="S16" s="368">
        <v>9</v>
      </c>
      <c r="T16" s="372">
        <v>1.5280135823429541</v>
      </c>
      <c r="U16" s="368">
        <v>12</v>
      </c>
      <c r="V16" s="372">
        <v>2.037351443123939</v>
      </c>
      <c r="X16" s="606"/>
      <c r="Y16" s="606"/>
      <c r="Z16" s="606"/>
      <c r="AA16" s="1341">
        <v>44439</v>
      </c>
      <c r="AB16" s="602">
        <v>23332</v>
      </c>
      <c r="AC16" s="602">
        <v>22391</v>
      </c>
      <c r="AD16" s="360"/>
      <c r="AE16" s="360"/>
      <c r="AF16" s="360"/>
      <c r="AG16" s="361"/>
      <c r="AH16" s="607"/>
    </row>
    <row r="17" spans="1:34" s="331" customFormat="1" x14ac:dyDescent="0.35">
      <c r="A17" s="330"/>
      <c r="B17" s="363" t="s">
        <v>5</v>
      </c>
      <c r="C17" s="350"/>
      <c r="D17" s="609">
        <v>23556</v>
      </c>
      <c r="E17" s="350"/>
      <c r="F17" s="377">
        <v>303</v>
      </c>
      <c r="G17" s="372">
        <v>1.2862964849719816</v>
      </c>
      <c r="H17" s="350"/>
      <c r="I17" s="377">
        <v>344</v>
      </c>
      <c r="J17" s="372">
        <v>1.4603498047206656</v>
      </c>
      <c r="K17" s="377">
        <v>225</v>
      </c>
      <c r="L17" s="372">
        <v>65.406976744186053</v>
      </c>
      <c r="M17" s="377">
        <v>2</v>
      </c>
      <c r="N17" s="372">
        <v>0.58139534883720934</v>
      </c>
      <c r="O17" s="377">
        <v>0</v>
      </c>
      <c r="P17" s="372">
        <v>0</v>
      </c>
      <c r="Q17" s="377">
        <v>90</v>
      </c>
      <c r="R17" s="372">
        <v>26.162790697674421</v>
      </c>
      <c r="S17" s="377">
        <v>3</v>
      </c>
      <c r="T17" s="372">
        <v>0.87209302325581395</v>
      </c>
      <c r="U17" s="377">
        <v>24</v>
      </c>
      <c r="V17" s="372">
        <v>6.9767441860465116</v>
      </c>
      <c r="X17" s="606"/>
      <c r="Y17" s="606"/>
      <c r="Z17" s="606"/>
      <c r="AA17" s="1341">
        <v>44469</v>
      </c>
      <c r="AB17" s="602">
        <v>26490</v>
      </c>
      <c r="AC17" s="602">
        <v>22335</v>
      </c>
      <c r="AD17" s="360"/>
      <c r="AE17" s="360"/>
      <c r="AF17" s="360"/>
      <c r="AG17" s="361"/>
      <c r="AH17" s="607"/>
    </row>
    <row r="18" spans="1:34" s="331" customFormat="1" x14ac:dyDescent="0.35">
      <c r="A18" s="330"/>
      <c r="B18" s="363" t="s">
        <v>4</v>
      </c>
      <c r="C18" s="350"/>
      <c r="D18" s="608">
        <v>160725</v>
      </c>
      <c r="E18" s="350"/>
      <c r="F18" s="368">
        <v>1788</v>
      </c>
      <c r="G18" s="372">
        <v>1.1124591693887074</v>
      </c>
      <c r="H18" s="350"/>
      <c r="I18" s="368">
        <v>1632</v>
      </c>
      <c r="J18" s="372">
        <v>1.0153989734017732</v>
      </c>
      <c r="K18" s="368">
        <v>1550</v>
      </c>
      <c r="L18" s="372">
        <v>94.975490196078425</v>
      </c>
      <c r="M18" s="368">
        <v>42</v>
      </c>
      <c r="N18" s="372">
        <v>2.5735294117647056</v>
      </c>
      <c r="O18" s="368">
        <v>0</v>
      </c>
      <c r="P18" s="372">
        <v>0</v>
      </c>
      <c r="Q18" s="368">
        <v>7</v>
      </c>
      <c r="R18" s="372">
        <v>0.42892156862745101</v>
      </c>
      <c r="S18" s="368">
        <v>10</v>
      </c>
      <c r="T18" s="372">
        <v>0.61274509803921573</v>
      </c>
      <c r="U18" s="368">
        <v>23</v>
      </c>
      <c r="V18" s="372">
        <v>1.4093137254901962</v>
      </c>
      <c r="X18" s="606"/>
      <c r="Y18" s="606"/>
      <c r="Z18" s="606"/>
      <c r="AA18" s="1341">
        <v>44500</v>
      </c>
      <c r="AB18" s="602">
        <v>29231</v>
      </c>
      <c r="AC18" s="602">
        <v>19576</v>
      </c>
      <c r="AD18" s="360"/>
      <c r="AE18" s="360"/>
      <c r="AF18" s="360"/>
      <c r="AG18" s="361"/>
      <c r="AH18" s="607"/>
    </row>
    <row r="19" spans="1:34" s="331" customFormat="1" x14ac:dyDescent="0.35">
      <c r="A19" s="330"/>
      <c r="B19" s="363" t="s">
        <v>40</v>
      </c>
      <c r="C19" s="350"/>
      <c r="D19" s="608">
        <v>98880</v>
      </c>
      <c r="E19" s="350"/>
      <c r="F19" s="368">
        <v>861</v>
      </c>
      <c r="G19" s="372">
        <v>0.8707524271844661</v>
      </c>
      <c r="H19" s="350"/>
      <c r="I19" s="368">
        <v>1071</v>
      </c>
      <c r="J19" s="372">
        <v>1.083131067961165</v>
      </c>
      <c r="K19" s="368">
        <v>828</v>
      </c>
      <c r="L19" s="372">
        <v>77.310924369747909</v>
      </c>
      <c r="M19" s="368">
        <v>26</v>
      </c>
      <c r="N19" s="372">
        <v>2.4276377217553691</v>
      </c>
      <c r="O19" s="368">
        <v>0</v>
      </c>
      <c r="P19" s="372">
        <v>0</v>
      </c>
      <c r="Q19" s="368">
        <v>78</v>
      </c>
      <c r="R19" s="372">
        <v>7.2829131652661072</v>
      </c>
      <c r="S19" s="368">
        <v>0</v>
      </c>
      <c r="T19" s="372">
        <v>0</v>
      </c>
      <c r="U19" s="368">
        <v>139</v>
      </c>
      <c r="V19" s="372">
        <v>12.978524743230627</v>
      </c>
      <c r="X19" s="606"/>
      <c r="Y19" s="606"/>
      <c r="Z19" s="606"/>
      <c r="AA19" s="1341">
        <v>44530</v>
      </c>
      <c r="AB19" s="602">
        <v>29856</v>
      </c>
      <c r="AC19" s="602">
        <v>21916</v>
      </c>
      <c r="AD19" s="360"/>
      <c r="AE19" s="360"/>
      <c r="AF19" s="360"/>
      <c r="AG19" s="361"/>
      <c r="AH19" s="607"/>
    </row>
    <row r="20" spans="1:34" s="331" customFormat="1" x14ac:dyDescent="0.35">
      <c r="A20" s="330"/>
      <c r="B20" s="363" t="s">
        <v>41</v>
      </c>
      <c r="C20" s="350"/>
      <c r="D20" s="608">
        <v>382242</v>
      </c>
      <c r="E20" s="350"/>
      <c r="F20" s="368">
        <v>5499</v>
      </c>
      <c r="G20" s="372">
        <v>1.4386174203776665</v>
      </c>
      <c r="H20" s="350"/>
      <c r="I20" s="368">
        <v>3988</v>
      </c>
      <c r="J20" s="372">
        <v>1.0433181073770019</v>
      </c>
      <c r="K20" s="368">
        <v>3129</v>
      </c>
      <c r="L20" s="372">
        <v>78.460381143430297</v>
      </c>
      <c r="M20" s="368">
        <v>29</v>
      </c>
      <c r="N20" s="372">
        <v>0.72718154463390172</v>
      </c>
      <c r="O20" s="368">
        <v>320</v>
      </c>
      <c r="P20" s="372">
        <v>8.0240722166499499</v>
      </c>
      <c r="Q20" s="368">
        <v>5</v>
      </c>
      <c r="R20" s="372">
        <v>0.12537612838515547</v>
      </c>
      <c r="S20" s="368">
        <v>222</v>
      </c>
      <c r="T20" s="372">
        <v>5.5667001003009027</v>
      </c>
      <c r="U20" s="368">
        <v>283</v>
      </c>
      <c r="V20" s="372">
        <v>7.0962888665997994</v>
      </c>
      <c r="X20" s="606"/>
      <c r="Y20" s="606"/>
      <c r="Z20" s="606"/>
      <c r="AA20" s="1341">
        <v>44561</v>
      </c>
      <c r="AB20" s="602">
        <v>24104</v>
      </c>
      <c r="AC20" s="602">
        <v>29010</v>
      </c>
      <c r="AD20" s="360"/>
      <c r="AE20" s="360"/>
      <c r="AF20" s="360"/>
      <c r="AG20" s="361"/>
      <c r="AH20" s="607"/>
    </row>
    <row r="21" spans="1:34" s="331" customFormat="1" x14ac:dyDescent="0.35">
      <c r="A21" s="330"/>
      <c r="B21" s="363" t="s">
        <v>3</v>
      </c>
      <c r="C21" s="350"/>
      <c r="D21" s="608">
        <v>218328</v>
      </c>
      <c r="E21" s="350"/>
      <c r="F21" s="368">
        <v>3472</v>
      </c>
      <c r="G21" s="372">
        <v>1.5902678538712398</v>
      </c>
      <c r="H21" s="350"/>
      <c r="I21" s="368">
        <v>1686</v>
      </c>
      <c r="J21" s="372">
        <v>0.772232604155216</v>
      </c>
      <c r="K21" s="368">
        <v>1596</v>
      </c>
      <c r="L21" s="372">
        <v>94.661921708185048</v>
      </c>
      <c r="M21" s="368">
        <v>33</v>
      </c>
      <c r="N21" s="372">
        <v>1.9572953736654803</v>
      </c>
      <c r="O21" s="368">
        <v>0</v>
      </c>
      <c r="P21" s="372">
        <v>0</v>
      </c>
      <c r="Q21" s="368">
        <v>21</v>
      </c>
      <c r="R21" s="372">
        <v>1.2455516014234875</v>
      </c>
      <c r="S21" s="368">
        <v>10</v>
      </c>
      <c r="T21" s="372">
        <v>0.59311981020166071</v>
      </c>
      <c r="U21" s="368">
        <v>26</v>
      </c>
      <c r="V21" s="372">
        <v>1.5421115065243181</v>
      </c>
      <c r="X21" s="606"/>
      <c r="Y21" s="606"/>
      <c r="Z21" s="606"/>
      <c r="AA21" s="1341">
        <v>44592</v>
      </c>
      <c r="AB21" s="602">
        <v>22642</v>
      </c>
      <c r="AC21" s="602">
        <v>24609</v>
      </c>
      <c r="AD21" s="360"/>
      <c r="AE21" s="360"/>
      <c r="AF21" s="360"/>
      <c r="AG21" s="361"/>
      <c r="AH21" s="607"/>
    </row>
    <row r="22" spans="1:34" s="331" customFormat="1" x14ac:dyDescent="0.35">
      <c r="A22" s="330"/>
      <c r="B22" s="363" t="s">
        <v>2</v>
      </c>
      <c r="C22" s="350"/>
      <c r="D22" s="608">
        <v>59450</v>
      </c>
      <c r="E22" s="350"/>
      <c r="F22" s="368">
        <v>586</v>
      </c>
      <c r="G22" s="372">
        <v>0.98570227081581152</v>
      </c>
      <c r="H22" s="350"/>
      <c r="I22" s="368">
        <v>629</v>
      </c>
      <c r="J22" s="372">
        <v>1.0580319596299412</v>
      </c>
      <c r="K22" s="368">
        <v>548</v>
      </c>
      <c r="L22" s="372">
        <v>87.122416534181241</v>
      </c>
      <c r="M22" s="368">
        <v>13</v>
      </c>
      <c r="N22" s="372">
        <v>2.066772655007949</v>
      </c>
      <c r="O22" s="368">
        <v>0</v>
      </c>
      <c r="P22" s="372">
        <v>0</v>
      </c>
      <c r="Q22" s="368">
        <v>12</v>
      </c>
      <c r="R22" s="372">
        <v>1.9077901430842605</v>
      </c>
      <c r="S22" s="368">
        <v>3</v>
      </c>
      <c r="T22" s="372">
        <v>0.47694753577106513</v>
      </c>
      <c r="U22" s="368">
        <v>53</v>
      </c>
      <c r="V22" s="372">
        <v>8.4260731319554854</v>
      </c>
      <c r="X22" s="606"/>
      <c r="Y22" s="606"/>
      <c r="Z22" s="606"/>
      <c r="AA22" s="1341">
        <v>44620</v>
      </c>
      <c r="AB22" s="602">
        <v>24889</v>
      </c>
      <c r="AC22" s="602">
        <v>26478</v>
      </c>
      <c r="AD22" s="360"/>
      <c r="AE22" s="360"/>
      <c r="AF22" s="360"/>
      <c r="AG22" s="361"/>
      <c r="AH22" s="607"/>
    </row>
    <row r="23" spans="1:34" s="331" customFormat="1" x14ac:dyDescent="0.35">
      <c r="A23" s="330"/>
      <c r="B23" s="363" t="s">
        <v>35</v>
      </c>
      <c r="C23" s="350"/>
      <c r="D23" s="608">
        <v>85251</v>
      </c>
      <c r="E23" s="350"/>
      <c r="F23" s="368">
        <v>972</v>
      </c>
      <c r="G23" s="372">
        <v>1.1401625787380794</v>
      </c>
      <c r="H23" s="350"/>
      <c r="I23" s="368">
        <v>893</v>
      </c>
      <c r="J23" s="372">
        <v>1.0474950440464041</v>
      </c>
      <c r="K23" s="368">
        <v>833</v>
      </c>
      <c r="L23" s="372">
        <v>93.281075027995513</v>
      </c>
      <c r="M23" s="368">
        <v>13</v>
      </c>
      <c r="N23" s="372">
        <v>1.4557670772676372</v>
      </c>
      <c r="O23" s="368">
        <v>0</v>
      </c>
      <c r="P23" s="372">
        <v>0</v>
      </c>
      <c r="Q23" s="368">
        <v>43</v>
      </c>
      <c r="R23" s="372">
        <v>4.8152295632698765</v>
      </c>
      <c r="S23" s="368">
        <v>4</v>
      </c>
      <c r="T23" s="372">
        <v>0.44792833146696531</v>
      </c>
      <c r="U23" s="368">
        <v>0</v>
      </c>
      <c r="V23" s="372">
        <v>0</v>
      </c>
      <c r="X23" s="606"/>
      <c r="Y23" s="606"/>
      <c r="Z23" s="606"/>
      <c r="AA23" s="1341">
        <v>44651</v>
      </c>
      <c r="AB23" s="602">
        <v>30256</v>
      </c>
      <c r="AC23" s="602">
        <v>24903</v>
      </c>
      <c r="AD23" s="360"/>
      <c r="AE23" s="360"/>
      <c r="AF23" s="360"/>
      <c r="AG23" s="361"/>
      <c r="AH23" s="607"/>
    </row>
    <row r="24" spans="1:34" s="331" customFormat="1" x14ac:dyDescent="0.35">
      <c r="A24" s="330"/>
      <c r="B24" s="363" t="s">
        <v>42</v>
      </c>
      <c r="C24" s="350"/>
      <c r="D24" s="608">
        <v>256424</v>
      </c>
      <c r="E24" s="350"/>
      <c r="F24" s="368">
        <v>1012</v>
      </c>
      <c r="G24" s="372">
        <v>0.39465884628583903</v>
      </c>
      <c r="H24" s="350"/>
      <c r="I24" s="368">
        <v>2212</v>
      </c>
      <c r="J24" s="372">
        <v>0.86263376283031223</v>
      </c>
      <c r="K24" s="368">
        <v>1866</v>
      </c>
      <c r="L24" s="372">
        <v>84.358047016274867</v>
      </c>
      <c r="M24" s="368">
        <v>74</v>
      </c>
      <c r="N24" s="372">
        <v>3.3453887884267632</v>
      </c>
      <c r="O24" s="368">
        <v>0</v>
      </c>
      <c r="P24" s="372">
        <v>0</v>
      </c>
      <c r="Q24" s="368">
        <v>2</v>
      </c>
      <c r="R24" s="372">
        <v>9.0415913200723327E-2</v>
      </c>
      <c r="S24" s="368">
        <v>0</v>
      </c>
      <c r="T24" s="372">
        <v>0</v>
      </c>
      <c r="U24" s="368">
        <v>270</v>
      </c>
      <c r="V24" s="372">
        <v>12.206148282097649</v>
      </c>
      <c r="X24" s="606"/>
      <c r="Y24" s="606"/>
      <c r="Z24" s="606"/>
      <c r="AA24" s="1341">
        <v>44681</v>
      </c>
      <c r="AB24" s="602">
        <v>32696</v>
      </c>
      <c r="AC24" s="602">
        <v>22635</v>
      </c>
      <c r="AD24" s="360"/>
      <c r="AE24" s="360"/>
      <c r="AF24" s="360"/>
      <c r="AG24" s="361"/>
      <c r="AH24" s="607"/>
    </row>
    <row r="25" spans="1:34" x14ac:dyDescent="0.35">
      <c r="A25" s="332"/>
      <c r="B25" s="363" t="s">
        <v>43</v>
      </c>
      <c r="C25" s="350"/>
      <c r="D25" s="608">
        <v>66811</v>
      </c>
      <c r="E25" s="350"/>
      <c r="F25" s="368">
        <v>463</v>
      </c>
      <c r="G25" s="372">
        <v>0.69299965574531142</v>
      </c>
      <c r="H25" s="350"/>
      <c r="I25" s="368">
        <v>693</v>
      </c>
      <c r="J25" s="372">
        <v>1.0372543443444942</v>
      </c>
      <c r="K25" s="368">
        <v>312</v>
      </c>
      <c r="L25" s="372">
        <v>45.021645021645021</v>
      </c>
      <c r="M25" s="368">
        <v>7</v>
      </c>
      <c r="N25" s="372">
        <v>1.0101010101010102</v>
      </c>
      <c r="O25" s="368">
        <v>19</v>
      </c>
      <c r="P25" s="372">
        <v>2.7417027417027415</v>
      </c>
      <c r="Q25" s="368">
        <v>315</v>
      </c>
      <c r="R25" s="372">
        <v>45.454545454545453</v>
      </c>
      <c r="S25" s="368">
        <v>18</v>
      </c>
      <c r="T25" s="372">
        <v>2.5974025974025974</v>
      </c>
      <c r="U25" s="368">
        <v>22</v>
      </c>
      <c r="V25" s="372">
        <v>3.1746031746031744</v>
      </c>
      <c r="X25" s="606"/>
      <c r="Y25" s="606"/>
      <c r="Z25" s="606"/>
      <c r="AA25" s="1341">
        <v>44712</v>
      </c>
      <c r="AB25" s="602">
        <v>38586</v>
      </c>
      <c r="AC25" s="602">
        <v>22335</v>
      </c>
      <c r="AD25" s="360"/>
      <c r="AE25" s="360"/>
      <c r="AF25" s="360"/>
      <c r="AG25" s="361"/>
      <c r="AH25" s="607"/>
    </row>
    <row r="26" spans="1:34" s="331" customFormat="1" x14ac:dyDescent="0.35">
      <c r="B26" s="363" t="s">
        <v>44</v>
      </c>
      <c r="C26" s="350"/>
      <c r="D26" s="610">
        <v>21514</v>
      </c>
      <c r="E26" s="350"/>
      <c r="F26" s="377">
        <v>518</v>
      </c>
      <c r="G26" s="372">
        <v>2.4077344984661151</v>
      </c>
      <c r="H26" s="350"/>
      <c r="I26" s="377">
        <v>200</v>
      </c>
      <c r="J26" s="372">
        <v>0.9296272194849865</v>
      </c>
      <c r="K26" s="377">
        <v>200</v>
      </c>
      <c r="L26" s="372">
        <v>100</v>
      </c>
      <c r="M26" s="377">
        <v>0</v>
      </c>
      <c r="N26" s="372">
        <v>0</v>
      </c>
      <c r="O26" s="377">
        <v>0</v>
      </c>
      <c r="P26" s="372">
        <v>0</v>
      </c>
      <c r="Q26" s="377">
        <v>0</v>
      </c>
      <c r="R26" s="372">
        <v>0</v>
      </c>
      <c r="S26" s="377">
        <v>0</v>
      </c>
      <c r="T26" s="372">
        <v>0</v>
      </c>
      <c r="U26" s="377">
        <v>0</v>
      </c>
      <c r="V26" s="372">
        <v>0</v>
      </c>
      <c r="X26" s="606"/>
      <c r="Y26" s="606"/>
      <c r="Z26" s="606"/>
      <c r="AA26" s="1341">
        <v>44742</v>
      </c>
      <c r="AB26" s="602">
        <v>41750</v>
      </c>
      <c r="AC26" s="602">
        <v>23105</v>
      </c>
      <c r="AD26" s="360"/>
      <c r="AE26" s="360"/>
      <c r="AF26" s="360"/>
      <c r="AG26" s="361"/>
      <c r="AH26" s="607"/>
    </row>
    <row r="27" spans="1:34" s="331" customFormat="1" x14ac:dyDescent="0.35">
      <c r="B27" s="363" t="s">
        <v>45</v>
      </c>
      <c r="C27" s="350"/>
      <c r="D27" s="610">
        <v>117575</v>
      </c>
      <c r="E27" s="350"/>
      <c r="F27" s="377">
        <v>931</v>
      </c>
      <c r="G27" s="372">
        <v>0.79183499893684883</v>
      </c>
      <c r="H27" s="350"/>
      <c r="I27" s="377">
        <v>988</v>
      </c>
      <c r="J27" s="372">
        <v>0.84031469274930892</v>
      </c>
      <c r="K27" s="377">
        <v>945</v>
      </c>
      <c r="L27" s="372">
        <v>95.647773279352222</v>
      </c>
      <c r="M27" s="377">
        <v>22</v>
      </c>
      <c r="N27" s="372">
        <v>2.2267206477732793</v>
      </c>
      <c r="O27" s="377">
        <v>0</v>
      </c>
      <c r="P27" s="372">
        <v>0</v>
      </c>
      <c r="Q27" s="377">
        <v>9</v>
      </c>
      <c r="R27" s="372">
        <v>0.91093117408906876</v>
      </c>
      <c r="S27" s="377">
        <v>8</v>
      </c>
      <c r="T27" s="372">
        <v>0.80971659919028338</v>
      </c>
      <c r="U27" s="377">
        <v>4</v>
      </c>
      <c r="V27" s="372">
        <v>0.40485829959514169</v>
      </c>
      <c r="X27" s="606"/>
      <c r="Y27" s="606"/>
      <c r="Z27" s="606"/>
      <c r="AA27" s="1341">
        <v>44773</v>
      </c>
      <c r="AB27" s="602">
        <v>30827</v>
      </c>
      <c r="AC27" s="602">
        <v>22962</v>
      </c>
      <c r="AD27" s="360"/>
      <c r="AE27" s="360"/>
      <c r="AF27" s="360"/>
      <c r="AG27" s="361"/>
      <c r="AH27" s="607"/>
    </row>
    <row r="28" spans="1:34" s="331" customFormat="1" x14ac:dyDescent="0.35">
      <c r="B28" s="363" t="s">
        <v>46</v>
      </c>
      <c r="C28" s="350"/>
      <c r="D28" s="610">
        <v>14722</v>
      </c>
      <c r="E28" s="350"/>
      <c r="F28" s="377">
        <v>266</v>
      </c>
      <c r="G28" s="383">
        <v>1.8068197255807634</v>
      </c>
      <c r="H28" s="350"/>
      <c r="I28" s="377">
        <v>324</v>
      </c>
      <c r="J28" s="383">
        <v>2.2007879364216816</v>
      </c>
      <c r="K28" s="377">
        <v>51</v>
      </c>
      <c r="L28" s="383">
        <v>15.74074074074074</v>
      </c>
      <c r="M28" s="377">
        <v>2</v>
      </c>
      <c r="N28" s="383">
        <v>0.61728395061728392</v>
      </c>
      <c r="O28" s="377">
        <v>161</v>
      </c>
      <c r="P28" s="383">
        <v>49.691358024691354</v>
      </c>
      <c r="Q28" s="377">
        <v>0</v>
      </c>
      <c r="R28" s="383">
        <v>0</v>
      </c>
      <c r="S28" s="377">
        <v>1</v>
      </c>
      <c r="T28" s="383">
        <v>0.30864197530864196</v>
      </c>
      <c r="U28" s="377">
        <v>109</v>
      </c>
      <c r="V28" s="383">
        <v>33.641975308641975</v>
      </c>
      <c r="X28" s="606"/>
      <c r="Y28" s="606"/>
      <c r="Z28" s="606"/>
      <c r="AA28" s="1341">
        <v>44804</v>
      </c>
      <c r="AB28" s="602">
        <v>26047</v>
      </c>
      <c r="AC28" s="602">
        <v>23877</v>
      </c>
      <c r="AD28" s="360"/>
      <c r="AE28" s="360"/>
      <c r="AF28" s="360"/>
      <c r="AG28" s="361"/>
      <c r="AH28" s="607"/>
    </row>
    <row r="29" spans="1:34" s="331" customFormat="1" x14ac:dyDescent="0.35">
      <c r="B29" s="384" t="s">
        <v>1</v>
      </c>
      <c r="C29" s="350"/>
      <c r="D29" s="611">
        <v>5608</v>
      </c>
      <c r="E29" s="350"/>
      <c r="F29" s="389">
        <v>44</v>
      </c>
      <c r="G29" s="393">
        <v>0.78459343794579173</v>
      </c>
      <c r="H29" s="350"/>
      <c r="I29" s="389">
        <v>44</v>
      </c>
      <c r="J29" s="393">
        <v>0.78459343794579173</v>
      </c>
      <c r="K29" s="389">
        <v>29</v>
      </c>
      <c r="L29" s="393">
        <v>65.909090909090907</v>
      </c>
      <c r="M29" s="389">
        <v>0</v>
      </c>
      <c r="N29" s="393">
        <v>0</v>
      </c>
      <c r="O29" s="389">
        <v>0</v>
      </c>
      <c r="P29" s="393">
        <v>0</v>
      </c>
      <c r="Q29" s="389">
        <v>9</v>
      </c>
      <c r="R29" s="393">
        <v>20.454545454545457</v>
      </c>
      <c r="S29" s="389">
        <v>1</v>
      </c>
      <c r="T29" s="393">
        <v>2.2727272727272729</v>
      </c>
      <c r="U29" s="389">
        <v>5</v>
      </c>
      <c r="V29" s="393">
        <v>11.363636363636363</v>
      </c>
      <c r="X29" s="606"/>
      <c r="Y29" s="606"/>
      <c r="Z29" s="606"/>
      <c r="AA29" s="1341">
        <v>44834</v>
      </c>
      <c r="AB29" s="602">
        <v>32379</v>
      </c>
      <c r="AC29" s="602">
        <v>24010</v>
      </c>
      <c r="AD29" s="360"/>
      <c r="AE29" s="360"/>
      <c r="AF29" s="360"/>
      <c r="AG29" s="361"/>
      <c r="AH29" s="607"/>
    </row>
    <row r="30" spans="1:34" s="328" customFormat="1" ht="7.5" customHeight="1" x14ac:dyDescent="0.35">
      <c r="A30" s="326"/>
      <c r="B30" s="327"/>
      <c r="D30" s="327"/>
      <c r="F30" s="327"/>
      <c r="G30" s="335"/>
      <c r="I30" s="327"/>
      <c r="J30" s="335"/>
      <c r="K30" s="327"/>
      <c r="L30" s="335"/>
      <c r="M30" s="327"/>
      <c r="N30" s="335"/>
      <c r="O30" s="327"/>
      <c r="P30" s="335"/>
      <c r="Q30" s="327"/>
      <c r="R30" s="335"/>
      <c r="S30" s="327"/>
      <c r="T30" s="335"/>
      <c r="U30" s="327"/>
      <c r="V30" s="335"/>
      <c r="X30" s="596"/>
      <c r="Y30" s="596"/>
      <c r="Z30" s="606"/>
      <c r="AA30" s="1341">
        <v>44865</v>
      </c>
      <c r="AB30" s="602">
        <v>29932</v>
      </c>
      <c r="AC30" s="602">
        <v>19815</v>
      </c>
      <c r="AD30" s="329"/>
      <c r="AE30" s="329"/>
      <c r="AF30" s="360"/>
      <c r="AG30" s="361"/>
      <c r="AH30" s="607"/>
    </row>
    <row r="31" spans="1:34" s="329" customFormat="1" x14ac:dyDescent="0.35">
      <c r="B31" s="1240" t="s">
        <v>0</v>
      </c>
      <c r="C31" s="320"/>
      <c r="D31" s="1248">
        <v>2165648</v>
      </c>
      <c r="E31" s="320"/>
      <c r="F31" s="1246">
        <v>24521</v>
      </c>
      <c r="G31" s="1247">
        <v>1.1322708030113851</v>
      </c>
      <c r="H31" s="320"/>
      <c r="I31" s="1246">
        <v>20029</v>
      </c>
      <c r="J31" s="1247">
        <v>0.92485020649708538</v>
      </c>
      <c r="K31" s="1246">
        <v>17086</v>
      </c>
      <c r="L31" s="1247">
        <v>85.306305856508061</v>
      </c>
      <c r="M31" s="1246">
        <v>315</v>
      </c>
      <c r="N31" s="1247">
        <v>1.5727195566428678</v>
      </c>
      <c r="O31" s="1246">
        <v>509</v>
      </c>
      <c r="P31" s="1247">
        <v>2.5413150931149833</v>
      </c>
      <c r="Q31" s="1246">
        <v>690</v>
      </c>
      <c r="R31" s="1247">
        <v>3.4450047431224728</v>
      </c>
      <c r="S31" s="1246">
        <v>368</v>
      </c>
      <c r="T31" s="1247">
        <v>1.837335862998652</v>
      </c>
      <c r="U31" s="1246">
        <v>1061</v>
      </c>
      <c r="V31" s="1247">
        <v>5.2973188876129607</v>
      </c>
      <c r="X31" s="360"/>
      <c r="Y31" s="360"/>
      <c r="AA31" s="1341">
        <v>44895</v>
      </c>
      <c r="AB31" s="602">
        <v>32038</v>
      </c>
      <c r="AC31" s="602">
        <v>20330</v>
      </c>
      <c r="AD31" s="360"/>
      <c r="AE31" s="360"/>
      <c r="AH31" s="395"/>
    </row>
    <row r="32" spans="1:34" s="328" customFormat="1" ht="5.25" customHeight="1" x14ac:dyDescent="0.25">
      <c r="B32" s="612"/>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1341">
        <v>44926</v>
      </c>
      <c r="AB32" s="602">
        <v>25446</v>
      </c>
      <c r="AC32" s="602">
        <v>23015</v>
      </c>
      <c r="AD32" s="329"/>
    </row>
    <row r="33" spans="2:30" s="394" customFormat="1" x14ac:dyDescent="0.25">
      <c r="B33" s="1468" t="s">
        <v>382</v>
      </c>
      <c r="C33" s="1468"/>
      <c r="D33" s="1468"/>
      <c r="E33" s="1468"/>
      <c r="F33" s="1468"/>
      <c r="G33" s="1468"/>
      <c r="H33" s="1468"/>
      <c r="I33" s="1468"/>
      <c r="J33" s="1468"/>
      <c r="K33" s="1468"/>
      <c r="L33" s="1468"/>
      <c r="M33" s="1468"/>
      <c r="N33" s="1468"/>
      <c r="O33" s="1468"/>
      <c r="P33" s="1468"/>
      <c r="Q33" s="1468"/>
      <c r="R33" s="1468"/>
      <c r="S33" s="1468"/>
      <c r="T33" s="1468"/>
      <c r="U33" s="1468"/>
      <c r="V33" s="1468"/>
      <c r="X33" s="596"/>
      <c r="Y33" s="596"/>
      <c r="Z33" s="596"/>
      <c r="AA33" s="1341">
        <v>44957</v>
      </c>
      <c r="AB33" s="602">
        <v>28819</v>
      </c>
      <c r="AC33" s="602">
        <v>24165</v>
      </c>
      <c r="AD33" s="329"/>
    </row>
    <row r="34" spans="2:30" s="394" customFormat="1" ht="12" customHeight="1" x14ac:dyDescent="0.25">
      <c r="B34" s="1468"/>
      <c r="C34" s="1468"/>
      <c r="D34" s="1468"/>
      <c r="E34" s="1468"/>
      <c r="F34" s="1468"/>
      <c r="G34" s="1468"/>
      <c r="H34" s="1468"/>
      <c r="I34" s="1468"/>
      <c r="J34" s="1468"/>
      <c r="K34" s="1468"/>
      <c r="L34" s="1468"/>
      <c r="M34" s="1468"/>
      <c r="N34" s="1468"/>
      <c r="O34" s="1468"/>
      <c r="P34" s="1468"/>
      <c r="Q34" s="1468"/>
      <c r="R34" s="1468"/>
      <c r="S34" s="1468"/>
      <c r="T34" s="1468"/>
      <c r="U34" s="1468"/>
      <c r="V34" s="1468"/>
      <c r="X34" s="596"/>
      <c r="Y34" s="596"/>
      <c r="Z34" s="596"/>
      <c r="AA34" s="1341">
        <v>44985</v>
      </c>
      <c r="AB34" s="602">
        <v>34747</v>
      </c>
      <c r="AC34" s="602">
        <v>23214</v>
      </c>
      <c r="AD34" s="329"/>
    </row>
    <row r="35" spans="2:30" x14ac:dyDescent="0.25">
      <c r="B35" s="1428"/>
      <c r="C35" s="1428"/>
      <c r="D35" s="1428"/>
      <c r="AA35" s="1341">
        <v>45016</v>
      </c>
      <c r="AB35" s="602">
        <v>39866</v>
      </c>
      <c r="AC35" s="602">
        <v>28170</v>
      </c>
    </row>
    <row r="36" spans="2:30" x14ac:dyDescent="0.25">
      <c r="B36" s="1418"/>
      <c r="C36" s="1418"/>
      <c r="D36" s="1418"/>
      <c r="AA36" s="1341">
        <v>45046</v>
      </c>
      <c r="AB36" s="602">
        <v>35704</v>
      </c>
      <c r="AC36" s="602">
        <v>24597</v>
      </c>
    </row>
    <row r="37" spans="2:30" x14ac:dyDescent="0.25">
      <c r="AA37" s="1341">
        <v>45077</v>
      </c>
      <c r="AB37" s="602">
        <v>38659</v>
      </c>
      <c r="AC37" s="602">
        <v>21489</v>
      </c>
    </row>
    <row r="38" spans="2:30" x14ac:dyDescent="0.25">
      <c r="AA38" s="1341">
        <v>45107</v>
      </c>
      <c r="AB38" s="602">
        <v>38600</v>
      </c>
      <c r="AC38" s="602">
        <v>21018</v>
      </c>
    </row>
    <row r="39" spans="2:30" x14ac:dyDescent="0.25">
      <c r="AA39" s="1341">
        <v>45138</v>
      </c>
      <c r="AB39" s="602">
        <v>27853</v>
      </c>
      <c r="AC39" s="602">
        <v>19454</v>
      </c>
    </row>
    <row r="40" spans="2:30" x14ac:dyDescent="0.25">
      <c r="AA40" s="1341">
        <v>45169</v>
      </c>
      <c r="AB40" s="602">
        <v>23854</v>
      </c>
      <c r="AC40" s="602">
        <v>17588</v>
      </c>
    </row>
    <row r="41" spans="2:30" x14ac:dyDescent="0.25">
      <c r="AA41" s="1341">
        <v>45199</v>
      </c>
      <c r="AB41" s="602">
        <v>30663</v>
      </c>
      <c r="AC41" s="602">
        <v>23194</v>
      </c>
    </row>
    <row r="42" spans="2:30" x14ac:dyDescent="0.25">
      <c r="AA42" s="1341">
        <v>45230</v>
      </c>
      <c r="AB42" s="602">
        <v>29848</v>
      </c>
      <c r="AC42" s="602">
        <v>22671</v>
      </c>
    </row>
    <row r="43" spans="2:30" x14ac:dyDescent="0.25">
      <c r="AA43" s="1341">
        <v>45260</v>
      </c>
      <c r="AB43" s="602">
        <v>25851</v>
      </c>
      <c r="AC43" s="602">
        <v>49513</v>
      </c>
    </row>
    <row r="44" spans="2:30" x14ac:dyDescent="0.25">
      <c r="AA44" s="1341">
        <v>45291</v>
      </c>
      <c r="AB44" s="602">
        <v>20461</v>
      </c>
      <c r="AC44" s="602">
        <v>20498</v>
      </c>
    </row>
    <row r="45" spans="2:30" x14ac:dyDescent="0.25">
      <c r="AA45" s="1341">
        <v>45322</v>
      </c>
      <c r="AB45" s="602">
        <v>31387</v>
      </c>
      <c r="AC45" s="602">
        <v>25158</v>
      </c>
    </row>
    <row r="46" spans="2:30" x14ac:dyDescent="0.25">
      <c r="AA46" s="1341">
        <v>45351</v>
      </c>
      <c r="AB46" s="602">
        <v>32616</v>
      </c>
      <c r="AC46" s="602">
        <v>29865</v>
      </c>
    </row>
    <row r="47" spans="2:30" x14ac:dyDescent="0.25">
      <c r="AA47" s="1341">
        <v>45382</v>
      </c>
      <c r="AB47" s="602">
        <v>37480</v>
      </c>
      <c r="AC47" s="602">
        <v>24763</v>
      </c>
    </row>
    <row r="48" spans="2:30" x14ac:dyDescent="0.25">
      <c r="AA48" s="1341">
        <v>45412</v>
      </c>
      <c r="AB48" s="602">
        <v>30764</v>
      </c>
      <c r="AC48" s="602">
        <v>22655</v>
      </c>
    </row>
    <row r="49" spans="27:29" x14ac:dyDescent="0.25">
      <c r="AA49" s="1341">
        <v>45443</v>
      </c>
      <c r="AB49" s="602">
        <v>29722</v>
      </c>
      <c r="AC49" s="602">
        <v>24266</v>
      </c>
    </row>
    <row r="50" spans="27:29" x14ac:dyDescent="0.25">
      <c r="AA50" s="1341">
        <v>45473</v>
      </c>
      <c r="AB50" s="602">
        <v>31629</v>
      </c>
      <c r="AC50" s="602">
        <v>22269</v>
      </c>
    </row>
    <row r="51" spans="27:29" x14ac:dyDescent="0.25">
      <c r="AA51" s="1341">
        <v>45504</v>
      </c>
      <c r="AB51" s="602">
        <v>35840</v>
      </c>
      <c r="AC51" s="602">
        <v>19983</v>
      </c>
    </row>
    <row r="52" spans="27:29" x14ac:dyDescent="0.25">
      <c r="AA52" s="1341">
        <v>45535</v>
      </c>
      <c r="AB52" s="602">
        <v>29604</v>
      </c>
      <c r="AC52" s="602">
        <v>21249</v>
      </c>
    </row>
    <row r="53" spans="27:29" x14ac:dyDescent="0.25">
      <c r="AA53" s="1341">
        <v>45565</v>
      </c>
      <c r="AB53" s="602">
        <v>23701</v>
      </c>
      <c r="AC53" s="602">
        <v>20835</v>
      </c>
    </row>
    <row r="54" spans="27:29" x14ac:dyDescent="0.25">
      <c r="AA54" s="1341">
        <v>45596</v>
      </c>
      <c r="AB54" s="602">
        <v>33448</v>
      </c>
      <c r="AC54" s="602">
        <v>20199</v>
      </c>
    </row>
    <row r="55" spans="27:29" x14ac:dyDescent="0.25">
      <c r="AA55" s="1341">
        <v>45626</v>
      </c>
      <c r="AB55" s="602">
        <v>38672</v>
      </c>
      <c r="AC55" s="602">
        <v>23837</v>
      </c>
    </row>
    <row r="56" spans="27:29" x14ac:dyDescent="0.25">
      <c r="AA56" s="1341">
        <v>45657</v>
      </c>
      <c r="AB56" s="602">
        <v>24521</v>
      </c>
      <c r="AC56" s="602">
        <v>20029</v>
      </c>
    </row>
  </sheetData>
  <mergeCells count="19">
    <mergeCell ref="B2:C2"/>
    <mergeCell ref="B3:C3"/>
    <mergeCell ref="B7:B10"/>
    <mergeCell ref="D7:D9"/>
    <mergeCell ref="F7:G7"/>
    <mergeCell ref="F8:G9"/>
    <mergeCell ref="A4:V4"/>
    <mergeCell ref="B5:V5"/>
    <mergeCell ref="B36:D36"/>
    <mergeCell ref="K9:L9"/>
    <mergeCell ref="M9:N9"/>
    <mergeCell ref="O9:P9"/>
    <mergeCell ref="I8:J9"/>
    <mergeCell ref="K8:V8"/>
    <mergeCell ref="B33:V34"/>
    <mergeCell ref="Q9:R9"/>
    <mergeCell ref="S9:T9"/>
    <mergeCell ref="U9:V9"/>
    <mergeCell ref="B35:D35"/>
  </mergeCells>
  <printOptions horizontalCentered="1"/>
  <pageMargins left="0" right="0" top="0.43307086614173229" bottom="0.43307086614173229" header="0" footer="0"/>
  <pageSetup paperSize="9" scale="75"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4">
    <tabColor theme="0"/>
    <pageSetUpPr fitToPage="1"/>
  </sheetPr>
  <dimension ref="B1:AD37"/>
  <sheetViews>
    <sheetView showGridLines="0" topLeftCell="A2" zoomScale="90" zoomScaleNormal="90" workbookViewId="0"/>
  </sheetViews>
  <sheetFormatPr baseColWidth="10" defaultColWidth="11.453125" defaultRowHeight="14.5" x14ac:dyDescent="0.25"/>
  <cols>
    <col min="1" max="1" width="1.1796875" style="615" customWidth="1"/>
    <col min="2" max="2" width="10" style="615" customWidth="1"/>
    <col min="3" max="3" width="1" style="615" customWidth="1"/>
    <col min="4" max="4" width="0.7265625" style="615" customWidth="1"/>
    <col min="5" max="5" width="7.54296875" style="615" customWidth="1"/>
    <col min="6" max="6" width="6" style="615" customWidth="1"/>
    <col min="7" max="7" width="0.54296875" style="615" customWidth="1"/>
    <col min="8" max="8" width="8" style="615" customWidth="1"/>
    <col min="9" max="9" width="6.1796875" style="615" customWidth="1"/>
    <col min="10" max="10" width="0.54296875" style="615" customWidth="1"/>
    <col min="11" max="11" width="8.26953125" style="615" bestFit="1" customWidth="1"/>
    <col min="12" max="12" width="5.81640625" style="615" customWidth="1"/>
    <col min="13" max="13" width="0.54296875" style="615" customWidth="1"/>
    <col min="14" max="14" width="6.81640625" style="615" customWidth="1"/>
    <col min="15" max="15" width="6.1796875" style="615" customWidth="1"/>
    <col min="16" max="16" width="0.54296875" style="615" customWidth="1"/>
    <col min="17" max="17" width="7" style="615" customWidth="1"/>
    <col min="18" max="18" width="5" style="615" customWidth="1"/>
    <col min="19" max="19" width="0.54296875" style="615" customWidth="1"/>
    <col min="20" max="20" width="8.1796875" style="615" customWidth="1"/>
    <col min="21" max="21" width="5.453125" style="615" customWidth="1"/>
    <col min="22" max="22" width="0.7265625" style="615" customWidth="1"/>
    <col min="23" max="23" width="8.26953125" style="615" bestFit="1" customWidth="1"/>
    <col min="24" max="24" width="6.1796875" style="615" customWidth="1"/>
    <col min="25" max="25" width="0.54296875" style="615" customWidth="1"/>
    <col min="26" max="26" width="9.81640625" style="615" bestFit="1" customWidth="1"/>
    <col min="27" max="27" width="6.1796875" style="615" customWidth="1"/>
    <col min="28" max="28" width="0.7265625" style="615" customWidth="1"/>
    <col min="29" max="29" width="9.81640625" style="615" bestFit="1" customWidth="1"/>
    <col min="30" max="30" width="7.7265625" style="615" bestFit="1" customWidth="1"/>
    <col min="31" max="16384" width="11.453125" style="615"/>
  </cols>
  <sheetData>
    <row r="1" spans="2:30" hidden="1" x14ac:dyDescent="0.25">
      <c r="E1" s="616" t="s">
        <v>36</v>
      </c>
      <c r="F1" s="616"/>
      <c r="H1" s="616" t="s">
        <v>21</v>
      </c>
      <c r="K1" s="616" t="s">
        <v>20</v>
      </c>
      <c r="N1" s="616" t="s">
        <v>19</v>
      </c>
      <c r="Q1" s="616" t="s">
        <v>18</v>
      </c>
      <c r="T1" s="616" t="s">
        <v>17</v>
      </c>
      <c r="W1" s="616" t="s">
        <v>16</v>
      </c>
      <c r="Z1" s="616" t="s">
        <v>15</v>
      </c>
    </row>
    <row r="2" spans="2:30" s="613" customFormat="1" x14ac:dyDescent="0.25">
      <c r="C2" s="617"/>
      <c r="D2" s="617"/>
      <c r="AB2" s="617"/>
    </row>
    <row r="3" spans="2:30" s="619" customFormat="1" ht="47.25" customHeight="1" x14ac:dyDescent="0.35">
      <c r="B3" s="1483"/>
      <c r="C3" s="1483"/>
      <c r="D3" s="1483"/>
      <c r="E3" s="1483"/>
      <c r="F3" s="1483"/>
      <c r="G3" s="1483"/>
      <c r="H3" s="1483"/>
      <c r="I3" s="1483"/>
      <c r="J3" s="1483"/>
      <c r="K3" s="1483"/>
      <c r="L3" s="618"/>
      <c r="M3" s="618"/>
      <c r="W3" s="620"/>
      <c r="AA3" s="620"/>
      <c r="AD3" s="620"/>
    </row>
    <row r="4" spans="2:30" s="621" customFormat="1" ht="7.5" customHeight="1" x14ac:dyDescent="0.25">
      <c r="B4" s="1484"/>
      <c r="C4" s="1484"/>
      <c r="D4" s="1484"/>
      <c r="E4" s="1484"/>
      <c r="F4" s="1484"/>
      <c r="G4" s="1484"/>
      <c r="H4" s="1484"/>
      <c r="I4" s="1484"/>
      <c r="J4" s="1484"/>
      <c r="K4" s="1484"/>
      <c r="L4" s="1484"/>
      <c r="M4" s="1484"/>
      <c r="N4" s="1484"/>
      <c r="O4" s="1484"/>
      <c r="P4" s="1484"/>
      <c r="Q4" s="1484"/>
      <c r="R4" s="1484"/>
      <c r="S4" s="1484"/>
      <c r="T4" s="1484"/>
      <c r="U4" s="1484"/>
      <c r="V4" s="1484"/>
      <c r="W4" s="1484"/>
      <c r="X4" s="1484"/>
      <c r="Y4" s="1484"/>
      <c r="Z4" s="1484"/>
      <c r="AA4" s="1484"/>
      <c r="AB4" s="1484"/>
      <c r="AC4" s="1484"/>
      <c r="AD4" s="1484"/>
    </row>
    <row r="5" spans="2:30" s="621" customFormat="1" ht="21" x14ac:dyDescent="0.25">
      <c r="B5" s="1485" t="s">
        <v>398</v>
      </c>
      <c r="C5" s="1485"/>
      <c r="D5" s="1485"/>
      <c r="E5" s="1485"/>
      <c r="F5" s="1485"/>
      <c r="G5" s="1485"/>
      <c r="H5" s="1485"/>
      <c r="I5" s="1485"/>
      <c r="J5" s="1485"/>
      <c r="K5" s="1485"/>
      <c r="L5" s="1485"/>
      <c r="M5" s="1485"/>
      <c r="N5" s="1485"/>
      <c r="O5" s="1485"/>
      <c r="P5" s="1485"/>
      <c r="Q5" s="1485"/>
      <c r="R5" s="1485"/>
      <c r="S5" s="1485"/>
      <c r="T5" s="1485"/>
      <c r="U5" s="1485"/>
      <c r="V5" s="1485"/>
      <c r="W5" s="1485"/>
      <c r="X5" s="1485"/>
      <c r="Y5" s="1485"/>
      <c r="Z5" s="1485"/>
      <c r="AA5" s="1485"/>
      <c r="AB5" s="1485"/>
      <c r="AC5" s="1485"/>
      <c r="AD5" s="1485"/>
    </row>
    <row r="6" spans="2:30" s="621" customFormat="1" ht="16.5" customHeight="1" x14ac:dyDescent="0.25">
      <c r="B6" s="1420" t="str">
        <f>porsaad!$B$6</f>
        <v>Situación a 31 de diciembre de 2024</v>
      </c>
      <c r="C6" s="1420"/>
      <c r="D6" s="1420"/>
      <c r="E6" s="1420"/>
      <c r="F6" s="1420"/>
      <c r="G6" s="1420"/>
      <c r="H6" s="1420"/>
      <c r="I6" s="1420"/>
      <c r="J6" s="1420"/>
      <c r="K6" s="1420"/>
      <c r="L6" s="1420"/>
      <c r="M6" s="1420"/>
      <c r="N6" s="1420"/>
      <c r="O6" s="1420"/>
      <c r="P6" s="1420"/>
      <c r="Q6" s="1420"/>
      <c r="R6" s="1420"/>
      <c r="S6" s="1420"/>
      <c r="T6" s="1420"/>
      <c r="U6" s="1420"/>
      <c r="V6" s="1420"/>
      <c r="W6" s="1420"/>
      <c r="X6" s="1420"/>
      <c r="Y6" s="1420"/>
      <c r="Z6" s="1420"/>
      <c r="AA6" s="1420"/>
      <c r="AB6" s="1420"/>
      <c r="AC6" s="1420"/>
      <c r="AD6" s="622"/>
    </row>
    <row r="7" spans="2:30" s="621" customFormat="1" ht="5.25" customHeight="1" x14ac:dyDescent="0.25">
      <c r="B7" s="623"/>
      <c r="C7" s="623"/>
      <c r="D7" s="623"/>
      <c r="E7" s="623"/>
      <c r="F7" s="623"/>
      <c r="G7" s="623"/>
      <c r="H7" s="623"/>
      <c r="I7" s="623"/>
      <c r="J7" s="623"/>
      <c r="K7" s="623"/>
      <c r="L7" s="623"/>
      <c r="M7" s="623"/>
      <c r="N7" s="623"/>
      <c r="O7" s="623"/>
      <c r="P7" s="623"/>
      <c r="Q7" s="623"/>
      <c r="R7" s="623"/>
      <c r="S7" s="623"/>
      <c r="T7" s="623"/>
      <c r="U7" s="623"/>
      <c r="V7" s="623"/>
      <c r="W7" s="623"/>
      <c r="X7" s="623"/>
      <c r="Y7" s="623"/>
      <c r="Z7" s="623"/>
      <c r="AA7" s="623"/>
      <c r="AB7" s="623"/>
      <c r="AC7" s="624"/>
      <c r="AD7" s="623"/>
    </row>
    <row r="8" spans="2:30" s="626" customFormat="1" ht="21.75" customHeight="1" x14ac:dyDescent="0.25">
      <c r="B8" s="1415" t="s">
        <v>27</v>
      </c>
      <c r="C8" s="625"/>
      <c r="D8" s="625"/>
      <c r="E8" s="1487" t="s">
        <v>26</v>
      </c>
      <c r="F8" s="1488"/>
      <c r="G8" s="1488"/>
      <c r="H8" s="1488"/>
      <c r="I8" s="1488"/>
      <c r="J8" s="1488"/>
      <c r="K8" s="1488"/>
      <c r="L8" s="1488"/>
      <c r="M8" s="1488"/>
      <c r="N8" s="1488"/>
      <c r="O8" s="1488"/>
      <c r="P8" s="1488"/>
      <c r="Q8" s="1488"/>
      <c r="R8" s="1488"/>
      <c r="S8" s="1488"/>
      <c r="T8" s="1488"/>
      <c r="U8" s="1488"/>
      <c r="V8" s="1488"/>
      <c r="W8" s="1488"/>
      <c r="X8" s="1488"/>
      <c r="Y8" s="1488"/>
      <c r="Z8" s="1488"/>
      <c r="AA8" s="1489"/>
      <c r="AB8" s="625"/>
      <c r="AC8" s="1413" t="s">
        <v>0</v>
      </c>
      <c r="AD8" s="1414"/>
    </row>
    <row r="9" spans="2:30" s="626" customFormat="1" ht="21.75" customHeight="1" x14ac:dyDescent="0.25">
      <c r="B9" s="1486"/>
      <c r="C9" s="625"/>
      <c r="D9" s="627"/>
      <c r="E9" s="1480" t="s">
        <v>22</v>
      </c>
      <c r="F9" s="1481"/>
      <c r="G9" s="627"/>
      <c r="H9" s="1480" t="s">
        <v>21</v>
      </c>
      <c r="I9" s="1481"/>
      <c r="J9" s="627"/>
      <c r="K9" s="1480" t="s">
        <v>20</v>
      </c>
      <c r="L9" s="1481"/>
      <c r="M9" s="627"/>
      <c r="N9" s="1480" t="s">
        <v>19</v>
      </c>
      <c r="O9" s="1481"/>
      <c r="P9" s="627"/>
      <c r="Q9" s="1480" t="s">
        <v>18</v>
      </c>
      <c r="R9" s="1481"/>
      <c r="S9" s="627"/>
      <c r="T9" s="1480" t="s">
        <v>17</v>
      </c>
      <c r="U9" s="1481"/>
      <c r="V9" s="627"/>
      <c r="W9" s="1480" t="s">
        <v>16</v>
      </c>
      <c r="X9" s="1481"/>
      <c r="Y9" s="627"/>
      <c r="Z9" s="1480" t="s">
        <v>15</v>
      </c>
      <c r="AA9" s="1481"/>
      <c r="AB9" s="625"/>
      <c r="AC9" s="1490"/>
      <c r="AD9" s="1491"/>
    </row>
    <row r="10" spans="2:30" s="626" customFormat="1" ht="21.75" customHeight="1" x14ac:dyDescent="0.25">
      <c r="B10" s="1416"/>
      <c r="C10" s="628"/>
      <c r="D10" s="627"/>
      <c r="E10" s="1218" t="s">
        <v>9</v>
      </c>
      <c r="F10" s="423" t="s">
        <v>25</v>
      </c>
      <c r="G10" s="629"/>
      <c r="H10" s="658" t="s">
        <v>9</v>
      </c>
      <c r="I10" s="423" t="s">
        <v>25</v>
      </c>
      <c r="J10" s="629"/>
      <c r="K10" s="658" t="s">
        <v>9</v>
      </c>
      <c r="L10" s="423" t="s">
        <v>25</v>
      </c>
      <c r="M10" s="629"/>
      <c r="N10" s="658" t="s">
        <v>9</v>
      </c>
      <c r="O10" s="423" t="s">
        <v>25</v>
      </c>
      <c r="P10" s="629"/>
      <c r="Q10" s="658" t="s">
        <v>9</v>
      </c>
      <c r="R10" s="423" t="s">
        <v>25</v>
      </c>
      <c r="S10" s="629"/>
      <c r="T10" s="658" t="s">
        <v>9</v>
      </c>
      <c r="U10" s="423" t="s">
        <v>25</v>
      </c>
      <c r="V10" s="629"/>
      <c r="W10" s="658" t="s">
        <v>9</v>
      </c>
      <c r="X10" s="423" t="s">
        <v>25</v>
      </c>
      <c r="Y10" s="629"/>
      <c r="Z10" s="658" t="s">
        <v>9</v>
      </c>
      <c r="AA10" s="423" t="s">
        <v>25</v>
      </c>
      <c r="AB10" s="628"/>
      <c r="AC10" s="659" t="s">
        <v>9</v>
      </c>
      <c r="AD10" s="660" t="s">
        <v>25</v>
      </c>
    </row>
    <row r="11" spans="2:30" s="631" customFormat="1" ht="9" customHeight="1" x14ac:dyDescent="0.25">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0" s="633" customFormat="1" ht="21" customHeight="1" x14ac:dyDescent="0.25">
      <c r="B12" s="632" t="s">
        <v>24</v>
      </c>
      <c r="D12" s="634"/>
      <c r="E12" s="635">
        <v>2616</v>
      </c>
      <c r="F12" s="636">
        <v>0.19408097539044331</v>
      </c>
      <c r="G12" s="634"/>
      <c r="H12" s="635">
        <v>45637</v>
      </c>
      <c r="I12" s="636">
        <v>3.3858079028645491</v>
      </c>
      <c r="J12" s="634"/>
      <c r="K12" s="635">
        <v>27196</v>
      </c>
      <c r="L12" s="636">
        <v>2.0176705683174676</v>
      </c>
      <c r="M12" s="634"/>
      <c r="N12" s="635">
        <v>37537</v>
      </c>
      <c r="O12" s="636">
        <v>2.7848691029170758</v>
      </c>
      <c r="P12" s="634"/>
      <c r="Q12" s="635">
        <v>46169</v>
      </c>
      <c r="R12" s="636">
        <v>3.4252769697252967</v>
      </c>
      <c r="S12" s="634"/>
      <c r="T12" s="635">
        <v>79305</v>
      </c>
      <c r="U12" s="636">
        <v>5.8836359913375782</v>
      </c>
      <c r="V12" s="634"/>
      <c r="W12" s="635">
        <v>293226</v>
      </c>
      <c r="X12" s="636">
        <v>21.754429697950354</v>
      </c>
      <c r="Y12" s="634"/>
      <c r="Z12" s="635">
        <v>816205</v>
      </c>
      <c r="AA12" s="636">
        <f>Z12*100/$AC$12</f>
        <v>60.554228791497238</v>
      </c>
      <c r="AB12" s="637"/>
      <c r="AC12" s="638">
        <f>E12+H12+K12+N12+Q12+T12+W12+Z12</f>
        <v>1347891</v>
      </c>
      <c r="AD12" s="446">
        <f>F12+I12+L12+O12+R12+U12+X12+AA12</f>
        <v>100</v>
      </c>
    </row>
    <row r="13" spans="2:30" s="633" customFormat="1" ht="20.25" customHeight="1" x14ac:dyDescent="0.25">
      <c r="B13" s="639" t="s">
        <v>23</v>
      </c>
      <c r="D13" s="634"/>
      <c r="E13" s="640">
        <v>3367</v>
      </c>
      <c r="F13" s="641">
        <v>0.41173600470555433</v>
      </c>
      <c r="G13" s="634"/>
      <c r="H13" s="640">
        <v>96039</v>
      </c>
      <c r="I13" s="641">
        <v>11.744197848505118</v>
      </c>
      <c r="J13" s="634"/>
      <c r="K13" s="640">
        <v>43727</v>
      </c>
      <c r="L13" s="641">
        <v>5.3471874896821427</v>
      </c>
      <c r="M13" s="634"/>
      <c r="N13" s="640">
        <v>48829</v>
      </c>
      <c r="O13" s="641">
        <v>5.9710892110981622</v>
      </c>
      <c r="P13" s="634"/>
      <c r="Q13" s="640">
        <v>51335</v>
      </c>
      <c r="R13" s="641">
        <v>6.2775372146004251</v>
      </c>
      <c r="S13" s="634"/>
      <c r="T13" s="640">
        <v>79660</v>
      </c>
      <c r="U13" s="641">
        <v>9.7412801113289156</v>
      </c>
      <c r="V13" s="634"/>
      <c r="W13" s="640">
        <v>176749</v>
      </c>
      <c r="X13" s="641">
        <v>21.613877961301462</v>
      </c>
      <c r="Y13" s="634"/>
      <c r="Z13" s="640">
        <v>318051</v>
      </c>
      <c r="AA13" s="641">
        <f>Z13*100/$AC$13</f>
        <v>38.893094158778219</v>
      </c>
      <c r="AB13" s="637"/>
      <c r="AC13" s="642">
        <f>E13+H13+K13+N13+Q13+T13+W13+Z13</f>
        <v>817757</v>
      </c>
      <c r="AD13" s="643">
        <f>F13+I13+L13+O13+R13+U13+X13+AA13</f>
        <v>100</v>
      </c>
    </row>
    <row r="14" spans="2:30" s="649" customFormat="1" ht="3" customHeight="1" x14ac:dyDescent="0.25">
      <c r="B14" s="644"/>
      <c r="C14" s="645"/>
      <c r="D14" s="637"/>
      <c r="E14" s="646"/>
      <c r="F14" s="647"/>
      <c r="G14" s="637"/>
      <c r="H14" s="646"/>
      <c r="I14" s="647"/>
      <c r="J14" s="637"/>
      <c r="K14" s="646"/>
      <c r="L14" s="647"/>
      <c r="M14" s="637"/>
      <c r="N14" s="646"/>
      <c r="O14" s="647"/>
      <c r="P14" s="637"/>
      <c r="Q14" s="646"/>
      <c r="R14" s="647"/>
      <c r="S14" s="637"/>
      <c r="T14" s="646"/>
      <c r="U14" s="647"/>
      <c r="V14" s="637"/>
      <c r="W14" s="646"/>
      <c r="X14" s="647"/>
      <c r="Y14" s="637"/>
      <c r="Z14" s="646"/>
      <c r="AA14" s="647"/>
      <c r="AB14" s="637"/>
      <c r="AC14" s="646"/>
      <c r="AD14" s="648"/>
    </row>
    <row r="15" spans="2:30" s="918" customFormat="1" ht="18" customHeight="1" x14ac:dyDescent="0.25">
      <c r="B15" s="1228" t="s">
        <v>0</v>
      </c>
      <c r="C15" s="1229"/>
      <c r="D15" s="1249"/>
      <c r="E15" s="1230">
        <f>SUM(E12:E13)</f>
        <v>5983</v>
      </c>
      <c r="F15" s="1250">
        <f>E15*100/$AC$15</f>
        <v>0.2762683501658626</v>
      </c>
      <c r="G15" s="1249"/>
      <c r="H15" s="1230">
        <f>SUM(H12:H13)</f>
        <v>141676</v>
      </c>
      <c r="I15" s="1250">
        <f>H15*100/$AC$15</f>
        <v>6.5419680391273189</v>
      </c>
      <c r="J15" s="1249"/>
      <c r="K15" s="1230">
        <f>SUM(K12:K13)</f>
        <v>70923</v>
      </c>
      <c r="L15" s="1250">
        <f>K15*100/$AC$15</f>
        <v>3.2749089418040236</v>
      </c>
      <c r="M15" s="1249"/>
      <c r="N15" s="1230">
        <f>SUM(N12:N13)</f>
        <v>86366</v>
      </c>
      <c r="O15" s="1250">
        <f>N15*100/$AC$15</f>
        <v>3.9879980495445242</v>
      </c>
      <c r="P15" s="1249"/>
      <c r="Q15" s="1230">
        <f>SUM(Q12:Q13)</f>
        <v>97504</v>
      </c>
      <c r="R15" s="1250">
        <f>Q15*100/$AC$15</f>
        <v>4.5023013896995261</v>
      </c>
      <c r="S15" s="1249"/>
      <c r="T15" s="1230">
        <f>SUM(T12:T13)</f>
        <v>158965</v>
      </c>
      <c r="U15" s="1250">
        <f>T15*100/$AC$15</f>
        <v>7.340297222817374</v>
      </c>
      <c r="V15" s="1249"/>
      <c r="W15" s="1230">
        <f>SUM(W12:W13)</f>
        <v>469975</v>
      </c>
      <c r="X15" s="1250">
        <f>W15*100/$AC$15</f>
        <v>21.701356822530716</v>
      </c>
      <c r="Y15" s="1249"/>
      <c r="Z15" s="1230">
        <f>SUM(Z12:Z13)</f>
        <v>1134256</v>
      </c>
      <c r="AA15" s="1250">
        <f>Z15*100/$AC$15</f>
        <v>52.374901184310652</v>
      </c>
      <c r="AB15" s="1249"/>
      <c r="AC15" s="1230">
        <f>E15+H15+K15+N15+Q15+T15+W15+Z15</f>
        <v>2165648</v>
      </c>
      <c r="AD15" s="1251">
        <f>F15+I15+L15+O15+R15+U15+X15+AA15</f>
        <v>100</v>
      </c>
    </row>
    <row r="16" spans="2:30" s="631" customFormat="1" ht="5.25" customHeight="1" x14ac:dyDescent="0.25">
      <c r="B16" s="651"/>
      <c r="C16" s="651"/>
      <c r="D16" s="651"/>
      <c r="E16" s="651"/>
      <c r="F16" s="651"/>
      <c r="G16" s="651"/>
      <c r="H16" s="651"/>
      <c r="I16" s="651"/>
      <c r="J16" s="651"/>
      <c r="K16" s="651"/>
      <c r="L16" s="651"/>
      <c r="M16" s="651"/>
      <c r="N16" s="651"/>
      <c r="O16" s="652"/>
      <c r="P16" s="652"/>
    </row>
    <row r="17" spans="2:16" s="631" customFormat="1" ht="12.75" customHeight="1" x14ac:dyDescent="0.25">
      <c r="B17" s="652"/>
      <c r="C17" s="652"/>
      <c r="D17" s="652"/>
      <c r="E17" s="652"/>
      <c r="F17" s="652"/>
      <c r="G17" s="652"/>
      <c r="H17" s="652"/>
      <c r="I17" s="652"/>
      <c r="J17" s="652"/>
      <c r="K17" s="652"/>
      <c r="L17" s="652"/>
      <c r="M17" s="652"/>
      <c r="N17" s="652"/>
      <c r="O17" s="652"/>
      <c r="P17" s="652"/>
    </row>
    <row r="18" spans="2:16" s="649" customFormat="1" ht="24.75" customHeight="1" x14ac:dyDescent="0.25">
      <c r="B18" s="653"/>
      <c r="C18" s="653"/>
      <c r="D18" s="653"/>
      <c r="E18" s="653" t="s">
        <v>22</v>
      </c>
      <c r="F18" s="653" t="s">
        <v>21</v>
      </c>
      <c r="G18" s="653"/>
      <c r="H18" s="653" t="s">
        <v>20</v>
      </c>
      <c r="I18" s="653" t="s">
        <v>19</v>
      </c>
      <c r="J18" s="653"/>
      <c r="K18" s="653" t="s">
        <v>18</v>
      </c>
      <c r="L18" s="653" t="s">
        <v>17</v>
      </c>
      <c r="M18" s="653"/>
      <c r="N18" s="653" t="s">
        <v>16</v>
      </c>
      <c r="O18" s="653" t="s">
        <v>15</v>
      </c>
      <c r="P18" s="653"/>
    </row>
    <row r="19" spans="2:16" s="649" customFormat="1" x14ac:dyDescent="0.25">
      <c r="B19" s="654"/>
      <c r="C19" s="654"/>
      <c r="D19" s="654"/>
      <c r="E19" s="654">
        <f>E15</f>
        <v>5983</v>
      </c>
      <c r="F19" s="655">
        <f>H15</f>
        <v>141676</v>
      </c>
      <c r="G19" s="655"/>
      <c r="H19" s="655">
        <f>K15</f>
        <v>70923</v>
      </c>
      <c r="I19" s="655">
        <f>N15</f>
        <v>86366</v>
      </c>
      <c r="J19" s="655"/>
      <c r="K19" s="655">
        <f>Q15</f>
        <v>97504</v>
      </c>
      <c r="L19" s="655">
        <f>T15</f>
        <v>158965</v>
      </c>
      <c r="M19" s="655"/>
      <c r="N19" s="655">
        <f>W15</f>
        <v>469975</v>
      </c>
      <c r="O19" s="655">
        <f>Z15</f>
        <v>1134256</v>
      </c>
      <c r="P19" s="655"/>
    </row>
    <row r="20" spans="2:16" s="631" customFormat="1" x14ac:dyDescent="0.25">
      <c r="B20" s="652"/>
      <c r="C20" s="652"/>
      <c r="D20" s="652"/>
      <c r="E20" s="652"/>
      <c r="F20" s="652"/>
      <c r="G20" s="652"/>
      <c r="H20" s="652"/>
      <c r="I20" s="652"/>
      <c r="J20" s="652"/>
      <c r="K20" s="652"/>
      <c r="L20" s="652"/>
      <c r="M20" s="652"/>
      <c r="N20" s="652"/>
      <c r="O20" s="652"/>
      <c r="P20" s="652"/>
    </row>
    <row r="21" spans="2:16" s="631" customFormat="1" x14ac:dyDescent="0.25">
      <c r="B21" s="652"/>
      <c r="C21" s="652"/>
      <c r="D21" s="652"/>
      <c r="E21" s="652"/>
      <c r="F21" s="652"/>
      <c r="G21" s="652"/>
      <c r="H21" s="652"/>
      <c r="I21" s="652"/>
      <c r="J21" s="652"/>
      <c r="K21" s="652"/>
      <c r="L21" s="652"/>
      <c r="M21" s="652"/>
      <c r="N21" s="652"/>
      <c r="O21" s="652"/>
      <c r="P21" s="652"/>
    </row>
    <row r="22" spans="2:16" s="631" customFormat="1" x14ac:dyDescent="0.25">
      <c r="B22" s="652"/>
      <c r="C22" s="652"/>
      <c r="D22" s="652"/>
      <c r="E22" s="652"/>
      <c r="F22" s="652"/>
      <c r="G22" s="652"/>
      <c r="H22" s="652"/>
      <c r="I22" s="652"/>
      <c r="J22" s="652"/>
      <c r="K22" s="652"/>
      <c r="L22" s="652"/>
      <c r="M22" s="652"/>
      <c r="N22" s="652"/>
      <c r="O22" s="652"/>
      <c r="P22" s="652"/>
    </row>
    <row r="23" spans="2:16" s="631" customFormat="1" x14ac:dyDescent="0.25">
      <c r="B23" s="652"/>
      <c r="C23" s="652"/>
      <c r="D23" s="652"/>
      <c r="E23" s="652"/>
      <c r="F23" s="652"/>
      <c r="G23" s="652"/>
      <c r="H23" s="652"/>
      <c r="I23" s="652"/>
      <c r="J23" s="652"/>
      <c r="K23" s="652"/>
      <c r="L23" s="652"/>
      <c r="M23" s="652"/>
      <c r="N23" s="652"/>
      <c r="O23" s="652"/>
      <c r="P23" s="652"/>
    </row>
    <row r="24" spans="2:16" s="631" customFormat="1" x14ac:dyDescent="0.25">
      <c r="B24" s="652"/>
      <c r="C24" s="652"/>
      <c r="D24" s="652"/>
      <c r="E24" s="652"/>
      <c r="F24" s="652"/>
      <c r="G24" s="652"/>
      <c r="H24" s="652"/>
      <c r="I24" s="652"/>
      <c r="J24" s="652"/>
      <c r="K24" s="652"/>
      <c r="L24" s="652"/>
      <c r="M24" s="652"/>
      <c r="N24" s="652"/>
      <c r="O24" s="652"/>
      <c r="P24" s="652"/>
    </row>
    <row r="25" spans="2:16" s="631" customFormat="1" x14ac:dyDescent="0.25">
      <c r="B25" s="652"/>
      <c r="C25" s="652"/>
      <c r="D25" s="652"/>
      <c r="E25" s="652"/>
      <c r="F25" s="652"/>
      <c r="G25" s="652"/>
      <c r="H25" s="652"/>
      <c r="I25" s="652"/>
      <c r="J25" s="652"/>
      <c r="K25" s="652"/>
      <c r="L25" s="652"/>
      <c r="M25" s="652"/>
      <c r="N25" s="652"/>
      <c r="O25" s="652"/>
      <c r="P25" s="652"/>
    </row>
    <row r="26" spans="2:16" s="631" customFormat="1" x14ac:dyDescent="0.25">
      <c r="B26" s="652"/>
      <c r="C26" s="652"/>
      <c r="D26" s="652"/>
      <c r="E26" s="652"/>
      <c r="F26" s="652"/>
      <c r="G26" s="652"/>
      <c r="H26" s="652"/>
      <c r="I26" s="652"/>
      <c r="J26" s="652"/>
      <c r="K26" s="652"/>
      <c r="L26" s="652"/>
      <c r="M26" s="652"/>
      <c r="N26" s="652"/>
      <c r="O26" s="652"/>
      <c r="P26" s="652"/>
    </row>
    <row r="27" spans="2:16" s="631" customFormat="1" x14ac:dyDescent="0.25">
      <c r="B27" s="652"/>
      <c r="C27" s="652"/>
      <c r="D27" s="652"/>
      <c r="E27" s="652"/>
      <c r="F27" s="652"/>
      <c r="G27" s="652"/>
      <c r="H27" s="652"/>
      <c r="I27" s="652"/>
      <c r="J27" s="652"/>
      <c r="K27" s="652"/>
      <c r="L27" s="652"/>
      <c r="M27" s="652"/>
      <c r="N27" s="652"/>
      <c r="O27" s="652"/>
      <c r="P27" s="652"/>
    </row>
    <row r="28" spans="2:16" s="631" customFormat="1" x14ac:dyDescent="0.25">
      <c r="B28" s="652"/>
      <c r="C28" s="652"/>
      <c r="D28" s="652"/>
      <c r="E28" s="652"/>
      <c r="F28" s="652"/>
      <c r="G28" s="652"/>
      <c r="H28" s="652"/>
      <c r="I28" s="652"/>
      <c r="J28" s="652"/>
      <c r="K28" s="652"/>
      <c r="L28" s="652"/>
      <c r="M28" s="652"/>
      <c r="N28" s="652"/>
      <c r="O28" s="652"/>
      <c r="P28" s="652"/>
    </row>
    <row r="29" spans="2:16" s="631" customFormat="1" x14ac:dyDescent="0.25">
      <c r="B29" s="652"/>
      <c r="C29" s="652"/>
      <c r="D29" s="652"/>
      <c r="E29" s="652"/>
      <c r="F29" s="652"/>
      <c r="G29" s="652"/>
      <c r="H29" s="652"/>
      <c r="I29" s="652"/>
      <c r="J29" s="652"/>
      <c r="K29" s="652"/>
      <c r="L29" s="652"/>
      <c r="M29" s="652"/>
      <c r="N29" s="652"/>
      <c r="O29" s="652"/>
      <c r="P29" s="652"/>
    </row>
    <row r="30" spans="2:16" s="631" customFormat="1" x14ac:dyDescent="0.25">
      <c r="B30" s="652"/>
      <c r="C30" s="652"/>
      <c r="D30" s="652"/>
      <c r="E30" s="652"/>
      <c r="F30" s="652"/>
      <c r="G30" s="652"/>
      <c r="H30" s="652"/>
      <c r="I30" s="652"/>
      <c r="J30" s="652"/>
      <c r="K30" s="652"/>
      <c r="L30" s="652"/>
      <c r="M30" s="652"/>
      <c r="N30" s="652"/>
      <c r="O30" s="652"/>
      <c r="P30" s="652"/>
    </row>
    <row r="31" spans="2:16" s="631" customFormat="1" ht="5.25" customHeight="1" x14ac:dyDescent="0.25">
      <c r="B31" s="652"/>
      <c r="C31" s="652"/>
      <c r="D31" s="652"/>
      <c r="E31" s="652"/>
      <c r="F31" s="652"/>
      <c r="G31" s="652"/>
      <c r="H31" s="652"/>
      <c r="I31" s="652"/>
      <c r="J31" s="652"/>
      <c r="K31" s="652"/>
      <c r="L31" s="652"/>
      <c r="M31" s="652"/>
      <c r="N31" s="652"/>
      <c r="O31" s="652"/>
      <c r="P31" s="652"/>
    </row>
    <row r="32" spans="2:16" s="631" customFormat="1" ht="5.25" customHeight="1" x14ac:dyDescent="0.25">
      <c r="B32" s="652"/>
      <c r="C32" s="652"/>
      <c r="D32" s="652"/>
      <c r="E32" s="652"/>
      <c r="F32" s="652"/>
      <c r="G32" s="652"/>
      <c r="H32" s="652"/>
      <c r="I32" s="652"/>
      <c r="J32" s="652"/>
      <c r="K32" s="652"/>
      <c r="L32" s="652"/>
      <c r="M32" s="652"/>
      <c r="N32" s="652"/>
      <c r="O32" s="652"/>
      <c r="P32" s="652"/>
    </row>
    <row r="33" spans="2:16" s="631" customFormat="1" ht="16.5" customHeight="1" x14ac:dyDescent="0.25">
      <c r="B33" s="652"/>
      <c r="C33" s="652"/>
      <c r="D33" s="652"/>
      <c r="E33" s="652"/>
      <c r="F33" s="652"/>
      <c r="G33" s="652"/>
      <c r="H33" s="652"/>
      <c r="I33" s="652"/>
      <c r="J33" s="652"/>
      <c r="K33" s="652"/>
      <c r="L33" s="652"/>
      <c r="M33" s="652"/>
      <c r="N33" s="652"/>
      <c r="O33" s="652"/>
      <c r="P33" s="652"/>
    </row>
    <row r="34" spans="2:16" s="631" customFormat="1" x14ac:dyDescent="0.25">
      <c r="B34" s="652"/>
      <c r="C34" s="652"/>
      <c r="D34" s="652"/>
      <c r="E34" s="652"/>
      <c r="F34" s="652"/>
      <c r="G34" s="652"/>
      <c r="H34" s="652"/>
      <c r="I34" s="652"/>
      <c r="J34" s="652"/>
      <c r="K34" s="652"/>
      <c r="L34" s="652"/>
      <c r="M34" s="652"/>
      <c r="N34" s="652"/>
      <c r="O34" s="652"/>
      <c r="P34" s="652"/>
    </row>
    <row r="35" spans="2:16" s="631" customFormat="1" x14ac:dyDescent="0.25"/>
    <row r="36" spans="2:16" s="650" customFormat="1" x14ac:dyDescent="0.25">
      <c r="B36" s="1482" t="s">
        <v>14</v>
      </c>
      <c r="C36" s="1482"/>
      <c r="D36" s="1482"/>
      <c r="E36" s="1482"/>
      <c r="F36" s="1482"/>
      <c r="G36" s="1482"/>
      <c r="H36" s="1482"/>
      <c r="I36" s="1482"/>
      <c r="J36" s="1482"/>
      <c r="K36" s="1482"/>
    </row>
    <row r="37" spans="2:16" s="657" customFormat="1" ht="12.75" customHeight="1" x14ac:dyDescent="0.25">
      <c r="B37" s="1478"/>
      <c r="C37" s="1479"/>
      <c r="D37" s="1479"/>
      <c r="E37" s="1479"/>
      <c r="F37" s="1479"/>
      <c r="G37" s="1479"/>
      <c r="H37" s="1479"/>
      <c r="I37" s="1479"/>
      <c r="J37" s="1479"/>
      <c r="K37" s="1479"/>
      <c r="L37" s="1479"/>
      <c r="M37" s="1479"/>
      <c r="N37" s="1479"/>
      <c r="O37" s="1479"/>
      <c r="P37" s="656"/>
    </row>
  </sheetData>
  <mergeCells count="17">
    <mergeCell ref="Z9:AA9"/>
    <mergeCell ref="B36:K36"/>
    <mergeCell ref="B3:K3"/>
    <mergeCell ref="B4:AD4"/>
    <mergeCell ref="B5:AD5"/>
    <mergeCell ref="B6:AC6"/>
    <mergeCell ref="B8:B10"/>
    <mergeCell ref="E8:AA8"/>
    <mergeCell ref="AC8:AD9"/>
    <mergeCell ref="E9:F9"/>
    <mergeCell ref="H9:I9"/>
    <mergeCell ref="K9:L9"/>
    <mergeCell ref="B37:O37"/>
    <mergeCell ref="N9:O9"/>
    <mergeCell ref="Q9:R9"/>
    <mergeCell ref="T9:U9"/>
    <mergeCell ref="W9:X9"/>
  </mergeCells>
  <printOptions horizontalCentered="1"/>
  <pageMargins left="0" right="0" top="0.43307086614173229" bottom="0.43307086614173229" header="0" footer="0"/>
  <pageSetup paperSize="9" scale="9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05">
    <tabColor theme="0"/>
    <pageSetUpPr fitToPage="1"/>
  </sheetPr>
  <dimension ref="A1:U40"/>
  <sheetViews>
    <sheetView zoomScaleNormal="100" workbookViewId="0"/>
  </sheetViews>
  <sheetFormatPr baseColWidth="10" defaultColWidth="11.453125" defaultRowHeight="15" x14ac:dyDescent="0.25"/>
  <cols>
    <col min="1" max="1" width="2" style="212" customWidth="1"/>
    <col min="2" max="2" width="4.54296875" style="212" customWidth="1"/>
    <col min="3" max="3" width="13.453125" style="212" customWidth="1"/>
    <col min="4" max="4" width="0.81640625" style="212" customWidth="1"/>
    <col min="5" max="5" width="7" style="212" customWidth="1"/>
    <col min="6" max="6" width="7.1796875" style="212" customWidth="1"/>
    <col min="7" max="7" width="7" style="212" customWidth="1"/>
    <col min="8" max="8" width="7.1796875" style="212" customWidth="1"/>
    <col min="9" max="9" width="7" style="212" customWidth="1"/>
    <col min="10" max="10" width="7.1796875" style="212" customWidth="1"/>
    <col min="11" max="11" width="7" style="212" customWidth="1"/>
    <col min="12" max="12" width="7.1796875" style="212" customWidth="1"/>
    <col min="13" max="13" width="7" style="212" customWidth="1"/>
    <col min="14" max="14" width="7.1796875" style="212" customWidth="1"/>
    <col min="15" max="15" width="7" style="209" customWidth="1"/>
    <col min="16" max="16" width="5.26953125" style="212" customWidth="1"/>
    <col min="17" max="17" width="7" style="209" customWidth="1"/>
    <col min="18" max="18" width="7.1796875" style="212" customWidth="1"/>
    <col min="19" max="19" width="2.81640625" style="212" customWidth="1"/>
    <col min="20" max="20" width="11.1796875" style="212" customWidth="1"/>
    <col min="21" max="16384" width="11.453125" style="212"/>
  </cols>
  <sheetData>
    <row r="1" spans="1:20" s="209" customFormat="1" ht="13.5" customHeight="1" x14ac:dyDescent="0.25"/>
    <row r="2" spans="1:20" s="211" customFormat="1" ht="66.75" customHeight="1" x14ac:dyDescent="0.3">
      <c r="A2" s="210"/>
      <c r="B2" s="1361"/>
      <c r="C2" s="1361"/>
      <c r="D2" s="1361"/>
      <c r="E2" s="1361"/>
      <c r="F2" s="1361"/>
      <c r="G2" s="1361"/>
      <c r="H2" s="1361"/>
      <c r="I2" s="1361"/>
      <c r="J2" s="1361"/>
      <c r="K2" s="1361"/>
      <c r="L2" s="1361"/>
      <c r="M2" s="1361"/>
      <c r="N2" s="1361"/>
      <c r="O2" s="1361"/>
      <c r="P2" s="1361"/>
      <c r="Q2" s="1361"/>
      <c r="R2" s="1361"/>
      <c r="S2" s="210"/>
      <c r="T2" s="210"/>
    </row>
    <row r="3" spans="1:20" x14ac:dyDescent="0.25">
      <c r="C3" s="1362" t="s">
        <v>290</v>
      </c>
      <c r="D3" s="1362"/>
      <c r="E3" s="1362"/>
    </row>
    <row r="5" spans="1:20" ht="23.25" customHeight="1" x14ac:dyDescent="0.25">
      <c r="B5" s="1363" t="s">
        <v>291</v>
      </c>
      <c r="C5" s="1364"/>
      <c r="D5" s="1364"/>
      <c r="E5" s="1364"/>
      <c r="F5" s="1364"/>
      <c r="G5" s="1364"/>
      <c r="H5" s="1364"/>
      <c r="I5" s="1364"/>
      <c r="J5" s="1364"/>
      <c r="K5" s="1364"/>
      <c r="L5" s="1364"/>
      <c r="M5" s="1364"/>
      <c r="N5" s="1364"/>
      <c r="O5" s="1364"/>
      <c r="P5" s="1364"/>
      <c r="Q5" s="1365">
        <v>45657</v>
      </c>
      <c r="R5" s="1366"/>
      <c r="S5" s="1366"/>
    </row>
    <row r="6" spans="1:20" ht="19" customHeight="1" x14ac:dyDescent="0.25">
      <c r="B6" s="213"/>
      <c r="C6" s="213"/>
      <c r="D6" s="213"/>
      <c r="E6" s="213"/>
      <c r="F6" s="213"/>
      <c r="G6" s="213"/>
      <c r="H6" s="213"/>
      <c r="I6" s="213"/>
      <c r="J6" s="213"/>
      <c r="K6" s="213"/>
      <c r="L6" s="213"/>
      <c r="M6" s="213"/>
      <c r="N6" s="213"/>
      <c r="O6" s="213"/>
      <c r="P6" s="213"/>
      <c r="Q6" s="213"/>
      <c r="R6" s="213"/>
      <c r="S6" s="213"/>
    </row>
    <row r="7" spans="1:20" ht="18.75" customHeight="1" x14ac:dyDescent="0.25">
      <c r="B7" s="1360" t="s">
        <v>292</v>
      </c>
      <c r="C7" s="1360"/>
      <c r="D7" s="1360"/>
      <c r="E7" s="1360"/>
      <c r="F7" s="1360"/>
      <c r="G7" s="1360"/>
      <c r="H7" s="1360"/>
      <c r="I7" s="1360"/>
      <c r="J7" s="1360"/>
      <c r="K7" s="1360"/>
      <c r="L7" s="1360"/>
      <c r="M7" s="1360"/>
      <c r="N7" s="1360"/>
      <c r="O7" s="1360"/>
      <c r="P7" s="1360"/>
      <c r="Q7" s="1360"/>
      <c r="R7" s="1360"/>
      <c r="S7" s="1360"/>
    </row>
    <row r="8" spans="1:20" ht="18.75" customHeight="1" x14ac:dyDescent="0.25">
      <c r="B8" s="1359" t="s">
        <v>293</v>
      </c>
      <c r="C8" s="1359"/>
      <c r="D8" s="1359"/>
      <c r="E8" s="1359"/>
      <c r="F8" s="1359"/>
      <c r="G8" s="1359"/>
      <c r="H8" s="1359"/>
      <c r="I8" s="1359"/>
      <c r="J8" s="1359"/>
      <c r="K8" s="1359"/>
      <c r="L8" s="1359"/>
      <c r="M8" s="1359"/>
      <c r="N8" s="1359"/>
      <c r="O8" s="1359"/>
      <c r="P8" s="1359"/>
      <c r="Q8" s="1359"/>
      <c r="R8" s="1359"/>
      <c r="S8" s="1359"/>
    </row>
    <row r="9" spans="1:20" ht="18.75" customHeight="1" x14ac:dyDescent="0.25">
      <c r="B9" s="1359" t="s">
        <v>294</v>
      </c>
      <c r="C9" s="1359"/>
      <c r="D9" s="1359"/>
      <c r="E9" s="1359"/>
      <c r="F9" s="1359"/>
      <c r="G9" s="1359"/>
      <c r="H9" s="1359"/>
      <c r="I9" s="1359"/>
      <c r="J9" s="1359"/>
      <c r="K9" s="1359"/>
      <c r="L9" s="1359"/>
      <c r="M9" s="1359"/>
      <c r="N9" s="1359"/>
      <c r="O9" s="1359"/>
      <c r="P9" s="1359"/>
      <c r="Q9" s="1359"/>
      <c r="R9" s="1359"/>
      <c r="S9" s="1359"/>
    </row>
    <row r="10" spans="1:20" ht="18.75" customHeight="1" x14ac:dyDescent="0.25">
      <c r="B10" s="1359" t="s">
        <v>295</v>
      </c>
      <c r="C10" s="1359"/>
      <c r="D10" s="1359"/>
      <c r="E10" s="1359"/>
      <c r="F10" s="1359"/>
      <c r="G10" s="1359"/>
      <c r="H10" s="1359"/>
      <c r="I10" s="1359"/>
      <c r="J10" s="1359"/>
      <c r="K10" s="1359"/>
      <c r="L10" s="1359"/>
      <c r="M10" s="1359"/>
      <c r="N10" s="1359"/>
      <c r="O10" s="1359"/>
      <c r="P10" s="1359"/>
      <c r="Q10" s="1359"/>
      <c r="R10" s="1359"/>
      <c r="S10" s="1359"/>
    </row>
    <row r="11" spans="1:20" ht="18.75" customHeight="1" x14ac:dyDescent="0.25">
      <c r="B11" s="1359" t="s">
        <v>296</v>
      </c>
      <c r="C11" s="1359"/>
      <c r="D11" s="1359"/>
      <c r="E11" s="1359"/>
      <c r="F11" s="1359"/>
      <c r="G11" s="1359"/>
      <c r="H11" s="1359"/>
      <c r="I11" s="1359"/>
      <c r="J11" s="1359"/>
      <c r="K11" s="1359"/>
      <c r="L11" s="1359"/>
      <c r="M11" s="1359"/>
      <c r="N11" s="1359"/>
      <c r="O11" s="1359"/>
      <c r="P11" s="1359"/>
      <c r="Q11" s="1359"/>
      <c r="R11" s="1359"/>
      <c r="S11" s="1359"/>
    </row>
    <row r="12" spans="1:20" ht="18.75" customHeight="1" x14ac:dyDescent="0.25">
      <c r="B12" s="1359" t="s">
        <v>297</v>
      </c>
      <c r="C12" s="1359"/>
      <c r="D12" s="1359"/>
      <c r="E12" s="1359"/>
      <c r="F12" s="1359"/>
      <c r="G12" s="1359"/>
      <c r="H12" s="1359"/>
      <c r="I12" s="1359"/>
      <c r="J12" s="1359"/>
      <c r="K12" s="1359"/>
      <c r="L12" s="1359"/>
      <c r="M12" s="1359"/>
      <c r="N12" s="1359"/>
      <c r="O12" s="1359"/>
      <c r="P12" s="1359"/>
      <c r="Q12" s="1359"/>
      <c r="R12" s="1359"/>
      <c r="S12" s="1359"/>
    </row>
    <row r="13" spans="1:20" ht="18.75" customHeight="1" x14ac:dyDescent="0.25">
      <c r="B13" s="1359" t="s">
        <v>298</v>
      </c>
      <c r="C13" s="1359"/>
      <c r="D13" s="1359"/>
      <c r="E13" s="1359"/>
      <c r="F13" s="1359"/>
      <c r="G13" s="1359"/>
      <c r="H13" s="1359"/>
      <c r="I13" s="1359"/>
      <c r="J13" s="1359"/>
      <c r="K13" s="1359"/>
      <c r="L13" s="1359"/>
      <c r="M13" s="1359"/>
      <c r="N13" s="1359"/>
      <c r="O13" s="1359"/>
      <c r="P13" s="1359"/>
      <c r="Q13" s="1359"/>
      <c r="R13" s="1359"/>
      <c r="S13" s="1359"/>
    </row>
    <row r="14" spans="1:20" ht="18.75" customHeight="1" x14ac:dyDescent="0.25">
      <c r="B14" s="1359" t="s">
        <v>299</v>
      </c>
      <c r="C14" s="1359"/>
      <c r="D14" s="1359"/>
      <c r="E14" s="1359"/>
      <c r="F14" s="1359"/>
      <c r="G14" s="1359"/>
      <c r="H14" s="1359"/>
      <c r="I14" s="1359"/>
      <c r="J14" s="1359"/>
      <c r="K14" s="1359"/>
      <c r="L14" s="1359"/>
      <c r="M14" s="1359"/>
      <c r="N14" s="1359"/>
      <c r="O14" s="1359"/>
      <c r="P14" s="1359"/>
      <c r="Q14" s="1359"/>
      <c r="R14" s="1359"/>
      <c r="S14" s="1359"/>
    </row>
    <row r="15" spans="1:20" ht="18.75" customHeight="1" x14ac:dyDescent="0.25">
      <c r="B15" s="214"/>
      <c r="C15" s="214"/>
      <c r="D15" s="214"/>
      <c r="E15" s="214"/>
      <c r="F15" s="214"/>
      <c r="G15" s="214"/>
      <c r="H15" s="214"/>
      <c r="I15" s="214"/>
      <c r="J15" s="214"/>
      <c r="K15" s="214"/>
      <c r="L15" s="214"/>
      <c r="M15" s="214"/>
      <c r="N15" s="214"/>
      <c r="O15" s="214"/>
      <c r="P15" s="214"/>
      <c r="Q15" s="214"/>
      <c r="R15" s="214"/>
      <c r="S15" s="214"/>
    </row>
    <row r="16" spans="1:20" ht="18.75" customHeight="1" x14ac:dyDescent="0.25">
      <c r="B16" s="1360" t="s">
        <v>300</v>
      </c>
      <c r="C16" s="1360"/>
      <c r="D16" s="1360"/>
      <c r="E16" s="1360"/>
      <c r="F16" s="1360"/>
      <c r="G16" s="1360"/>
      <c r="H16" s="1360"/>
      <c r="I16" s="1360"/>
      <c r="J16" s="1360"/>
      <c r="K16" s="1360"/>
      <c r="L16" s="1360"/>
      <c r="M16" s="1360"/>
      <c r="N16" s="1360"/>
      <c r="O16" s="1360"/>
      <c r="P16" s="1360"/>
      <c r="Q16" s="1360"/>
      <c r="R16" s="1360"/>
      <c r="S16" s="1360"/>
    </row>
    <row r="17" spans="2:21" ht="18.75" customHeight="1" x14ac:dyDescent="0.25">
      <c r="B17" s="1359" t="s">
        <v>301</v>
      </c>
      <c r="C17" s="1359"/>
      <c r="D17" s="1359"/>
      <c r="E17" s="1359"/>
      <c r="F17" s="1359"/>
      <c r="G17" s="1359"/>
      <c r="H17" s="1359"/>
      <c r="I17" s="1359"/>
      <c r="J17" s="1359"/>
      <c r="K17" s="1359"/>
      <c r="L17" s="1359"/>
      <c r="M17" s="1359"/>
      <c r="N17" s="1359"/>
      <c r="O17" s="1359"/>
      <c r="P17" s="1359"/>
      <c r="Q17" s="1359"/>
      <c r="R17" s="1359"/>
      <c r="S17" s="1359"/>
      <c r="T17" s="214"/>
    </row>
    <row r="18" spans="2:21" ht="18.75" customHeight="1" x14ac:dyDescent="0.25">
      <c r="B18" s="1359" t="s">
        <v>302</v>
      </c>
      <c r="C18" s="1359"/>
      <c r="D18" s="1359"/>
      <c r="E18" s="1359"/>
      <c r="F18" s="1359"/>
      <c r="G18" s="1359"/>
      <c r="H18" s="1359"/>
      <c r="I18" s="1359"/>
      <c r="J18" s="1359"/>
      <c r="K18" s="1359"/>
      <c r="L18" s="1359"/>
      <c r="M18" s="1359"/>
      <c r="N18" s="1359"/>
      <c r="O18" s="1359"/>
      <c r="P18" s="1359"/>
      <c r="Q18" s="1359"/>
      <c r="R18" s="1359"/>
      <c r="S18" s="1359"/>
      <c r="T18" s="214"/>
    </row>
    <row r="19" spans="2:21" ht="18.75" customHeight="1" x14ac:dyDescent="0.25">
      <c r="B19" s="1359" t="s">
        <v>303</v>
      </c>
      <c r="C19" s="1359"/>
      <c r="D19" s="1359"/>
      <c r="E19" s="1359"/>
      <c r="F19" s="1359"/>
      <c r="G19" s="1359"/>
      <c r="H19" s="1359"/>
      <c r="I19" s="1359"/>
      <c r="J19" s="1359"/>
      <c r="K19" s="1359"/>
      <c r="L19" s="1359"/>
      <c r="M19" s="1359"/>
      <c r="N19" s="1359"/>
      <c r="O19" s="1359"/>
      <c r="P19" s="1359"/>
      <c r="Q19" s="1359"/>
      <c r="R19" s="1359"/>
      <c r="S19" s="1359"/>
      <c r="T19" s="214"/>
    </row>
    <row r="20" spans="2:21" ht="18.75" customHeight="1" x14ac:dyDescent="0.25">
      <c r="B20" s="1359" t="s">
        <v>304</v>
      </c>
      <c r="C20" s="1359"/>
      <c r="D20" s="1359"/>
      <c r="E20" s="1359"/>
      <c r="F20" s="1359"/>
      <c r="G20" s="1359"/>
      <c r="H20" s="1359"/>
      <c r="I20" s="1359"/>
      <c r="J20" s="1359"/>
      <c r="K20" s="1359"/>
      <c r="L20" s="1359"/>
      <c r="M20" s="1359"/>
      <c r="N20" s="1359"/>
      <c r="O20" s="1359"/>
      <c r="P20" s="1359"/>
      <c r="Q20" s="1359"/>
      <c r="R20" s="1359"/>
      <c r="S20" s="1359"/>
      <c r="T20" s="214"/>
    </row>
    <row r="21" spans="2:21" ht="18.75" customHeight="1" x14ac:dyDescent="0.25">
      <c r="B21" s="1359" t="s">
        <v>305</v>
      </c>
      <c r="C21" s="1359"/>
      <c r="D21" s="1359"/>
      <c r="E21" s="1359"/>
      <c r="F21" s="1359"/>
      <c r="G21" s="1359"/>
      <c r="H21" s="1359"/>
      <c r="I21" s="1359"/>
      <c r="J21" s="1359"/>
      <c r="K21" s="1359"/>
      <c r="L21" s="1359"/>
      <c r="M21" s="1359"/>
      <c r="N21" s="1359"/>
      <c r="O21" s="1359"/>
      <c r="P21" s="1359"/>
      <c r="Q21" s="1359"/>
      <c r="R21" s="1359"/>
      <c r="S21" s="1359"/>
      <c r="T21" s="1359"/>
    </row>
    <row r="22" spans="2:21" ht="18.75" customHeight="1" x14ac:dyDescent="0.25">
      <c r="B22" s="1359" t="s">
        <v>306</v>
      </c>
      <c r="C22" s="1359"/>
      <c r="D22" s="1359"/>
      <c r="E22" s="1359"/>
      <c r="F22" s="1359"/>
      <c r="G22" s="1359"/>
      <c r="H22" s="1359"/>
      <c r="I22" s="1359"/>
      <c r="J22" s="1359"/>
      <c r="K22" s="1359"/>
      <c r="L22" s="1359"/>
      <c r="M22" s="1359"/>
      <c r="N22" s="1359"/>
      <c r="O22" s="1359"/>
      <c r="P22" s="1359"/>
      <c r="Q22" s="1359"/>
      <c r="R22" s="1359"/>
      <c r="S22" s="1359"/>
      <c r="T22" s="214"/>
    </row>
    <row r="23" spans="2:21" ht="18.75" customHeight="1" x14ac:dyDescent="0.25">
      <c r="B23" s="1359" t="s">
        <v>307</v>
      </c>
      <c r="C23" s="1359"/>
      <c r="D23" s="1359"/>
      <c r="E23" s="1359"/>
      <c r="F23" s="1359"/>
      <c r="G23" s="1359"/>
      <c r="H23" s="1359"/>
      <c r="I23" s="1359"/>
      <c r="J23" s="1359"/>
      <c r="K23" s="1359"/>
      <c r="L23" s="1359"/>
      <c r="M23" s="1359"/>
      <c r="N23" s="1359"/>
      <c r="O23" s="1359"/>
      <c r="P23" s="1359"/>
      <c r="Q23" s="1359"/>
      <c r="R23" s="1359"/>
      <c r="S23" s="1359"/>
      <c r="T23" s="214"/>
    </row>
    <row r="24" spans="2:21" ht="18.75" customHeight="1" x14ac:dyDescent="0.25">
      <c r="B24" s="214"/>
      <c r="C24" s="214"/>
      <c r="D24" s="214"/>
      <c r="E24" s="214"/>
      <c r="F24" s="214"/>
      <c r="G24" s="214"/>
      <c r="H24" s="214"/>
      <c r="I24" s="214"/>
      <c r="J24" s="214"/>
      <c r="K24" s="214"/>
      <c r="L24" s="214"/>
      <c r="M24" s="214"/>
      <c r="N24" s="214"/>
      <c r="O24" s="214"/>
      <c r="P24" s="214"/>
      <c r="Q24" s="214"/>
      <c r="R24" s="214"/>
      <c r="S24" s="214"/>
    </row>
    <row r="25" spans="2:21" ht="18.75" customHeight="1" x14ac:dyDescent="0.25">
      <c r="B25" s="1360" t="s">
        <v>308</v>
      </c>
      <c r="C25" s="1360"/>
      <c r="D25" s="1360"/>
      <c r="E25" s="1360"/>
      <c r="F25" s="1360"/>
      <c r="G25" s="1360"/>
      <c r="H25" s="1360"/>
      <c r="I25" s="1360"/>
      <c r="J25" s="1360"/>
      <c r="K25" s="1360"/>
      <c r="L25" s="1360"/>
      <c r="M25" s="1360"/>
      <c r="N25" s="1360"/>
      <c r="O25" s="1360"/>
      <c r="P25" s="1360"/>
      <c r="Q25" s="1360"/>
      <c r="R25" s="1360"/>
      <c r="S25" s="1360"/>
    </row>
    <row r="26" spans="2:21" ht="18.75" customHeight="1" x14ac:dyDescent="0.25">
      <c r="B26" s="1359" t="s">
        <v>309</v>
      </c>
      <c r="C26" s="1359"/>
      <c r="D26" s="1359"/>
      <c r="E26" s="1359"/>
      <c r="F26" s="1359"/>
      <c r="G26" s="1359"/>
      <c r="H26" s="1359"/>
      <c r="I26" s="1359"/>
      <c r="J26" s="1359"/>
      <c r="K26" s="1359"/>
      <c r="L26" s="1359"/>
      <c r="M26" s="1359"/>
      <c r="N26" s="1359"/>
      <c r="O26" s="1359"/>
      <c r="P26" s="1359"/>
      <c r="Q26" s="1359"/>
      <c r="R26" s="1359"/>
      <c r="S26" s="1359"/>
      <c r="T26" s="1359"/>
      <c r="U26" s="1359"/>
    </row>
    <row r="27" spans="2:21" ht="18.75" customHeight="1" x14ac:dyDescent="0.25">
      <c r="B27" s="1359" t="s">
        <v>310</v>
      </c>
      <c r="C27" s="1359"/>
      <c r="D27" s="1359"/>
      <c r="E27" s="1359"/>
      <c r="F27" s="1359"/>
      <c r="G27" s="1359"/>
      <c r="H27" s="1359"/>
      <c r="I27" s="1359"/>
      <c r="J27" s="1359"/>
      <c r="K27" s="1359"/>
      <c r="L27" s="1359"/>
      <c r="M27" s="1359"/>
      <c r="N27" s="1359"/>
      <c r="O27" s="1359"/>
      <c r="P27" s="1359"/>
      <c r="Q27" s="1359"/>
      <c r="R27" s="1359"/>
      <c r="S27" s="1359"/>
      <c r="T27" s="1359"/>
      <c r="U27" s="1359"/>
    </row>
    <row r="28" spans="2:21" ht="18.75" customHeight="1" x14ac:dyDescent="0.25">
      <c r="B28" s="1359" t="s">
        <v>311</v>
      </c>
      <c r="C28" s="1359"/>
      <c r="D28" s="1359"/>
      <c r="E28" s="1359"/>
      <c r="F28" s="1359"/>
      <c r="G28" s="1359"/>
      <c r="H28" s="1359"/>
      <c r="I28" s="1359"/>
      <c r="J28" s="1359"/>
      <c r="K28" s="1359"/>
      <c r="L28" s="1359"/>
      <c r="M28" s="1359"/>
      <c r="N28" s="1359"/>
      <c r="O28" s="1359"/>
      <c r="P28" s="1359"/>
      <c r="Q28" s="1359"/>
      <c r="R28" s="1359"/>
      <c r="S28" s="1359"/>
      <c r="T28" s="1359"/>
      <c r="U28" s="1359"/>
    </row>
    <row r="29" spans="2:21" ht="18.75" customHeight="1" x14ac:dyDescent="0.25">
      <c r="B29" s="1359" t="s">
        <v>312</v>
      </c>
      <c r="C29" s="1359"/>
      <c r="D29" s="1359"/>
      <c r="E29" s="1359"/>
      <c r="F29" s="1359"/>
      <c r="G29" s="1359"/>
      <c r="H29" s="1359"/>
      <c r="I29" s="1359"/>
      <c r="J29" s="1359"/>
      <c r="K29" s="1359"/>
      <c r="L29" s="1359"/>
      <c r="M29" s="1359"/>
      <c r="N29" s="1359"/>
      <c r="O29" s="1359"/>
      <c r="P29" s="1359"/>
      <c r="Q29" s="1359"/>
      <c r="R29" s="1359"/>
      <c r="S29" s="1359"/>
      <c r="T29" s="1359"/>
      <c r="U29" s="1359"/>
    </row>
    <row r="30" spans="2:21" ht="15" customHeight="1" x14ac:dyDescent="0.25">
      <c r="B30" s="1359" t="s">
        <v>313</v>
      </c>
      <c r="C30" s="1359"/>
      <c r="D30" s="1359"/>
      <c r="E30" s="1359"/>
      <c r="F30" s="1359"/>
      <c r="G30" s="1359"/>
      <c r="H30" s="1359"/>
      <c r="I30" s="1359"/>
      <c r="J30" s="1359"/>
      <c r="K30" s="1359"/>
      <c r="L30" s="1359"/>
      <c r="M30" s="1359"/>
      <c r="N30" s="1359"/>
      <c r="O30" s="1359"/>
      <c r="P30" s="1359"/>
      <c r="Q30" s="1359"/>
      <c r="R30" s="1359"/>
      <c r="S30" s="1359"/>
      <c r="T30" s="1359"/>
      <c r="U30" s="1359"/>
    </row>
    <row r="31" spans="2:21" ht="18.75" customHeight="1" x14ac:dyDescent="0.25">
      <c r="B31" s="1359" t="s">
        <v>314</v>
      </c>
      <c r="C31" s="1359"/>
      <c r="D31" s="1359"/>
      <c r="E31" s="1359"/>
      <c r="F31" s="1359"/>
      <c r="G31" s="1359"/>
      <c r="H31" s="1359"/>
      <c r="I31" s="1359"/>
      <c r="J31" s="1359"/>
      <c r="K31" s="1359"/>
      <c r="L31" s="1359"/>
      <c r="M31" s="1359"/>
      <c r="N31" s="1359"/>
      <c r="O31" s="1359"/>
      <c r="P31" s="1359"/>
      <c r="Q31" s="1359"/>
      <c r="R31" s="1359"/>
      <c r="S31" s="1359"/>
      <c r="T31" s="1359"/>
      <c r="U31" s="1359"/>
    </row>
    <row r="32" spans="2:21" ht="18.75" customHeight="1" x14ac:dyDescent="0.25">
      <c r="B32" s="214"/>
      <c r="C32" s="214"/>
      <c r="D32" s="214"/>
      <c r="E32" s="214"/>
      <c r="F32" s="214"/>
      <c r="G32" s="214"/>
      <c r="H32" s="214"/>
      <c r="I32" s="214"/>
      <c r="J32" s="214"/>
      <c r="K32" s="214"/>
      <c r="L32" s="214"/>
      <c r="M32" s="214"/>
      <c r="N32" s="214"/>
      <c r="O32" s="214"/>
      <c r="P32" s="214"/>
      <c r="Q32" s="214"/>
      <c r="R32" s="214"/>
      <c r="S32" s="214"/>
    </row>
    <row r="33" spans="15:17" ht="16" customHeight="1" x14ac:dyDescent="0.25">
      <c r="O33" s="215"/>
      <c r="Q33" s="215"/>
    </row>
    <row r="34" spans="15:17" ht="16" customHeight="1" x14ac:dyDescent="0.25"/>
    <row r="35" spans="15:17" ht="16" customHeight="1" x14ac:dyDescent="0.25"/>
    <row r="36" spans="15:17" ht="16" customHeight="1" x14ac:dyDescent="0.25"/>
    <row r="37" spans="15:17" ht="16" customHeight="1" x14ac:dyDescent="0.25"/>
    <row r="38" spans="15:17" ht="16" customHeight="1" x14ac:dyDescent="0.25"/>
    <row r="39" spans="15:17" ht="16" customHeight="1" x14ac:dyDescent="0.25"/>
    <row r="40" spans="15:17" ht="18" customHeight="1" x14ac:dyDescent="0.25"/>
  </sheetData>
  <mergeCells count="27">
    <mergeCell ref="B8:S8"/>
    <mergeCell ref="B2:R2"/>
    <mergeCell ref="C3:E3"/>
    <mergeCell ref="B5:P5"/>
    <mergeCell ref="Q5:S5"/>
    <mergeCell ref="B7:S7"/>
    <mergeCell ref="B21:T21"/>
    <mergeCell ref="B9:S9"/>
    <mergeCell ref="B10:S10"/>
    <mergeCell ref="B11:S11"/>
    <mergeCell ref="B12:S12"/>
    <mergeCell ref="B13:S13"/>
    <mergeCell ref="B14:S14"/>
    <mergeCell ref="B16:S16"/>
    <mergeCell ref="B17:S17"/>
    <mergeCell ref="B18:S18"/>
    <mergeCell ref="B19:S19"/>
    <mergeCell ref="B20:S20"/>
    <mergeCell ref="B29:U29"/>
    <mergeCell ref="B30:U30"/>
    <mergeCell ref="B31:U31"/>
    <mergeCell ref="B22:S22"/>
    <mergeCell ref="B23:S23"/>
    <mergeCell ref="B25:S25"/>
    <mergeCell ref="B26:U26"/>
    <mergeCell ref="B27:U27"/>
    <mergeCell ref="B28:U28"/>
  </mergeCells>
  <hyperlinks>
    <hyperlink ref="B18:S18" location="'21solsaad'!A1" display="2.1. SOLICITUDES." xr:uid="{00000000-0004-0000-0F00-000000000000}"/>
    <hyperlink ref="B19:S19" location="'22solcasaadpot'!A1" display="2.2. SOLICITUDES EN RELACIÓN A LA POBLACIÓN POTENCIALMENTE DEPENDIENTE DE LAS COMUNIDADES AUTÓNOMAS." xr:uid="{00000000-0004-0000-0F00-000001000000}"/>
    <hyperlink ref="B17:T17" location="'20pobl'!A1" display="2.0. POBLACIÓN DE LAS COMUNIDADES AUTÓNOMAS POR SEXO Y TRAMOS DE EDAD" xr:uid="{00000000-0004-0000-0F00-000002000000}"/>
    <hyperlink ref="B20:T20" location="'23solcasaad'!A1" display="2.3. SOLICITUDES DE LAS COMUNIDADES AUTÓNOMAS POR SEXO Y TRAMOS DE EDAD" xr:uid="{00000000-0004-0000-0F00-000003000000}"/>
    <hyperlink ref="B27:S27" location="'8dictcasaadpot'!A1" display="1.8. RESOLUCIONES EN RELACIÓN A LA POBLACIÓN POTENCIALMENTE DEPENDIENTE DE LAS COMUNIDAES AUTÓNOMAS." xr:uid="{00000000-0004-0000-0F00-000004000000}"/>
    <hyperlink ref="B23:S23" location="'26perfsaad'!A1" display="2.6. PERFIL DE LA PERSONA SOLICITANTE: SEXO Y EDAD. " xr:uid="{00000000-0004-0000-0F00-000005000000}"/>
    <hyperlink ref="B26:S26" location="'6dictsaad'!A1" display="1.6., 1.6.a., 1.6.b. RESOLUCIONES. GRÁFICO DE RESOLUCIONES Y BENEFICIARIOS CON DERECHO POR GRADO" xr:uid="{00000000-0004-0000-0F00-000006000000}"/>
    <hyperlink ref="B28:T28" location="'33dictcasaad'!A1" display="3.3., 3.3.a.-3.3.d. RESOLUCIONES DE GRADO DE LAS COMUNIDADES AUTÓNOMAS POR SEXO, TRAMOS DE EDAD Y GRADO" xr:uid="{00000000-0004-0000-0F00-000007000000}"/>
    <hyperlink ref="B29:T29" location="'9adictcasaad'!A1" display="1.9.2.a., 1.9.2.b. RESOLUCIONES EN RELACIÓN A LA POBLACIÓN DE LAS COMUNIDADES AUTÓNOMAS POR TRAMOS DE EDAD. GRÁFICO" xr:uid="{00000000-0004-0000-0F00-000008000000}"/>
    <hyperlink ref="B31:S31" location="'36perfresol'!A1" display="3.6., 3.6.a., 3.6.b. PERFIL DE LA PERSONA CON RESOLUCIÓN DE GRADO: SEXO Y EDAD. GRÁFICO" xr:uid="{00000000-0004-0000-0F00-000009000000}"/>
    <hyperlink ref="B30:S30" location="'35ResolGraAltaBaj'!A1" display="3.5. ALTAS Y BAJAS DE RESOLUCIONES DE GRADO EN EL ÚLTIMO MES " xr:uid="{00000000-0004-0000-0F00-00000A000000}"/>
    <hyperlink ref="B8:S8" location="EVO!A1" display="1.1. EVOLUCIÓN DE LAS PRINCIPALES VARIABLES" xr:uid="{00000000-0004-0000-0F00-00000B000000}"/>
    <hyperlink ref="B9:S9" location="EVO!A1" display="1.1. EVOLUCIÓN DE LAS PRINCIPALES VARIABLES" xr:uid="{00000000-0004-0000-0F00-00000C000000}"/>
    <hyperlink ref="B10:S10" location="EVO_resol!A1" display="1.3. EVOLUCIÓN DE LAS RESOLUCIONES DE GRADO POR COMUNIDADES AUTÓNOMAS." xr:uid="{00000000-0004-0000-0F00-00000D000000}"/>
    <hyperlink ref="B11:S11" location="EVO_derecho!A1" display="1.4. EVOLUCIÓN DE LAS PERSONAS CON DERECHO A PRESTACIÓN POR COMUNIDADES AUTÓNOMAS." xr:uid="{00000000-0004-0000-0F00-00000E000000}"/>
    <hyperlink ref="B12:S12" location="EVO_resolPIA!A1" display="1.5. EVOLUCIÓN DE LAS RESOLUCIONES DE PIA POR COMUNIDADES AUTÓNOMAS." xr:uid="{00000000-0004-0000-0F00-00000F000000}"/>
    <hyperlink ref="B13:S13" location="EVO_sinPIA!A1" display="1.6. EVOLUCIÓN DE LAS PERSONAS CON DERECHO A PRESTACIÓN PENDIENTES DE PIA POR COMUNIDADES AUTÓNOMAS." xr:uid="{00000000-0004-0000-0F00-000010000000}"/>
    <hyperlink ref="B14:S14" location="EVO_prest!A1" display="1.7. EVOLUCIÓN DE LAS PRESTACIONES POR COMUNIDADES AUTÓNOMAS." xr:uid="{00000000-0004-0000-0F00-000011000000}"/>
    <hyperlink ref="B22:S22" location="'25solaltabaja'!A1" display="2.5. ALTAS Y BAJAS DE SOLICITUDES EN EL ÚLTIMO MES " xr:uid="{00000000-0004-0000-0F00-000012000000}"/>
    <hyperlink ref="B26:U26" location="'31dictsaad'!A1" display="3.1., 3.1.a., 3.1.b. RESOLUCIONES DE GRADO. GRÁFICO DE RESOLUCIONES DE GRADO Y PERSONAS BENEFICIARIAS CON DERECHO POR GRADO" xr:uid="{00000000-0004-0000-0F00-000013000000}"/>
    <hyperlink ref="B27:T27" location="'32dictcasaadpot'!A1" display="3.2. RESOLUCIONES DE GRADO EN RELACIÓN A LA POBLACIÓN POTENCIALMENTE DEPENDIENTE DE LAS COMUNIDAES AUTÓNOMAS." xr:uid="{00000000-0004-0000-0F00-000014000000}"/>
    <hyperlink ref="B29:U29" location="'34adictcasaad'!A1" display="3.4.a., 3.4.b. RESOLUCIONES DE GRADO EN RELACIÓN A LA POBLACIÓN DE LAS COMUNIDADES AUTÓNOMAS POR TRAMOS DE EDAD. GRÁFICO" xr:uid="{00000000-0004-0000-0F00-000015000000}"/>
    <hyperlink ref="B21:T21" location="'24solcasaad_pobl'!A1" display="2.4.a., 2.4.b. SOLICITUDES EN RELACIÓN A LA POBLACIÓN DE LAS COMUNIDADES AUTÓNOMAS POR TRAMOS DE EDAD. GRÁFICO" xr:uid="{00000000-0004-0000-0F00-000016000000}"/>
  </hyperlinks>
  <printOptions horizontalCentered="1"/>
  <pageMargins left="0" right="0" top="0.43307086614173229" bottom="0.43307086614173229" header="0" footer="0"/>
  <pageSetup paperSize="9" scale="87"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17">
    <tabColor theme="0"/>
    <pageSetUpPr fitToPage="1"/>
  </sheetPr>
  <dimension ref="A1:Z44"/>
  <sheetViews>
    <sheetView zoomScale="90" zoomScaleNormal="90" zoomScaleSheetLayoutView="100" workbookViewId="0"/>
  </sheetViews>
  <sheetFormatPr baseColWidth="10" defaultColWidth="11.453125" defaultRowHeight="14.5" x14ac:dyDescent="0.35"/>
  <cols>
    <col min="1" max="1" width="1" style="666" customWidth="1"/>
    <col min="2" max="2" width="28.7265625" style="666" customWidth="1"/>
    <col min="3" max="3" width="0.54296875" style="666" customWidth="1"/>
    <col min="4" max="4" width="10.1796875" style="666" customWidth="1"/>
    <col min="5" max="5" width="8.81640625" style="666" customWidth="1"/>
    <col min="6" max="6" width="0.54296875" style="666" customWidth="1"/>
    <col min="7" max="7" width="1.26953125" style="666" hidden="1" customWidth="1"/>
    <col min="8" max="8" width="10.453125" style="666" customWidth="1"/>
    <col min="9" max="9" width="10.7265625" style="666" customWidth="1"/>
    <col min="10" max="10" width="0.54296875" style="666" customWidth="1"/>
    <col min="11" max="11" width="10.1796875" style="666" customWidth="1"/>
    <col min="12" max="12" width="11.54296875" style="666" customWidth="1"/>
    <col min="13" max="13" width="0.54296875" style="666" customWidth="1"/>
    <col min="14" max="14" width="8.81640625" style="666" customWidth="1"/>
    <col min="15" max="15" width="8.453125" style="666" customWidth="1"/>
    <col min="16" max="16" width="0.54296875" style="666" customWidth="1"/>
    <col min="17" max="17" width="9.7265625" style="666" customWidth="1"/>
    <col min="18" max="18" width="8.453125" style="666" customWidth="1"/>
    <col min="19" max="19" width="0.26953125" style="666" customWidth="1"/>
    <col min="20" max="20" width="12.453125" style="666" customWidth="1"/>
    <col min="21" max="21" width="8.453125" style="666" customWidth="1"/>
    <col min="22" max="22" width="0.54296875" style="666" customWidth="1"/>
    <col min="23" max="23" width="9.7265625" style="666" customWidth="1"/>
    <col min="24" max="24" width="8.453125" style="666" customWidth="1"/>
    <col min="25" max="25" width="11.453125" style="666"/>
    <col min="26" max="26" width="11.453125" style="700"/>
    <col min="27" max="16384" width="11.453125" style="666"/>
  </cols>
  <sheetData>
    <row r="1" spans="1:26" ht="9.75" customHeight="1" x14ac:dyDescent="0.35"/>
    <row r="2" spans="1:26" s="619" customFormat="1" ht="49.5" customHeight="1" x14ac:dyDescent="0.35">
      <c r="B2" s="1483"/>
      <c r="C2" s="1483"/>
      <c r="D2" s="1483"/>
      <c r="E2" s="1483"/>
      <c r="F2" s="1483"/>
      <c r="G2" s="667"/>
      <c r="H2" s="1492"/>
      <c r="I2" s="1492"/>
      <c r="J2" s="1492"/>
      <c r="K2" s="1492"/>
      <c r="L2" s="1492"/>
      <c r="M2" s="1492"/>
      <c r="N2" s="1492"/>
      <c r="O2" s="1492"/>
      <c r="P2" s="667"/>
      <c r="Q2" s="667"/>
      <c r="R2" s="667"/>
      <c r="T2" s="618"/>
      <c r="U2" s="667"/>
      <c r="V2" s="667"/>
      <c r="W2" s="667"/>
      <c r="X2" s="667"/>
      <c r="Z2" s="1219"/>
    </row>
    <row r="3" spans="1:26" s="619" customFormat="1" ht="3" customHeight="1" x14ac:dyDescent="0.35">
      <c r="B3" s="618"/>
      <c r="C3" s="618"/>
      <c r="D3" s="618"/>
      <c r="E3" s="618"/>
      <c r="F3" s="618"/>
      <c r="G3" s="667"/>
      <c r="H3" s="667"/>
      <c r="I3" s="667"/>
      <c r="J3" s="667"/>
      <c r="K3" s="618"/>
      <c r="L3" s="667"/>
      <c r="M3" s="667"/>
      <c r="N3" s="618"/>
      <c r="O3" s="667"/>
      <c r="P3" s="667"/>
      <c r="Q3" s="667"/>
      <c r="R3" s="667"/>
      <c r="T3" s="618"/>
      <c r="U3" s="667"/>
      <c r="V3" s="667"/>
      <c r="W3" s="667"/>
      <c r="X3" s="667"/>
      <c r="Z3" s="1219"/>
    </row>
    <row r="4" spans="1:26" s="623" customFormat="1" ht="15" customHeight="1" x14ac:dyDescent="0.25">
      <c r="B4" s="1485" t="s">
        <v>399</v>
      </c>
      <c r="C4" s="1485"/>
      <c r="D4" s="1485"/>
      <c r="E4" s="1485"/>
      <c r="F4" s="1485"/>
      <c r="G4" s="1485"/>
      <c r="H4" s="1485"/>
      <c r="I4" s="1485"/>
      <c r="J4" s="1485"/>
      <c r="K4" s="1485"/>
      <c r="L4" s="1485"/>
      <c r="M4" s="1485"/>
      <c r="N4" s="1485"/>
      <c r="O4" s="1485"/>
      <c r="P4" s="1485"/>
      <c r="Q4" s="1485"/>
      <c r="R4" s="1485"/>
      <c r="S4" s="1485"/>
      <c r="T4" s="1485"/>
      <c r="U4" s="1485"/>
      <c r="V4" s="1485"/>
      <c r="W4" s="1485"/>
      <c r="X4" s="1485"/>
      <c r="Z4" s="1219"/>
    </row>
    <row r="5" spans="1:26" s="623" customFormat="1" ht="15" customHeight="1" x14ac:dyDescent="0.25">
      <c r="B5" s="1420" t="str">
        <f>porsaad!$B$6</f>
        <v>Situación a 31 de diciembre de 2024</v>
      </c>
      <c r="C5" s="1420"/>
      <c r="D5" s="1420"/>
      <c r="E5" s="1420"/>
      <c r="F5" s="1420"/>
      <c r="G5" s="1420"/>
      <c r="H5" s="1420"/>
      <c r="I5" s="1420"/>
      <c r="J5" s="1420"/>
      <c r="K5" s="1420"/>
      <c r="L5" s="1420"/>
      <c r="M5" s="1420"/>
      <c r="N5" s="1420"/>
      <c r="O5" s="1420"/>
      <c r="P5" s="1420"/>
      <c r="Q5" s="1420"/>
      <c r="R5" s="1420"/>
      <c r="S5" s="1420"/>
      <c r="T5" s="1420"/>
      <c r="U5" s="1420"/>
      <c r="V5" s="1420"/>
      <c r="W5" s="1420"/>
      <c r="X5" s="1420"/>
      <c r="Z5" s="1219"/>
    </row>
    <row r="6" spans="1:26" s="623" customFormat="1" ht="4.5" customHeight="1" x14ac:dyDescent="0.25">
      <c r="G6" s="668"/>
      <c r="H6" s="668"/>
      <c r="I6" s="668"/>
      <c r="J6" s="668"/>
      <c r="K6" s="668"/>
      <c r="L6" s="668"/>
      <c r="M6" s="668"/>
      <c r="N6" s="668"/>
      <c r="O6" s="668"/>
      <c r="P6" s="668"/>
      <c r="Q6" s="668"/>
      <c r="R6" s="668"/>
      <c r="T6" s="668"/>
      <c r="U6" s="668"/>
      <c r="V6" s="668"/>
      <c r="W6" s="668"/>
      <c r="X6" s="668"/>
      <c r="Z6" s="1219"/>
    </row>
    <row r="7" spans="1:26" s="628" customFormat="1" ht="52.5" customHeight="1" x14ac:dyDescent="0.35">
      <c r="A7" s="661"/>
      <c r="B7" s="1493" t="s">
        <v>12</v>
      </c>
      <c r="C7" s="625"/>
      <c r="D7" s="1495" t="s">
        <v>29</v>
      </c>
      <c r="E7" s="1496"/>
      <c r="F7" s="669"/>
      <c r="G7" s="670"/>
      <c r="H7" s="1495" t="s">
        <v>244</v>
      </c>
      <c r="I7" s="1496"/>
      <c r="J7" s="627"/>
      <c r="K7" s="1495" t="s">
        <v>31</v>
      </c>
      <c r="L7" s="1496"/>
      <c r="M7" s="627"/>
      <c r="N7" s="1495" t="s">
        <v>49</v>
      </c>
      <c r="O7" s="1496"/>
      <c r="P7" s="627"/>
      <c r="Q7" s="1495" t="s">
        <v>50</v>
      </c>
      <c r="R7" s="1496"/>
      <c r="T7" s="1497" t="s">
        <v>51</v>
      </c>
      <c r="U7" s="1498"/>
      <c r="V7" s="627"/>
      <c r="W7" s="1495" t="s">
        <v>113</v>
      </c>
      <c r="X7" s="1496"/>
      <c r="Z7" s="1220"/>
    </row>
    <row r="8" spans="1:26" s="628" customFormat="1" ht="36" customHeight="1" x14ac:dyDescent="0.35">
      <c r="A8" s="661"/>
      <c r="B8" s="1494"/>
      <c r="D8" s="708" t="s">
        <v>9</v>
      </c>
      <c r="E8" s="710" t="s">
        <v>10</v>
      </c>
      <c r="F8" s="669"/>
      <c r="G8" s="670"/>
      <c r="H8" s="709" t="s">
        <v>9</v>
      </c>
      <c r="I8" s="711" t="s">
        <v>187</v>
      </c>
      <c r="J8" s="671"/>
      <c r="K8" s="708" t="s">
        <v>9</v>
      </c>
      <c r="L8" s="710" t="s">
        <v>479</v>
      </c>
      <c r="M8" s="671"/>
      <c r="N8" s="708" t="s">
        <v>9</v>
      </c>
      <c r="O8" s="710" t="s">
        <v>479</v>
      </c>
      <c r="P8" s="671"/>
      <c r="Q8" s="708" t="s">
        <v>9</v>
      </c>
      <c r="R8" s="710" t="s">
        <v>479</v>
      </c>
      <c r="T8" s="708" t="s">
        <v>9</v>
      </c>
      <c r="U8" s="710" t="s">
        <v>479</v>
      </c>
      <c r="V8" s="671"/>
      <c r="W8" s="708" t="s">
        <v>9</v>
      </c>
      <c r="X8" s="710" t="s">
        <v>479</v>
      </c>
      <c r="Z8" s="1220" t="s">
        <v>480</v>
      </c>
    </row>
    <row r="9" spans="1:26" s="631" customFormat="1" ht="4.5" customHeight="1" x14ac:dyDescent="0.35">
      <c r="A9" s="662"/>
      <c r="B9" s="630"/>
      <c r="D9" s="630"/>
      <c r="E9" s="630"/>
      <c r="F9" s="672"/>
      <c r="H9" s="672"/>
      <c r="I9" s="630"/>
      <c r="J9" s="630"/>
      <c r="K9" s="672"/>
      <c r="L9" s="630"/>
      <c r="M9" s="630"/>
      <c r="N9" s="672"/>
      <c r="O9" s="630"/>
      <c r="P9" s="630"/>
      <c r="Q9" s="630"/>
      <c r="R9" s="630"/>
      <c r="T9" s="672"/>
      <c r="U9" s="630"/>
      <c r="V9" s="630"/>
      <c r="W9" s="630"/>
      <c r="X9" s="630"/>
      <c r="Z9" s="697"/>
    </row>
    <row r="10" spans="1:26" s="633" customFormat="1" ht="18" customHeight="1" x14ac:dyDescent="0.25">
      <c r="A10" s="673"/>
      <c r="B10" s="674" t="s">
        <v>8</v>
      </c>
      <c r="D10" s="675">
        <v>423377</v>
      </c>
      <c r="E10" s="676">
        <v>19.549668274807356</v>
      </c>
      <c r="F10" s="677"/>
      <c r="G10" s="678"/>
      <c r="H10" s="675">
        <v>391278</v>
      </c>
      <c r="I10" s="676">
        <v>92.418341100248711</v>
      </c>
      <c r="J10" s="679"/>
      <c r="K10" s="675">
        <v>76789</v>
      </c>
      <c r="L10" s="676">
        <v>19.625176984139156</v>
      </c>
      <c r="M10" s="680">
        <v>53364</v>
      </c>
      <c r="N10" s="675">
        <v>138248</v>
      </c>
      <c r="O10" s="676">
        <v>35.33242349429306</v>
      </c>
      <c r="P10" s="678">
        <v>53364</v>
      </c>
      <c r="Q10" s="675">
        <v>98818</v>
      </c>
      <c r="R10" s="676">
        <f t="shared" ref="R10:R27" si="0">Q10*100/H10</f>
        <v>25.255189404975489</v>
      </c>
      <c r="S10" s="681"/>
      <c r="T10" s="675">
        <f t="shared" ref="T10:T27" si="1">K10+N10+Q10</f>
        <v>313855</v>
      </c>
      <c r="U10" s="676">
        <f>T10*100/H10</f>
        <v>80.212789883407709</v>
      </c>
      <c r="V10" s="678">
        <v>53364</v>
      </c>
      <c r="W10" s="675">
        <v>77423</v>
      </c>
      <c r="X10" s="676">
        <f>W10*100/H10</f>
        <v>19.787210116592295</v>
      </c>
      <c r="Z10" s="852"/>
    </row>
    <row r="11" spans="1:26" s="633" customFormat="1" ht="18" customHeight="1" x14ac:dyDescent="0.25">
      <c r="A11" s="673"/>
      <c r="B11" s="682" t="s">
        <v>7</v>
      </c>
      <c r="D11" s="683">
        <v>57909</v>
      </c>
      <c r="E11" s="684">
        <v>2.6739802590263975</v>
      </c>
      <c r="F11" s="677"/>
      <c r="G11" s="678"/>
      <c r="H11" s="683">
        <v>53246</v>
      </c>
      <c r="I11" s="684">
        <v>91.947711063910617</v>
      </c>
      <c r="J11" s="679"/>
      <c r="K11" s="683">
        <v>13356</v>
      </c>
      <c r="L11" s="684">
        <v>25.083574353003044</v>
      </c>
      <c r="M11" s="680">
        <v>5161</v>
      </c>
      <c r="N11" s="683">
        <v>16179</v>
      </c>
      <c r="O11" s="684">
        <v>30.385381061488186</v>
      </c>
      <c r="P11" s="678">
        <v>5161</v>
      </c>
      <c r="Q11" s="683">
        <v>15815</v>
      </c>
      <c r="R11" s="684">
        <f t="shared" si="0"/>
        <v>29.701761634676782</v>
      </c>
      <c r="S11" s="681"/>
      <c r="T11" s="683">
        <f t="shared" si="1"/>
        <v>45350</v>
      </c>
      <c r="U11" s="684">
        <f t="shared" ref="U11:U27" si="2">T11*100/H11</f>
        <v>85.170717049168019</v>
      </c>
      <c r="V11" s="678">
        <v>5161</v>
      </c>
      <c r="W11" s="683">
        <v>7896</v>
      </c>
      <c r="X11" s="684">
        <f t="shared" ref="X11:X27" si="3">W11*100/H11</f>
        <v>14.829282950831987</v>
      </c>
      <c r="Z11" s="852"/>
    </row>
    <row r="12" spans="1:26" s="633" customFormat="1" ht="18" customHeight="1" x14ac:dyDescent="0.25">
      <c r="A12" s="673"/>
      <c r="B12" s="682" t="s">
        <v>37</v>
      </c>
      <c r="D12" s="683">
        <v>51282</v>
      </c>
      <c r="E12" s="684">
        <v>2.367974850945306</v>
      </c>
      <c r="F12" s="677"/>
      <c r="G12" s="678"/>
      <c r="H12" s="683">
        <v>42684</v>
      </c>
      <c r="I12" s="684">
        <v>83.233883233883233</v>
      </c>
      <c r="J12" s="679"/>
      <c r="K12" s="683">
        <v>7915</v>
      </c>
      <c r="L12" s="684">
        <v>18.543248055477463</v>
      </c>
      <c r="M12" s="680">
        <v>3593</v>
      </c>
      <c r="N12" s="683">
        <v>11181</v>
      </c>
      <c r="O12" s="684">
        <v>26.19482710149002</v>
      </c>
      <c r="P12" s="678">
        <v>3593</v>
      </c>
      <c r="Q12" s="683">
        <v>14476</v>
      </c>
      <c r="R12" s="684">
        <f t="shared" si="0"/>
        <v>33.914347296410831</v>
      </c>
      <c r="S12" s="681"/>
      <c r="T12" s="683">
        <f t="shared" si="1"/>
        <v>33572</v>
      </c>
      <c r="U12" s="684">
        <f t="shared" si="2"/>
        <v>78.652422453378321</v>
      </c>
      <c r="V12" s="678">
        <v>3593</v>
      </c>
      <c r="W12" s="683">
        <v>9112</v>
      </c>
      <c r="X12" s="684">
        <f t="shared" si="3"/>
        <v>21.347577546621686</v>
      </c>
      <c r="Z12" s="852"/>
    </row>
    <row r="13" spans="1:26" s="633" customFormat="1" ht="18" customHeight="1" x14ac:dyDescent="0.25">
      <c r="A13" s="673"/>
      <c r="B13" s="682" t="s">
        <v>38</v>
      </c>
      <c r="D13" s="683">
        <v>46233</v>
      </c>
      <c r="E13" s="684">
        <v>2.1348344698676791</v>
      </c>
      <c r="F13" s="677"/>
      <c r="G13" s="678"/>
      <c r="H13" s="683">
        <v>44039</v>
      </c>
      <c r="I13" s="684">
        <v>95.254471914000817</v>
      </c>
      <c r="J13" s="679"/>
      <c r="K13" s="683">
        <v>8577</v>
      </c>
      <c r="L13" s="684">
        <v>19.475919071731873</v>
      </c>
      <c r="M13" s="680">
        <v>2742</v>
      </c>
      <c r="N13" s="683">
        <v>11482</v>
      </c>
      <c r="O13" s="684">
        <v>26.072344966961104</v>
      </c>
      <c r="P13" s="678">
        <v>2742</v>
      </c>
      <c r="Q13" s="683">
        <v>15540</v>
      </c>
      <c r="R13" s="684">
        <f t="shared" si="0"/>
        <v>35.286904788937079</v>
      </c>
      <c r="S13" s="681"/>
      <c r="T13" s="683">
        <f t="shared" si="1"/>
        <v>35599</v>
      </c>
      <c r="U13" s="684">
        <f t="shared" si="2"/>
        <v>80.835168827630056</v>
      </c>
      <c r="V13" s="678">
        <v>2742</v>
      </c>
      <c r="W13" s="683">
        <v>8440</v>
      </c>
      <c r="X13" s="684">
        <f t="shared" si="3"/>
        <v>19.164831172369944</v>
      </c>
      <c r="Z13" s="852"/>
    </row>
    <row r="14" spans="1:26" s="633" customFormat="1" ht="18" customHeight="1" x14ac:dyDescent="0.25">
      <c r="A14" s="673"/>
      <c r="B14" s="682" t="s">
        <v>6</v>
      </c>
      <c r="D14" s="683">
        <v>75761</v>
      </c>
      <c r="E14" s="684">
        <v>3.4983062806143934</v>
      </c>
      <c r="F14" s="677"/>
      <c r="G14" s="678"/>
      <c r="H14" s="683">
        <v>59260</v>
      </c>
      <c r="I14" s="684">
        <v>78.219664471165899</v>
      </c>
      <c r="J14" s="679"/>
      <c r="K14" s="683">
        <v>17324</v>
      </c>
      <c r="L14" s="684">
        <v>29.233884576442794</v>
      </c>
      <c r="M14" s="680">
        <v>7296</v>
      </c>
      <c r="N14" s="683">
        <v>18556</v>
      </c>
      <c r="O14" s="684">
        <v>31.312858589267634</v>
      </c>
      <c r="P14" s="678">
        <v>7296</v>
      </c>
      <c r="Q14" s="683">
        <v>16623</v>
      </c>
      <c r="R14" s="684">
        <f t="shared" si="0"/>
        <v>28.050961862976713</v>
      </c>
      <c r="S14" s="681"/>
      <c r="T14" s="683">
        <f t="shared" si="1"/>
        <v>52503</v>
      </c>
      <c r="U14" s="684">
        <f t="shared" si="2"/>
        <v>88.597705028687145</v>
      </c>
      <c r="V14" s="678">
        <v>7296</v>
      </c>
      <c r="W14" s="683">
        <v>6757</v>
      </c>
      <c r="X14" s="684">
        <f t="shared" si="3"/>
        <v>11.402294971312859</v>
      </c>
      <c r="Z14" s="852"/>
    </row>
    <row r="15" spans="1:26" s="633" customFormat="1" ht="18" customHeight="1" x14ac:dyDescent="0.25">
      <c r="A15" s="673"/>
      <c r="B15" s="682" t="s">
        <v>5</v>
      </c>
      <c r="D15" s="683">
        <v>23556</v>
      </c>
      <c r="E15" s="684">
        <v>1.0877113916943104</v>
      </c>
      <c r="F15" s="677"/>
      <c r="G15" s="678"/>
      <c r="H15" s="683">
        <v>23374</v>
      </c>
      <c r="I15" s="684">
        <v>99.227373068432669</v>
      </c>
      <c r="J15" s="679"/>
      <c r="K15" s="683">
        <v>5336</v>
      </c>
      <c r="L15" s="684">
        <v>22.8287841191067</v>
      </c>
      <c r="M15" s="680">
        <v>3462</v>
      </c>
      <c r="N15" s="683">
        <v>7925</v>
      </c>
      <c r="O15" s="684">
        <v>33.905193805082568</v>
      </c>
      <c r="P15" s="678">
        <v>3462</v>
      </c>
      <c r="Q15" s="683">
        <v>5290</v>
      </c>
      <c r="R15" s="684">
        <f t="shared" si="0"/>
        <v>22.631984256010952</v>
      </c>
      <c r="S15" s="681"/>
      <c r="T15" s="683">
        <f t="shared" si="1"/>
        <v>18551</v>
      </c>
      <c r="U15" s="684">
        <f t="shared" si="2"/>
        <v>79.365962180200228</v>
      </c>
      <c r="V15" s="678">
        <v>3462</v>
      </c>
      <c r="W15" s="683">
        <v>4823</v>
      </c>
      <c r="X15" s="684">
        <f t="shared" si="3"/>
        <v>20.634037819799776</v>
      </c>
      <c r="Z15" s="852"/>
    </row>
    <row r="16" spans="1:26" s="633" customFormat="1" ht="18" customHeight="1" x14ac:dyDescent="0.25">
      <c r="A16" s="673"/>
      <c r="B16" s="682" t="s">
        <v>4</v>
      </c>
      <c r="D16" s="683">
        <v>160725</v>
      </c>
      <c r="E16" s="684">
        <v>7.421566200970795</v>
      </c>
      <c r="F16" s="677"/>
      <c r="G16" s="678"/>
      <c r="H16" s="683">
        <v>156506</v>
      </c>
      <c r="I16" s="684">
        <v>97.375019443148233</v>
      </c>
      <c r="J16" s="679"/>
      <c r="K16" s="683">
        <v>35163</v>
      </c>
      <c r="L16" s="684">
        <v>22.46750923287286</v>
      </c>
      <c r="M16" s="680">
        <v>14325</v>
      </c>
      <c r="N16" s="683">
        <v>41339</v>
      </c>
      <c r="O16" s="684">
        <v>26.413683820428609</v>
      </c>
      <c r="P16" s="678">
        <v>14325</v>
      </c>
      <c r="Q16" s="683">
        <v>49843</v>
      </c>
      <c r="R16" s="684">
        <f t="shared" si="0"/>
        <v>31.847341315987887</v>
      </c>
      <c r="S16" s="681"/>
      <c r="T16" s="683">
        <f t="shared" si="1"/>
        <v>126345</v>
      </c>
      <c r="U16" s="684">
        <f t="shared" si="2"/>
        <v>80.728534369289363</v>
      </c>
      <c r="V16" s="678">
        <v>14325</v>
      </c>
      <c r="W16" s="683">
        <v>30161</v>
      </c>
      <c r="X16" s="684">
        <f t="shared" si="3"/>
        <v>19.271465630710644</v>
      </c>
      <c r="Z16" s="852"/>
    </row>
    <row r="17" spans="1:26" s="633" customFormat="1" ht="18" customHeight="1" x14ac:dyDescent="0.25">
      <c r="A17" s="673"/>
      <c r="B17" s="682" t="s">
        <v>40</v>
      </c>
      <c r="D17" s="683">
        <v>98880</v>
      </c>
      <c r="E17" s="684">
        <v>4.5658389544376554</v>
      </c>
      <c r="F17" s="677"/>
      <c r="G17" s="678"/>
      <c r="H17" s="683">
        <v>97222</v>
      </c>
      <c r="I17" s="684">
        <v>98.323220064724921</v>
      </c>
      <c r="J17" s="679"/>
      <c r="K17" s="683">
        <v>23889</v>
      </c>
      <c r="L17" s="684">
        <v>24.571599020797763</v>
      </c>
      <c r="M17" s="680">
        <v>9188</v>
      </c>
      <c r="N17" s="683">
        <v>26396</v>
      </c>
      <c r="O17" s="684">
        <v>27.15023348624797</v>
      </c>
      <c r="P17" s="678">
        <v>9188</v>
      </c>
      <c r="Q17" s="683">
        <v>29760</v>
      </c>
      <c r="R17" s="684">
        <f t="shared" si="0"/>
        <v>30.610355680812983</v>
      </c>
      <c r="S17" s="681"/>
      <c r="T17" s="683">
        <f t="shared" si="1"/>
        <v>80045</v>
      </c>
      <c r="U17" s="684">
        <f t="shared" si="2"/>
        <v>82.332188187858719</v>
      </c>
      <c r="V17" s="678">
        <v>9188</v>
      </c>
      <c r="W17" s="683">
        <v>17177</v>
      </c>
      <c r="X17" s="684">
        <f t="shared" si="3"/>
        <v>17.667811812141284</v>
      </c>
      <c r="Z17" s="852"/>
    </row>
    <row r="18" spans="1:26" s="633" customFormat="1" ht="18" customHeight="1" x14ac:dyDescent="0.25">
      <c r="A18" s="673"/>
      <c r="B18" s="682" t="s">
        <v>41</v>
      </c>
      <c r="D18" s="683">
        <v>382242</v>
      </c>
      <c r="E18" s="684">
        <v>17.650236788249984</v>
      </c>
      <c r="F18" s="677"/>
      <c r="G18" s="678"/>
      <c r="H18" s="683">
        <v>352224</v>
      </c>
      <c r="I18" s="684">
        <v>92.146859842717447</v>
      </c>
      <c r="J18" s="679"/>
      <c r="K18" s="683">
        <v>49806</v>
      </c>
      <c r="L18" s="684">
        <v>14.140433360588716</v>
      </c>
      <c r="M18" s="680">
        <v>34612</v>
      </c>
      <c r="N18" s="683">
        <v>101997</v>
      </c>
      <c r="O18" s="684">
        <v>28.957992641046605</v>
      </c>
      <c r="P18" s="678">
        <v>34612</v>
      </c>
      <c r="Q18" s="683">
        <v>117285</v>
      </c>
      <c r="R18" s="684">
        <f t="shared" si="0"/>
        <v>33.298412373943854</v>
      </c>
      <c r="S18" s="681"/>
      <c r="T18" s="683">
        <f t="shared" si="1"/>
        <v>269088</v>
      </c>
      <c r="U18" s="684">
        <f t="shared" si="2"/>
        <v>76.396838375579179</v>
      </c>
      <c r="V18" s="678">
        <v>34612</v>
      </c>
      <c r="W18" s="683">
        <v>83136</v>
      </c>
      <c r="X18" s="684">
        <f t="shared" si="3"/>
        <v>23.603161624420824</v>
      </c>
      <c r="Z18" s="852"/>
    </row>
    <row r="19" spans="1:26" s="633" customFormat="1" ht="18" customHeight="1" x14ac:dyDescent="0.25">
      <c r="A19" s="673"/>
      <c r="B19" s="682" t="s">
        <v>3</v>
      </c>
      <c r="D19" s="683">
        <v>218328</v>
      </c>
      <c r="E19" s="684">
        <v>10.081416739931882</v>
      </c>
      <c r="F19" s="677"/>
      <c r="G19" s="678"/>
      <c r="H19" s="683">
        <v>201299</v>
      </c>
      <c r="I19" s="684">
        <v>92.200267487450077</v>
      </c>
      <c r="J19" s="679"/>
      <c r="K19" s="683">
        <v>48307</v>
      </c>
      <c r="L19" s="684">
        <v>23.997635358347534</v>
      </c>
      <c r="M19" s="680">
        <v>13397</v>
      </c>
      <c r="N19" s="683">
        <v>64643</v>
      </c>
      <c r="O19" s="684">
        <v>32.112926542109001</v>
      </c>
      <c r="P19" s="678">
        <v>13397</v>
      </c>
      <c r="Q19" s="683">
        <v>59604</v>
      </c>
      <c r="R19" s="684">
        <f t="shared" si="0"/>
        <v>29.609685095305988</v>
      </c>
      <c r="S19" s="681"/>
      <c r="T19" s="683">
        <f t="shared" si="1"/>
        <v>172554</v>
      </c>
      <c r="U19" s="684">
        <f t="shared" si="2"/>
        <v>85.720246995762523</v>
      </c>
      <c r="V19" s="678">
        <v>13397</v>
      </c>
      <c r="W19" s="683">
        <v>28745</v>
      </c>
      <c r="X19" s="684">
        <f t="shared" si="3"/>
        <v>14.279753004237477</v>
      </c>
      <c r="Z19" s="852"/>
    </row>
    <row r="20" spans="1:26" s="633" customFormat="1" ht="18" customHeight="1" x14ac:dyDescent="0.25">
      <c r="A20" s="673"/>
      <c r="B20" s="682" t="s">
        <v>2</v>
      </c>
      <c r="D20" s="683">
        <v>59450</v>
      </c>
      <c r="E20" s="684">
        <v>2.7451367904664101</v>
      </c>
      <c r="F20" s="677"/>
      <c r="G20" s="678"/>
      <c r="H20" s="683">
        <v>56727</v>
      </c>
      <c r="I20" s="684">
        <v>95.419680403700582</v>
      </c>
      <c r="J20" s="679"/>
      <c r="K20" s="683">
        <v>13200</v>
      </c>
      <c r="L20" s="684">
        <v>23.269342641070391</v>
      </c>
      <c r="M20" s="680">
        <v>6540</v>
      </c>
      <c r="N20" s="683">
        <v>13612</v>
      </c>
      <c r="O20" s="684">
        <v>23.995628184109858</v>
      </c>
      <c r="P20" s="678">
        <v>6540</v>
      </c>
      <c r="Q20" s="683">
        <v>14179</v>
      </c>
      <c r="R20" s="684">
        <f t="shared" si="0"/>
        <v>24.99515222028311</v>
      </c>
      <c r="S20" s="681"/>
      <c r="T20" s="683">
        <f t="shared" si="1"/>
        <v>40991</v>
      </c>
      <c r="U20" s="684">
        <f t="shared" si="2"/>
        <v>72.260123045463359</v>
      </c>
      <c r="V20" s="678">
        <v>6540</v>
      </c>
      <c r="W20" s="683">
        <v>15736</v>
      </c>
      <c r="X20" s="684">
        <f t="shared" si="3"/>
        <v>27.739876954536641</v>
      </c>
      <c r="Z20" s="852"/>
    </row>
    <row r="21" spans="1:26" s="633" customFormat="1" ht="18" customHeight="1" x14ac:dyDescent="0.25">
      <c r="A21" s="673"/>
      <c r="B21" s="682" t="s">
        <v>35</v>
      </c>
      <c r="D21" s="683">
        <v>85251</v>
      </c>
      <c r="E21" s="684">
        <v>3.9365123048621014</v>
      </c>
      <c r="F21" s="677"/>
      <c r="G21" s="678"/>
      <c r="H21" s="683">
        <v>85199</v>
      </c>
      <c r="I21" s="684">
        <v>99.939003648051056</v>
      </c>
      <c r="J21" s="679"/>
      <c r="K21" s="683">
        <v>25794</v>
      </c>
      <c r="L21" s="684">
        <v>30.275003227737415</v>
      </c>
      <c r="M21" s="680">
        <v>13798</v>
      </c>
      <c r="N21" s="683">
        <v>26936</v>
      </c>
      <c r="O21" s="684">
        <v>31.615394546884353</v>
      </c>
      <c r="P21" s="678">
        <v>13798</v>
      </c>
      <c r="Q21" s="683">
        <v>25722</v>
      </c>
      <c r="R21" s="684">
        <f t="shared" si="0"/>
        <v>30.19049519360556</v>
      </c>
      <c r="S21" s="681"/>
      <c r="T21" s="683">
        <f t="shared" si="1"/>
        <v>78452</v>
      </c>
      <c r="U21" s="684">
        <f t="shared" si="2"/>
        <v>92.080892968227332</v>
      </c>
      <c r="V21" s="678">
        <v>13798</v>
      </c>
      <c r="W21" s="683">
        <v>6747</v>
      </c>
      <c r="X21" s="684">
        <f t="shared" si="3"/>
        <v>7.9191070317726737</v>
      </c>
      <c r="Z21" s="852"/>
    </row>
    <row r="22" spans="1:26" s="633" customFormat="1" ht="18" customHeight="1" x14ac:dyDescent="0.25">
      <c r="A22" s="673"/>
      <c r="B22" s="682" t="s">
        <v>42</v>
      </c>
      <c r="D22" s="683">
        <v>256424</v>
      </c>
      <c r="E22" s="684">
        <v>11.840520712507296</v>
      </c>
      <c r="F22" s="677"/>
      <c r="G22" s="678"/>
      <c r="H22" s="683">
        <v>256322</v>
      </c>
      <c r="I22" s="684">
        <v>99.960222132093719</v>
      </c>
      <c r="J22" s="679"/>
      <c r="K22" s="683">
        <v>64576</v>
      </c>
      <c r="L22" s="684">
        <v>25.19331153783132</v>
      </c>
      <c r="M22" s="680">
        <v>24812</v>
      </c>
      <c r="N22" s="683">
        <v>75323</v>
      </c>
      <c r="O22" s="684">
        <v>29.386084690350419</v>
      </c>
      <c r="P22" s="678">
        <v>24812</v>
      </c>
      <c r="Q22" s="683">
        <v>61911</v>
      </c>
      <c r="R22" s="684">
        <f t="shared" si="0"/>
        <v>24.153603670383347</v>
      </c>
      <c r="S22" s="681"/>
      <c r="T22" s="683">
        <f t="shared" si="1"/>
        <v>201810</v>
      </c>
      <c r="U22" s="684">
        <f t="shared" si="2"/>
        <v>78.732999898565083</v>
      </c>
      <c r="V22" s="678">
        <v>24812</v>
      </c>
      <c r="W22" s="683">
        <v>54512</v>
      </c>
      <c r="X22" s="684">
        <f t="shared" si="3"/>
        <v>21.267000101434913</v>
      </c>
      <c r="Z22" s="852"/>
    </row>
    <row r="23" spans="1:26" s="633" customFormat="1" ht="18" customHeight="1" x14ac:dyDescent="0.25">
      <c r="A23" s="673">
        <v>47094</v>
      </c>
      <c r="B23" s="682" t="s">
        <v>43</v>
      </c>
      <c r="D23" s="683">
        <v>66811</v>
      </c>
      <c r="E23" s="684">
        <v>3.08503505648194</v>
      </c>
      <c r="F23" s="677"/>
      <c r="G23" s="678"/>
      <c r="H23" s="683">
        <v>59427</v>
      </c>
      <c r="I23" s="684">
        <v>88.94792773645058</v>
      </c>
      <c r="J23" s="679"/>
      <c r="K23" s="683">
        <v>15096</v>
      </c>
      <c r="L23" s="684">
        <v>25.402594780150437</v>
      </c>
      <c r="M23" s="680">
        <v>10064</v>
      </c>
      <c r="N23" s="683">
        <v>19409</v>
      </c>
      <c r="O23" s="684">
        <v>32.660238612078686</v>
      </c>
      <c r="P23" s="678">
        <v>10064</v>
      </c>
      <c r="Q23" s="683">
        <v>17112</v>
      </c>
      <c r="R23" s="684">
        <f t="shared" si="0"/>
        <v>28.794992175273865</v>
      </c>
      <c r="S23" s="681"/>
      <c r="T23" s="683">
        <f t="shared" si="1"/>
        <v>51617</v>
      </c>
      <c r="U23" s="684">
        <f t="shared" si="2"/>
        <v>86.857825567502985</v>
      </c>
      <c r="V23" s="678">
        <v>10064</v>
      </c>
      <c r="W23" s="683">
        <v>7810</v>
      </c>
      <c r="X23" s="684">
        <f t="shared" si="3"/>
        <v>13.142174432497013</v>
      </c>
      <c r="Z23" s="852"/>
    </row>
    <row r="24" spans="1:26" s="633" customFormat="1" ht="18" customHeight="1" x14ac:dyDescent="0.25">
      <c r="B24" s="682" t="s">
        <v>44</v>
      </c>
      <c r="D24" s="685">
        <v>21514</v>
      </c>
      <c r="E24" s="684">
        <v>0.99342090681403439</v>
      </c>
      <c r="F24" s="677"/>
      <c r="G24" s="678"/>
      <c r="H24" s="683">
        <v>21443</v>
      </c>
      <c r="I24" s="684">
        <v>99.669982337082828</v>
      </c>
      <c r="J24" s="679"/>
      <c r="K24" s="685">
        <v>3531</v>
      </c>
      <c r="L24" s="684">
        <v>16.466912279065429</v>
      </c>
      <c r="M24" s="680">
        <v>1275</v>
      </c>
      <c r="N24" s="683">
        <v>6723</v>
      </c>
      <c r="O24" s="684">
        <v>31.352889054703166</v>
      </c>
      <c r="P24" s="678">
        <v>1275</v>
      </c>
      <c r="Q24" s="683">
        <v>6679</v>
      </c>
      <c r="R24" s="684">
        <f t="shared" si="0"/>
        <v>31.147693886116681</v>
      </c>
      <c r="S24" s="681"/>
      <c r="T24" s="685">
        <f t="shared" si="1"/>
        <v>16933</v>
      </c>
      <c r="U24" s="684">
        <f t="shared" si="2"/>
        <v>78.967495219885279</v>
      </c>
      <c r="V24" s="678">
        <v>1275</v>
      </c>
      <c r="W24" s="683">
        <v>4510</v>
      </c>
      <c r="X24" s="684">
        <f t="shared" si="3"/>
        <v>21.032504780114724</v>
      </c>
      <c r="Z24" s="852"/>
    </row>
    <row r="25" spans="1:26" s="633" customFormat="1" ht="18" customHeight="1" x14ac:dyDescent="0.25">
      <c r="B25" s="682" t="s">
        <v>45</v>
      </c>
      <c r="D25" s="685">
        <v>117575</v>
      </c>
      <c r="E25" s="684">
        <v>5.4290909695389091</v>
      </c>
      <c r="F25" s="677"/>
      <c r="G25" s="678"/>
      <c r="H25" s="683">
        <v>117423</v>
      </c>
      <c r="I25" s="684">
        <v>99.870720816500111</v>
      </c>
      <c r="J25" s="679"/>
      <c r="K25" s="685">
        <v>19873</v>
      </c>
      <c r="L25" s="684">
        <v>16.924282295632032</v>
      </c>
      <c r="M25" s="680">
        <v>8030</v>
      </c>
      <c r="N25" s="685">
        <v>27063</v>
      </c>
      <c r="O25" s="684">
        <v>23.047443856825325</v>
      </c>
      <c r="P25" s="678">
        <v>8030</v>
      </c>
      <c r="Q25" s="683">
        <v>38146</v>
      </c>
      <c r="R25" s="684">
        <f t="shared" si="0"/>
        <v>32.485969528967921</v>
      </c>
      <c r="S25" s="681"/>
      <c r="T25" s="685">
        <f t="shared" si="1"/>
        <v>85082</v>
      </c>
      <c r="U25" s="684">
        <f t="shared" si="2"/>
        <v>72.457695681425278</v>
      </c>
      <c r="V25" s="678">
        <v>8030</v>
      </c>
      <c r="W25" s="683">
        <v>32341</v>
      </c>
      <c r="X25" s="684">
        <f t="shared" si="3"/>
        <v>27.542304318574725</v>
      </c>
      <c r="Z25" s="852"/>
    </row>
    <row r="26" spans="1:26" s="633" customFormat="1" ht="18" customHeight="1" x14ac:dyDescent="0.25">
      <c r="B26" s="682" t="s">
        <v>46</v>
      </c>
      <c r="D26" s="685">
        <v>14722</v>
      </c>
      <c r="E26" s="686">
        <v>0.6797965320310595</v>
      </c>
      <c r="F26" s="677"/>
      <c r="G26" s="678"/>
      <c r="H26" s="683">
        <v>14692</v>
      </c>
      <c r="I26" s="686">
        <v>99.796223339220219</v>
      </c>
      <c r="J26" s="679"/>
      <c r="K26" s="685">
        <v>2456</v>
      </c>
      <c r="L26" s="684">
        <v>16.716580451946637</v>
      </c>
      <c r="M26" s="680">
        <v>1753</v>
      </c>
      <c r="N26" s="685">
        <v>4375</v>
      </c>
      <c r="O26" s="686">
        <v>29.778110536346311</v>
      </c>
      <c r="P26" s="687">
        <v>1753</v>
      </c>
      <c r="Q26" s="683">
        <v>3575</v>
      </c>
      <c r="R26" s="686">
        <f t="shared" si="0"/>
        <v>24.332970323985844</v>
      </c>
      <c r="S26" s="681"/>
      <c r="T26" s="685">
        <f t="shared" si="1"/>
        <v>10406</v>
      </c>
      <c r="U26" s="686">
        <f t="shared" si="2"/>
        <v>70.827661312278792</v>
      </c>
      <c r="V26" s="687">
        <v>1753</v>
      </c>
      <c r="W26" s="683">
        <v>4286</v>
      </c>
      <c r="X26" s="686">
        <f t="shared" si="3"/>
        <v>29.172338687721208</v>
      </c>
      <c r="Z26" s="852"/>
    </row>
    <row r="27" spans="1:26" s="633" customFormat="1" ht="18" customHeight="1" x14ac:dyDescent="0.25">
      <c r="B27" s="688" t="s">
        <v>1</v>
      </c>
      <c r="D27" s="689">
        <v>5608</v>
      </c>
      <c r="E27" s="690">
        <v>0.25895251675249165</v>
      </c>
      <c r="F27" s="677"/>
      <c r="G27" s="678"/>
      <c r="H27" s="691">
        <v>5404</v>
      </c>
      <c r="I27" s="690">
        <v>96.362339514978601</v>
      </c>
      <c r="J27" s="679"/>
      <c r="K27" s="689">
        <v>1256</v>
      </c>
      <c r="L27" s="692">
        <v>23.242042931162104</v>
      </c>
      <c r="M27" s="680">
        <v>384</v>
      </c>
      <c r="N27" s="689">
        <v>1483</v>
      </c>
      <c r="O27" s="690">
        <v>27.442635085122131</v>
      </c>
      <c r="P27" s="687">
        <v>384</v>
      </c>
      <c r="Q27" s="691">
        <v>1265</v>
      </c>
      <c r="R27" s="690">
        <f t="shared" si="0"/>
        <v>23.408586232420429</v>
      </c>
      <c r="S27" s="681"/>
      <c r="T27" s="689">
        <f t="shared" si="1"/>
        <v>4004</v>
      </c>
      <c r="U27" s="690">
        <f t="shared" si="2"/>
        <v>74.093264248704656</v>
      </c>
      <c r="V27" s="687">
        <v>384</v>
      </c>
      <c r="W27" s="691">
        <v>1400</v>
      </c>
      <c r="X27" s="690">
        <f t="shared" si="3"/>
        <v>25.906735751295336</v>
      </c>
      <c r="Z27" s="852"/>
    </row>
    <row r="28" spans="1:26" s="631" customFormat="1" ht="4.5" customHeight="1" x14ac:dyDescent="0.35">
      <c r="A28" s="662"/>
      <c r="B28" s="630"/>
      <c r="D28" s="630"/>
      <c r="E28" s="663"/>
      <c r="F28" s="666"/>
      <c r="G28" s="678"/>
      <c r="H28" s="693"/>
      <c r="I28" s="694"/>
      <c r="J28" s="679"/>
      <c r="K28" s="695"/>
      <c r="L28" s="694"/>
      <c r="M28" s="681"/>
      <c r="N28" s="695"/>
      <c r="O28" s="694"/>
      <c r="P28" s="681"/>
      <c r="Q28" s="696"/>
      <c r="R28" s="694"/>
      <c r="S28" s="681"/>
      <c r="T28" s="695"/>
      <c r="U28" s="694"/>
      <c r="V28" s="681"/>
      <c r="W28" s="696"/>
      <c r="X28" s="694"/>
      <c r="Z28" s="697"/>
    </row>
    <row r="29" spans="1:26" s="1252" customFormat="1" ht="18" customHeight="1" x14ac:dyDescent="0.25">
      <c r="B29" s="1253" t="s">
        <v>0</v>
      </c>
      <c r="D29" s="1254">
        <f>SUM(D10:D28)</f>
        <v>2165648</v>
      </c>
      <c r="E29" s="1255">
        <f>SUM(E10:E27)</f>
        <v>100</v>
      </c>
      <c r="F29" s="1256"/>
      <c r="G29" s="841"/>
      <c r="H29" s="1254">
        <f>SUM(H10:H28)</f>
        <v>2037769</v>
      </c>
      <c r="I29" s="1255">
        <f>H29*100/D29</f>
        <v>94.095116103817432</v>
      </c>
      <c r="J29" s="1257"/>
      <c r="K29" s="1254">
        <f>SUM(K10:K28)</f>
        <v>432244</v>
      </c>
      <c r="L29" s="1255">
        <f>K29*100/H29</f>
        <v>21.211628992295005</v>
      </c>
      <c r="M29" s="1258"/>
      <c r="N29" s="1254">
        <f>SUM(N10:N28)</f>
        <v>612870</v>
      </c>
      <c r="O29" s="1255">
        <f>N29*100/H29</f>
        <v>30.075538493322846</v>
      </c>
      <c r="P29" s="1258"/>
      <c r="Q29" s="1259">
        <f>SUM(Q10:Q28)</f>
        <v>591643</v>
      </c>
      <c r="R29" s="1255">
        <f>Q29*100/H29</f>
        <v>29.033860069517203</v>
      </c>
      <c r="S29" s="1258"/>
      <c r="T29" s="1254">
        <f>SUM(T10:T27)</f>
        <v>1636757</v>
      </c>
      <c r="U29" s="1255">
        <f>T29*100/H29</f>
        <v>80.321027555135046</v>
      </c>
      <c r="V29" s="1258"/>
      <c r="W29" s="1259">
        <f>SUM(W10:W28)</f>
        <v>401012</v>
      </c>
      <c r="X29" s="1255">
        <f>W29*100/H29</f>
        <v>19.678972444864947</v>
      </c>
    </row>
    <row r="30" spans="1:26" s="697" customFormat="1" ht="6.75" customHeight="1" x14ac:dyDescent="0.35">
      <c r="B30" s="698" t="s">
        <v>39</v>
      </c>
      <c r="C30" s="699"/>
      <c r="D30" s="699"/>
      <c r="E30" s="699"/>
      <c r="F30" s="699"/>
    </row>
    <row r="31" spans="1:26" s="700" customFormat="1" x14ac:dyDescent="0.35">
      <c r="B31" s="698" t="s">
        <v>47</v>
      </c>
      <c r="H31" s="701"/>
    </row>
    <row r="32" spans="1:26" s="700" customFormat="1" x14ac:dyDescent="0.35"/>
    <row r="33" spans="2:26" s="700" customFormat="1" x14ac:dyDescent="0.35"/>
    <row r="34" spans="2:26" s="700" customFormat="1" x14ac:dyDescent="0.35"/>
    <row r="35" spans="2:26" s="700" customFormat="1" x14ac:dyDescent="0.35"/>
    <row r="36" spans="2:26" s="700" customFormat="1" x14ac:dyDescent="0.35"/>
    <row r="37" spans="2:26" s="700" customFormat="1" x14ac:dyDescent="0.35">
      <c r="B37" s="702" t="s">
        <v>39</v>
      </c>
      <c r="C37" s="702"/>
      <c r="D37" s="702"/>
      <c r="E37" s="702"/>
      <c r="F37" s="702"/>
      <c r="G37" s="702"/>
      <c r="H37" s="702"/>
      <c r="I37" s="702"/>
      <c r="J37" s="702"/>
      <c r="K37" s="703" t="e">
        <f>GETPIVOTDATA("Cuenta número de expedientes",#REF!,"CCAA",$B37,"Grado",K$7)</f>
        <v>#REF!</v>
      </c>
      <c r="L37" s="560" t="e">
        <f>K37*100/H37</f>
        <v>#REF!</v>
      </c>
      <c r="M37" s="1348">
        <v>1753</v>
      </c>
      <c r="N37" s="703" t="e">
        <f>GETPIVOTDATA("Cuenta número de expedientes",#REF!,"CCAA",$B37,"Grado",N$7)</f>
        <v>#REF!</v>
      </c>
      <c r="O37" s="704" t="e">
        <f>N37*100/H37</f>
        <v>#REF!</v>
      </c>
      <c r="P37" s="705">
        <v>1753</v>
      </c>
      <c r="Q37" s="706" t="e">
        <f>GETPIVOTDATA("Cuenta número de expedientes",#REF!,"CCAA",$B37,"Grado",Q$7)</f>
        <v>#REF!</v>
      </c>
      <c r="R37" s="704" t="e">
        <f>Q37*100/H37</f>
        <v>#REF!</v>
      </c>
      <c r="S37" s="1349"/>
      <c r="T37" s="703" t="e">
        <f>K37+N37+Q37</f>
        <v>#REF!</v>
      </c>
      <c r="U37" s="704" t="e">
        <f>T37*100/H37</f>
        <v>#REF!</v>
      </c>
      <c r="V37" s="705">
        <v>1753</v>
      </c>
      <c r="W37" s="706" t="e">
        <f>GETPIVOTDATA("Cuenta número de expedientes",#REF!,"CCAA",$B37,"Grado",W$7)</f>
        <v>#REF!</v>
      </c>
      <c r="X37" s="704" t="e">
        <f>W37*100/H37</f>
        <v>#REF!</v>
      </c>
      <c r="Y37" s="702"/>
    </row>
    <row r="38" spans="2:26" s="700" customFormat="1" x14ac:dyDescent="0.35">
      <c r="B38" s="702" t="s">
        <v>47</v>
      </c>
      <c r="C38" s="702"/>
      <c r="D38" s="702"/>
      <c r="E38" s="702"/>
      <c r="F38" s="702"/>
      <c r="G38" s="702"/>
      <c r="H38" s="702"/>
      <c r="I38" s="702"/>
      <c r="J38" s="702"/>
      <c r="K38" s="703" t="e">
        <f>GETPIVOTDATA("Cuenta número de expedientes",#REF!,"CCAA",$B38,"Grado",K$7)</f>
        <v>#REF!</v>
      </c>
      <c r="L38" s="560" t="e">
        <f>K38*100/H38</f>
        <v>#REF!</v>
      </c>
      <c r="M38" s="1348">
        <v>1753</v>
      </c>
      <c r="N38" s="703" t="e">
        <f>GETPIVOTDATA("Cuenta número de expedientes",#REF!,"CCAA",$B38,"Grado",N$7)</f>
        <v>#REF!</v>
      </c>
      <c r="O38" s="704" t="e">
        <f>N38*100/H38</f>
        <v>#REF!</v>
      </c>
      <c r="P38" s="705">
        <v>1753</v>
      </c>
      <c r="Q38" s="706" t="e">
        <f>GETPIVOTDATA("Cuenta número de expedientes",#REF!,"CCAA",$B38,"Grado",Q$7)</f>
        <v>#REF!</v>
      </c>
      <c r="R38" s="704" t="e">
        <f>Q38*100/H38</f>
        <v>#REF!</v>
      </c>
      <c r="S38" s="1349"/>
      <c r="T38" s="703" t="e">
        <f>K38+N38+Q38</f>
        <v>#REF!</v>
      </c>
      <c r="U38" s="704" t="e">
        <f>T38*100/H38</f>
        <v>#REF!</v>
      </c>
      <c r="V38" s="705">
        <v>1753</v>
      </c>
      <c r="W38" s="706" t="e">
        <f>GETPIVOTDATA("Cuenta número de expedientes",#REF!,"CCAA",$B38,"Grado",W$7)</f>
        <v>#REF!</v>
      </c>
      <c r="X38" s="704" t="e">
        <f>W38*100/H38</f>
        <v>#REF!</v>
      </c>
      <c r="Y38" s="702"/>
    </row>
    <row r="39" spans="2:26" x14ac:dyDescent="0.35">
      <c r="K39" s="707"/>
      <c r="L39" s="707"/>
      <c r="M39" s="707"/>
      <c r="N39" s="707"/>
      <c r="O39" s="707"/>
      <c r="P39" s="707"/>
      <c r="Q39" s="707"/>
      <c r="R39" s="707"/>
      <c r="S39" s="707"/>
      <c r="T39" s="707"/>
      <c r="U39" s="707"/>
      <c r="V39" s="707"/>
      <c r="W39" s="707"/>
      <c r="X39" s="707"/>
      <c r="Z39" s="666"/>
    </row>
    <row r="40" spans="2:26" x14ac:dyDescent="0.35">
      <c r="K40" s="707"/>
      <c r="L40" s="707"/>
      <c r="M40" s="707"/>
      <c r="N40" s="707"/>
      <c r="O40" s="707"/>
      <c r="P40" s="707"/>
      <c r="Q40" s="707"/>
      <c r="R40" s="707"/>
      <c r="S40" s="707"/>
      <c r="T40" s="707"/>
      <c r="U40" s="707"/>
      <c r="V40" s="707"/>
      <c r="W40" s="707"/>
      <c r="X40" s="707"/>
      <c r="Z40" s="666"/>
    </row>
    <row r="41" spans="2:26" x14ac:dyDescent="0.35">
      <c r="Z41" s="666"/>
    </row>
    <row r="42" spans="2:26" x14ac:dyDescent="0.35">
      <c r="Z42" s="666"/>
    </row>
    <row r="43" spans="2:26" x14ac:dyDescent="0.35">
      <c r="Z43" s="666"/>
    </row>
    <row r="44" spans="2:26" s="707" customFormat="1" x14ac:dyDescent="0.35">
      <c r="Z44" s="700"/>
    </row>
  </sheetData>
  <mergeCells count="12">
    <mergeCell ref="W7:X7"/>
    <mergeCell ref="B4:X4"/>
    <mergeCell ref="B5:X5"/>
    <mergeCell ref="N7:O7"/>
    <mergeCell ref="Q7:R7"/>
    <mergeCell ref="T7:U7"/>
    <mergeCell ref="H2:O2"/>
    <mergeCell ref="B2:F2"/>
    <mergeCell ref="B7:B8"/>
    <mergeCell ref="D7:E7"/>
    <mergeCell ref="H7:I7"/>
    <mergeCell ref="K7:L7"/>
  </mergeCells>
  <conditionalFormatting sqref="H10:H27">
    <cfRule type="cellIs" dxfId="11" priority="13" stopIfTrue="1" operator="greaterThan">
      <formula>$D$10</formula>
    </cfRule>
  </conditionalFormatting>
  <conditionalFormatting sqref="I15:I27 J15:J29">
    <cfRule type="cellIs" dxfId="10" priority="18" stopIfTrue="1" operator="greaterThan">
      <formula>100</formula>
    </cfRule>
  </conditionalFormatting>
  <conditionalFormatting sqref="I10:J14">
    <cfRule type="cellIs" dxfId="9" priority="17" stopIfTrue="1" operator="greaterThan">
      <formula>100</formula>
    </cfRule>
  </conditionalFormatting>
  <conditionalFormatting sqref="L10:L27 O10:P27">
    <cfRule type="cellIs" dxfId="8" priority="15" stopIfTrue="1" operator="greaterThan">
      <formula>100</formula>
    </cfRule>
  </conditionalFormatting>
  <conditionalFormatting sqref="L37:L38 O37:P38">
    <cfRule type="cellIs" dxfId="7" priority="3" stopIfTrue="1" operator="greaterThan">
      <formula>100</formula>
    </cfRule>
  </conditionalFormatting>
  <conditionalFormatting sqref="R10:R27">
    <cfRule type="cellIs" dxfId="6" priority="16" stopIfTrue="1" operator="greaterThan">
      <formula>100</formula>
    </cfRule>
  </conditionalFormatting>
  <conditionalFormatting sqref="R37:R38">
    <cfRule type="cellIs" dxfId="5" priority="4" stopIfTrue="1" operator="greaterThan">
      <formula>100</formula>
    </cfRule>
  </conditionalFormatting>
  <conditionalFormatting sqref="U10:V27">
    <cfRule type="cellIs" dxfId="4" priority="11" stopIfTrue="1" operator="greaterThan">
      <formula>100</formula>
    </cfRule>
  </conditionalFormatting>
  <conditionalFormatting sqref="U37:V38">
    <cfRule type="cellIs" dxfId="3" priority="1" stopIfTrue="1" operator="greaterThan">
      <formula>100</formula>
    </cfRule>
  </conditionalFormatting>
  <conditionalFormatting sqref="X10:X27">
    <cfRule type="cellIs" dxfId="2" priority="12" stopIfTrue="1" operator="greaterThan">
      <formula>100</formula>
    </cfRule>
  </conditionalFormatting>
  <conditionalFormatting sqref="X37:X38">
    <cfRule type="cellIs" dxfId="1" priority="2" stopIfTrue="1" operator="greaterThan">
      <formula>100</formula>
    </cfRule>
  </conditionalFormatting>
  <printOptions horizontalCentered="1"/>
  <pageMargins left="0" right="0" top="0.43307086614173229" bottom="0.43307086614173229" header="0" footer="0"/>
  <pageSetup paperSize="9" scale="79"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6">
    <tabColor theme="0"/>
    <pageSetUpPr fitToPage="1"/>
  </sheetPr>
  <dimension ref="A1:Y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8" style="615" customWidth="1"/>
    <col min="7" max="7" width="5.54296875" style="615" customWidth="1"/>
    <col min="8" max="8" width="7.54296875" style="615" customWidth="1"/>
    <col min="9" max="9" width="5.453125" style="615" customWidth="1"/>
    <col min="10" max="10" width="7.54296875" style="615" customWidth="1"/>
    <col min="11" max="11" width="5.453125" style="615" customWidth="1"/>
    <col min="12" max="12" width="7.81640625" style="615" customWidth="1"/>
    <col min="13" max="13" width="5.7265625" style="615" customWidth="1"/>
    <col min="14" max="14" width="8.81640625" style="615" customWidth="1"/>
    <col min="15" max="15" width="7.26953125" style="615" customWidth="1"/>
    <col min="16" max="16" width="7.1796875" style="615" customWidth="1"/>
    <col min="17" max="17" width="6" style="615" customWidth="1"/>
    <col min="18" max="18" width="7.26953125" style="615" customWidth="1"/>
    <col min="19" max="19" width="5.453125" style="615" customWidth="1"/>
    <col min="20" max="20" width="5.5429687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25" s="613" customFormat="1" ht="9" customHeight="1" x14ac:dyDescent="0.25">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25" s="619" customFormat="1" ht="49.5" customHeight="1" x14ac:dyDescent="0.35">
      <c r="B2" s="718"/>
      <c r="C2" s="718"/>
      <c r="D2" s="718"/>
      <c r="E2" s="718"/>
      <c r="F2" s="718"/>
      <c r="G2" s="718"/>
      <c r="H2" s="718"/>
      <c r="I2" s="718"/>
      <c r="J2" s="718"/>
      <c r="K2" s="718"/>
      <c r="X2" s="667"/>
      <c r="Y2" s="667"/>
    </row>
    <row r="3" spans="2:25" s="623" customFormat="1" ht="39.75" customHeight="1" x14ac:dyDescent="0.25">
      <c r="B3" s="1499" t="s">
        <v>400</v>
      </c>
      <c r="C3" s="1499"/>
      <c r="D3" s="1499"/>
      <c r="E3" s="1499"/>
      <c r="F3" s="1499"/>
      <c r="G3" s="1499"/>
      <c r="H3" s="1499"/>
      <c r="I3" s="1499"/>
      <c r="J3" s="1499"/>
      <c r="K3" s="1499"/>
      <c r="L3" s="1499"/>
      <c r="M3" s="1499"/>
      <c r="N3" s="1499"/>
      <c r="O3" s="1499"/>
      <c r="P3" s="1499"/>
      <c r="Q3" s="1499"/>
      <c r="R3" s="1499"/>
      <c r="S3" s="1499"/>
      <c r="T3" s="1499"/>
      <c r="U3" s="1499"/>
      <c r="V3" s="1499"/>
      <c r="W3" s="1499"/>
      <c r="X3" s="1499"/>
      <c r="Y3" s="719"/>
    </row>
    <row r="4" spans="2:25" s="623" customFormat="1" ht="14.25" customHeight="1" x14ac:dyDescent="0.25">
      <c r="B4" s="1420" t="str">
        <f>porsaad!$B$6</f>
        <v>Situación a 31 de diciembre de 2024</v>
      </c>
      <c r="C4" s="1420"/>
      <c r="D4" s="1420"/>
      <c r="E4" s="1420"/>
      <c r="F4" s="1420"/>
      <c r="G4" s="1420"/>
      <c r="H4" s="1420"/>
      <c r="I4" s="1420"/>
      <c r="J4" s="1420"/>
      <c r="K4" s="1420"/>
      <c r="L4" s="1420"/>
      <c r="M4" s="1420"/>
      <c r="N4" s="1420"/>
      <c r="O4" s="1420"/>
      <c r="P4" s="1420"/>
      <c r="Q4" s="1420"/>
      <c r="R4" s="1420"/>
      <c r="S4" s="1420"/>
      <c r="T4" s="1420"/>
      <c r="U4" s="1420"/>
      <c r="V4" s="1420"/>
      <c r="W4" s="1420"/>
      <c r="X4" s="622"/>
      <c r="Y4" s="622"/>
    </row>
    <row r="5" spans="2:25" s="621" customFormat="1" ht="5.25" customHeight="1" x14ac:dyDescent="0.25">
      <c r="B5" s="720"/>
      <c r="C5" s="720"/>
      <c r="D5" s="720"/>
      <c r="E5" s="720"/>
      <c r="F5" s="720"/>
      <c r="G5" s="720"/>
      <c r="H5" s="720"/>
      <c r="I5" s="720"/>
      <c r="J5" s="720"/>
      <c r="K5" s="720"/>
      <c r="L5" s="720"/>
      <c r="M5" s="720"/>
      <c r="N5" s="720"/>
      <c r="O5" s="720"/>
      <c r="P5" s="720"/>
      <c r="Q5" s="720"/>
      <c r="R5" s="720"/>
      <c r="S5" s="720"/>
      <c r="T5" s="720"/>
      <c r="U5" s="720"/>
      <c r="V5" s="720"/>
      <c r="W5" s="720"/>
      <c r="X5" s="721"/>
      <c r="Y5" s="721"/>
    </row>
    <row r="6" spans="2:25" s="722" customFormat="1" ht="19.5" customHeight="1" x14ac:dyDescent="0.25">
      <c r="F6" s="1500" t="s">
        <v>52</v>
      </c>
      <c r="G6" s="1500"/>
      <c r="H6" s="1500"/>
      <c r="I6" s="1500"/>
      <c r="J6" s="1500"/>
      <c r="K6" s="1500"/>
      <c r="L6" s="1500"/>
      <c r="M6" s="1500"/>
      <c r="N6" s="1500"/>
      <c r="O6" s="1500"/>
      <c r="P6" s="1500"/>
      <c r="Q6" s="1500"/>
      <c r="R6" s="1500"/>
      <c r="S6" s="1500"/>
      <c r="T6" s="1500"/>
      <c r="U6" s="1500"/>
      <c r="V6" s="1500"/>
      <c r="W6" s="1500"/>
      <c r="X6" s="723"/>
      <c r="Y6" s="723"/>
    </row>
    <row r="7" spans="2:25" s="722" customFormat="1" ht="64.5" customHeight="1" x14ac:dyDescent="0.25">
      <c r="B7" s="1501" t="s">
        <v>12</v>
      </c>
      <c r="C7" s="715"/>
      <c r="D7" s="713"/>
      <c r="E7" s="715"/>
      <c r="F7" s="1501" t="s">
        <v>32</v>
      </c>
      <c r="G7" s="1501"/>
      <c r="H7" s="1501" t="s">
        <v>33</v>
      </c>
      <c r="I7" s="1501"/>
      <c r="J7" s="1501" t="s">
        <v>48</v>
      </c>
      <c r="K7" s="1501"/>
      <c r="L7" s="1501" t="s">
        <v>34</v>
      </c>
      <c r="M7" s="1501"/>
      <c r="N7" s="1501" t="s">
        <v>190</v>
      </c>
      <c r="O7" s="1501"/>
      <c r="P7" s="713"/>
      <c r="Q7" s="713"/>
    </row>
    <row r="8" spans="2:25" s="715" customFormat="1" ht="20.25" customHeight="1" x14ac:dyDescent="0.25">
      <c r="B8" s="1501"/>
      <c r="D8" s="713"/>
      <c r="F8" s="713" t="s">
        <v>9</v>
      </c>
      <c r="G8" s="713" t="s">
        <v>28</v>
      </c>
      <c r="H8" s="713" t="s">
        <v>9</v>
      </c>
      <c r="I8" s="713" t="s">
        <v>28</v>
      </c>
      <c r="J8" s="713" t="s">
        <v>9</v>
      </c>
      <c r="K8" s="713" t="s">
        <v>28</v>
      </c>
      <c r="L8" s="713" t="s">
        <v>9</v>
      </c>
      <c r="M8" s="713" t="s">
        <v>28</v>
      </c>
      <c r="N8" s="713" t="s">
        <v>9</v>
      </c>
      <c r="O8" s="713" t="s">
        <v>28</v>
      </c>
      <c r="P8" s="713"/>
      <c r="Q8" s="713"/>
    </row>
    <row r="9" spans="2:25" s="715" customFormat="1" ht="8.25" customHeight="1" x14ac:dyDescent="0.25">
      <c r="B9" s="713"/>
      <c r="C9" s="697"/>
      <c r="E9" s="697"/>
      <c r="F9" s="713"/>
      <c r="G9" s="713"/>
      <c r="H9" s="713"/>
      <c r="I9" s="713"/>
      <c r="J9" s="713"/>
      <c r="K9" s="713"/>
      <c r="L9" s="713"/>
      <c r="M9" s="713"/>
      <c r="N9" s="713"/>
      <c r="O9" s="713"/>
      <c r="P9" s="713"/>
      <c r="Q9" s="713"/>
    </row>
    <row r="10" spans="2:25" s="697" customFormat="1" ht="18" customHeight="1" x14ac:dyDescent="0.25">
      <c r="B10" s="714" t="s">
        <v>8</v>
      </c>
      <c r="D10" s="703"/>
      <c r="F10" s="706">
        <f>'31dictsaad'!K10</f>
        <v>76789</v>
      </c>
      <c r="G10" s="560">
        <f t="shared" ref="G10:G27" si="0">F10*100/$N10</f>
        <v>19.625176984139156</v>
      </c>
      <c r="H10" s="706">
        <f>'31dictsaad'!N10</f>
        <v>138248</v>
      </c>
      <c r="I10" s="560">
        <f t="shared" ref="I10:I27" si="1">H10*100/$N10</f>
        <v>35.33242349429306</v>
      </c>
      <c r="J10" s="706">
        <f>'31dictsaad'!Q10</f>
        <v>98818</v>
      </c>
      <c r="K10" s="560">
        <f t="shared" ref="K10:K27" si="2">J10*100/$N10</f>
        <v>25.255189404975489</v>
      </c>
      <c r="L10" s="706">
        <f>'31dictsaad'!W10</f>
        <v>77423</v>
      </c>
      <c r="M10" s="560">
        <f t="shared" ref="M10:M27" si="3">L10*100/$N10</f>
        <v>19.787210116592295</v>
      </c>
      <c r="N10" s="706">
        <f>F10+H10+J10+L10</f>
        <v>391278</v>
      </c>
      <c r="O10" s="560">
        <f>G10+I10+K10+M10</f>
        <v>100</v>
      </c>
      <c r="P10" s="724"/>
      <c r="Q10" s="724"/>
    </row>
    <row r="11" spans="2:25" s="697" customFormat="1" ht="18" customHeight="1" x14ac:dyDescent="0.25">
      <c r="B11" s="714" t="s">
        <v>7</v>
      </c>
      <c r="D11" s="703"/>
      <c r="F11" s="706">
        <f>'31dictsaad'!K11</f>
        <v>13356</v>
      </c>
      <c r="G11" s="560">
        <f t="shared" si="0"/>
        <v>25.083574353003044</v>
      </c>
      <c r="H11" s="706">
        <f>'31dictsaad'!N11</f>
        <v>16179</v>
      </c>
      <c r="I11" s="560">
        <f t="shared" si="1"/>
        <v>30.385381061488186</v>
      </c>
      <c r="J11" s="706">
        <f>'31dictsaad'!Q11</f>
        <v>15815</v>
      </c>
      <c r="K11" s="560">
        <f t="shared" si="2"/>
        <v>29.701761634676782</v>
      </c>
      <c r="L11" s="706">
        <f>'31dictsaad'!W11</f>
        <v>7896</v>
      </c>
      <c r="M11" s="560">
        <f t="shared" si="3"/>
        <v>14.829282950831987</v>
      </c>
      <c r="N11" s="706">
        <f t="shared" ref="N11:O27" si="4">F11+H11+J11+L11</f>
        <v>53246</v>
      </c>
      <c r="O11" s="560">
        <f t="shared" si="4"/>
        <v>100</v>
      </c>
      <c r="P11" s="724"/>
      <c r="Q11" s="724"/>
    </row>
    <row r="12" spans="2:25" s="697" customFormat="1" ht="22.5" customHeight="1" x14ac:dyDescent="0.25">
      <c r="B12" s="714" t="s">
        <v>37</v>
      </c>
      <c r="D12" s="703"/>
      <c r="F12" s="703">
        <f>'31dictsaad'!K12</f>
        <v>7915</v>
      </c>
      <c r="G12" s="560">
        <f t="shared" si="0"/>
        <v>18.543248055477463</v>
      </c>
      <c r="H12" s="703">
        <f>'31dictsaad'!N12</f>
        <v>11181</v>
      </c>
      <c r="I12" s="560">
        <f t="shared" si="1"/>
        <v>26.19482710149002</v>
      </c>
      <c r="J12" s="703">
        <f>'31dictsaad'!Q12</f>
        <v>14476</v>
      </c>
      <c r="K12" s="560">
        <f t="shared" si="2"/>
        <v>33.914347296410831</v>
      </c>
      <c r="L12" s="703">
        <f>'31dictsaad'!W12</f>
        <v>9112</v>
      </c>
      <c r="M12" s="560">
        <f t="shared" si="3"/>
        <v>21.347577546621686</v>
      </c>
      <c r="N12" s="706">
        <f t="shared" si="4"/>
        <v>42684</v>
      </c>
      <c r="O12" s="560">
        <f t="shared" si="4"/>
        <v>100</v>
      </c>
      <c r="P12" s="724"/>
      <c r="Q12" s="724"/>
    </row>
    <row r="13" spans="2:25" s="697" customFormat="1" ht="18" customHeight="1" x14ac:dyDescent="0.25">
      <c r="B13" s="714" t="s">
        <v>38</v>
      </c>
      <c r="D13" s="703"/>
      <c r="F13" s="706">
        <f>'31dictsaad'!K13</f>
        <v>8577</v>
      </c>
      <c r="G13" s="560">
        <f t="shared" si="0"/>
        <v>19.475919071731873</v>
      </c>
      <c r="H13" s="706">
        <f>'31dictsaad'!N13</f>
        <v>11482</v>
      </c>
      <c r="I13" s="560">
        <f t="shared" si="1"/>
        <v>26.072344966961104</v>
      </c>
      <c r="J13" s="706">
        <f>'31dictsaad'!Q13</f>
        <v>15540</v>
      </c>
      <c r="K13" s="560">
        <f t="shared" si="2"/>
        <v>35.286904788937079</v>
      </c>
      <c r="L13" s="706">
        <f>'31dictsaad'!W13</f>
        <v>8440</v>
      </c>
      <c r="M13" s="560">
        <f t="shared" si="3"/>
        <v>19.164831172369944</v>
      </c>
      <c r="N13" s="706">
        <f t="shared" si="4"/>
        <v>44039</v>
      </c>
      <c r="O13" s="560">
        <f t="shared" si="4"/>
        <v>100</v>
      </c>
      <c r="P13" s="724"/>
      <c r="Q13" s="724"/>
    </row>
    <row r="14" spans="2:25" s="697" customFormat="1" ht="18" customHeight="1" x14ac:dyDescent="0.25">
      <c r="B14" s="714" t="s">
        <v>6</v>
      </c>
      <c r="D14" s="703"/>
      <c r="F14" s="706">
        <f>'31dictsaad'!K14</f>
        <v>17324</v>
      </c>
      <c r="G14" s="560">
        <f t="shared" si="0"/>
        <v>29.233884576442794</v>
      </c>
      <c r="H14" s="706">
        <f>'31dictsaad'!N14</f>
        <v>18556</v>
      </c>
      <c r="I14" s="560">
        <f t="shared" si="1"/>
        <v>31.312858589267634</v>
      </c>
      <c r="J14" s="706">
        <f>'31dictsaad'!Q14</f>
        <v>16623</v>
      </c>
      <c r="K14" s="560">
        <f t="shared" si="2"/>
        <v>28.050961862976713</v>
      </c>
      <c r="L14" s="706">
        <f>'31dictsaad'!W14</f>
        <v>6757</v>
      </c>
      <c r="M14" s="560">
        <f t="shared" si="3"/>
        <v>11.402294971312859</v>
      </c>
      <c r="N14" s="706">
        <f t="shared" si="4"/>
        <v>59260</v>
      </c>
      <c r="O14" s="560">
        <f t="shared" si="4"/>
        <v>99.999999999999986</v>
      </c>
      <c r="P14" s="724"/>
      <c r="Q14" s="724"/>
    </row>
    <row r="15" spans="2:25" s="697" customFormat="1" ht="18" customHeight="1" x14ac:dyDescent="0.25">
      <c r="B15" s="714" t="s">
        <v>5</v>
      </c>
      <c r="D15" s="703"/>
      <c r="F15" s="703">
        <f>'31dictsaad'!K15</f>
        <v>5336</v>
      </c>
      <c r="G15" s="560">
        <f t="shared" si="0"/>
        <v>22.8287841191067</v>
      </c>
      <c r="H15" s="703">
        <f>'31dictsaad'!N15</f>
        <v>7925</v>
      </c>
      <c r="I15" s="560">
        <f t="shared" si="1"/>
        <v>33.905193805082568</v>
      </c>
      <c r="J15" s="703">
        <f>'31dictsaad'!Q15</f>
        <v>5290</v>
      </c>
      <c r="K15" s="560">
        <f t="shared" si="2"/>
        <v>22.631984256010952</v>
      </c>
      <c r="L15" s="703">
        <f>'31dictsaad'!W15</f>
        <v>4823</v>
      </c>
      <c r="M15" s="560">
        <f t="shared" si="3"/>
        <v>20.634037819799776</v>
      </c>
      <c r="N15" s="706">
        <f t="shared" si="4"/>
        <v>23374</v>
      </c>
      <c r="O15" s="560">
        <f t="shared" si="4"/>
        <v>100</v>
      </c>
      <c r="P15" s="724"/>
      <c r="Q15" s="724"/>
    </row>
    <row r="16" spans="2:25" s="697" customFormat="1" ht="18" customHeight="1" x14ac:dyDescent="0.25">
      <c r="B16" s="714" t="s">
        <v>4</v>
      </c>
      <c r="D16" s="703"/>
      <c r="F16" s="706">
        <f>'31dictsaad'!K16</f>
        <v>35163</v>
      </c>
      <c r="G16" s="560">
        <f t="shared" si="0"/>
        <v>22.46750923287286</v>
      </c>
      <c r="H16" s="706">
        <f>'31dictsaad'!N16</f>
        <v>41339</v>
      </c>
      <c r="I16" s="560">
        <f t="shared" si="1"/>
        <v>26.413683820428609</v>
      </c>
      <c r="J16" s="706">
        <f>'31dictsaad'!Q16</f>
        <v>49843</v>
      </c>
      <c r="K16" s="560">
        <f t="shared" si="2"/>
        <v>31.847341315987887</v>
      </c>
      <c r="L16" s="706">
        <f>'31dictsaad'!W16</f>
        <v>30161</v>
      </c>
      <c r="M16" s="560">
        <f t="shared" si="3"/>
        <v>19.271465630710644</v>
      </c>
      <c r="N16" s="706">
        <f t="shared" si="4"/>
        <v>156506</v>
      </c>
      <c r="O16" s="560">
        <f t="shared" si="4"/>
        <v>100</v>
      </c>
      <c r="P16" s="724"/>
      <c r="Q16" s="724"/>
    </row>
    <row r="17" spans="2:25" s="697" customFormat="1" ht="18" customHeight="1" x14ac:dyDescent="0.25">
      <c r="B17" s="714" t="s">
        <v>40</v>
      </c>
      <c r="D17" s="703"/>
      <c r="F17" s="706">
        <f>'31dictsaad'!K17</f>
        <v>23889</v>
      </c>
      <c r="G17" s="560">
        <f t="shared" si="0"/>
        <v>24.571599020797763</v>
      </c>
      <c r="H17" s="706">
        <f>'31dictsaad'!N17</f>
        <v>26396</v>
      </c>
      <c r="I17" s="560">
        <f t="shared" si="1"/>
        <v>27.15023348624797</v>
      </c>
      <c r="J17" s="706">
        <f>'31dictsaad'!Q17</f>
        <v>29760</v>
      </c>
      <c r="K17" s="560">
        <f t="shared" si="2"/>
        <v>30.610355680812983</v>
      </c>
      <c r="L17" s="706">
        <f>'31dictsaad'!W17</f>
        <v>17177</v>
      </c>
      <c r="M17" s="560">
        <f t="shared" si="3"/>
        <v>17.667811812141284</v>
      </c>
      <c r="N17" s="706">
        <f t="shared" si="4"/>
        <v>97222</v>
      </c>
      <c r="O17" s="560">
        <f t="shared" si="4"/>
        <v>100</v>
      </c>
      <c r="P17" s="724"/>
      <c r="Q17" s="724"/>
    </row>
    <row r="18" spans="2:25" s="697" customFormat="1" ht="18" customHeight="1" x14ac:dyDescent="0.25">
      <c r="B18" s="714" t="s">
        <v>41</v>
      </c>
      <c r="D18" s="703"/>
      <c r="F18" s="706">
        <f>'31dictsaad'!K18</f>
        <v>49806</v>
      </c>
      <c r="G18" s="560">
        <f t="shared" si="0"/>
        <v>14.140433360588716</v>
      </c>
      <c r="H18" s="706">
        <f>'31dictsaad'!N18</f>
        <v>101997</v>
      </c>
      <c r="I18" s="560">
        <f t="shared" si="1"/>
        <v>28.957992641046605</v>
      </c>
      <c r="J18" s="706">
        <f>'31dictsaad'!Q18</f>
        <v>117285</v>
      </c>
      <c r="K18" s="560">
        <f t="shared" si="2"/>
        <v>33.298412373943854</v>
      </c>
      <c r="L18" s="706">
        <f>'31dictsaad'!W18</f>
        <v>83136</v>
      </c>
      <c r="M18" s="560">
        <f t="shared" si="3"/>
        <v>23.603161624420824</v>
      </c>
      <c r="N18" s="706">
        <f t="shared" si="4"/>
        <v>352224</v>
      </c>
      <c r="O18" s="560">
        <f t="shared" si="4"/>
        <v>99.999999999999986</v>
      </c>
      <c r="P18" s="724"/>
      <c r="Q18" s="724"/>
    </row>
    <row r="19" spans="2:25" s="697" customFormat="1" ht="18" customHeight="1" x14ac:dyDescent="0.25">
      <c r="B19" s="714" t="s">
        <v>3</v>
      </c>
      <c r="D19" s="703"/>
      <c r="F19" s="706">
        <f>'31dictsaad'!K19</f>
        <v>48307</v>
      </c>
      <c r="G19" s="560">
        <f t="shared" si="0"/>
        <v>23.997635358347534</v>
      </c>
      <c r="H19" s="706">
        <f>'31dictsaad'!N19</f>
        <v>64643</v>
      </c>
      <c r="I19" s="560">
        <f>H19*100/$N19</f>
        <v>32.112926542109001</v>
      </c>
      <c r="J19" s="706">
        <f>'31dictsaad'!Q19</f>
        <v>59604</v>
      </c>
      <c r="K19" s="560">
        <f>J19*100/$N19</f>
        <v>29.609685095305988</v>
      </c>
      <c r="L19" s="706">
        <f>'31dictsaad'!W19</f>
        <v>28745</v>
      </c>
      <c r="M19" s="560">
        <f t="shared" si="3"/>
        <v>14.279753004237477</v>
      </c>
      <c r="N19" s="706">
        <f t="shared" si="4"/>
        <v>201299</v>
      </c>
      <c r="O19" s="560">
        <f t="shared" si="4"/>
        <v>100</v>
      </c>
      <c r="P19" s="724"/>
      <c r="Q19" s="724"/>
    </row>
    <row r="20" spans="2:25" s="697" customFormat="1" ht="18" customHeight="1" x14ac:dyDescent="0.25">
      <c r="B20" s="714" t="s">
        <v>2</v>
      </c>
      <c r="D20" s="703"/>
      <c r="F20" s="706">
        <f>'31dictsaad'!K20</f>
        <v>13200</v>
      </c>
      <c r="G20" s="560">
        <f t="shared" si="0"/>
        <v>23.269342641070391</v>
      </c>
      <c r="H20" s="706">
        <f>'31dictsaad'!N20</f>
        <v>13612</v>
      </c>
      <c r="I20" s="560">
        <f>H20*100/$N20</f>
        <v>23.995628184109858</v>
      </c>
      <c r="J20" s="706">
        <f>'31dictsaad'!Q20</f>
        <v>14179</v>
      </c>
      <c r="K20" s="560">
        <f>J20*100/$N20</f>
        <v>24.99515222028311</v>
      </c>
      <c r="L20" s="706">
        <f>'31dictsaad'!W20</f>
        <v>15736</v>
      </c>
      <c r="M20" s="560">
        <f t="shared" si="3"/>
        <v>27.739876954536641</v>
      </c>
      <c r="N20" s="706">
        <f t="shared" si="4"/>
        <v>56727</v>
      </c>
      <c r="O20" s="560">
        <f t="shared" si="4"/>
        <v>100</v>
      </c>
      <c r="P20" s="724"/>
      <c r="Q20" s="724"/>
    </row>
    <row r="21" spans="2:25" s="697" customFormat="1" ht="18" customHeight="1" x14ac:dyDescent="0.25">
      <c r="B21" s="714" t="s">
        <v>35</v>
      </c>
      <c r="D21" s="703"/>
      <c r="F21" s="706">
        <f>'31dictsaad'!K21</f>
        <v>25794</v>
      </c>
      <c r="G21" s="560">
        <f t="shared" si="0"/>
        <v>30.275003227737415</v>
      </c>
      <c r="H21" s="706">
        <f>'31dictsaad'!N21</f>
        <v>26936</v>
      </c>
      <c r="I21" s="560">
        <f>H21*100/$N21</f>
        <v>31.615394546884353</v>
      </c>
      <c r="J21" s="706">
        <f>'31dictsaad'!Q21</f>
        <v>25722</v>
      </c>
      <c r="K21" s="560">
        <f>J21*100/$N21</f>
        <v>30.19049519360556</v>
      </c>
      <c r="L21" s="706">
        <f>'31dictsaad'!W21</f>
        <v>6747</v>
      </c>
      <c r="M21" s="560">
        <f t="shared" si="3"/>
        <v>7.9191070317726737</v>
      </c>
      <c r="N21" s="706">
        <f t="shared" si="4"/>
        <v>85199</v>
      </c>
      <c r="O21" s="560">
        <f t="shared" si="4"/>
        <v>100</v>
      </c>
      <c r="P21" s="724"/>
      <c r="Q21" s="724"/>
    </row>
    <row r="22" spans="2:25" s="697" customFormat="1" ht="21" customHeight="1" x14ac:dyDescent="0.25">
      <c r="B22" s="714" t="s">
        <v>42</v>
      </c>
      <c r="D22" s="703"/>
      <c r="F22" s="706">
        <f>'31dictsaad'!K22</f>
        <v>64576</v>
      </c>
      <c r="G22" s="560">
        <f t="shared" si="0"/>
        <v>25.19331153783132</v>
      </c>
      <c r="H22" s="706">
        <f>'31dictsaad'!N22</f>
        <v>75323</v>
      </c>
      <c r="I22" s="560">
        <f>H22*100/$N22</f>
        <v>29.386084690350419</v>
      </c>
      <c r="J22" s="706">
        <f>'31dictsaad'!Q22</f>
        <v>61911</v>
      </c>
      <c r="K22" s="560">
        <f>J22*100/$N22</f>
        <v>24.153603670383347</v>
      </c>
      <c r="L22" s="706">
        <f>'31dictsaad'!W22</f>
        <v>54512</v>
      </c>
      <c r="M22" s="560">
        <f t="shared" si="3"/>
        <v>21.267000101434913</v>
      </c>
      <c r="N22" s="706">
        <f t="shared" si="4"/>
        <v>256322</v>
      </c>
      <c r="O22" s="560">
        <f t="shared" si="4"/>
        <v>100</v>
      </c>
      <c r="P22" s="724"/>
      <c r="Q22" s="724"/>
    </row>
    <row r="23" spans="2:25" s="697" customFormat="1" ht="18" customHeight="1" x14ac:dyDescent="0.25">
      <c r="B23" s="714" t="s">
        <v>43</v>
      </c>
      <c r="D23" s="703"/>
      <c r="F23" s="706">
        <f>'31dictsaad'!K23</f>
        <v>15096</v>
      </c>
      <c r="G23" s="560">
        <f t="shared" si="0"/>
        <v>25.402594780150437</v>
      </c>
      <c r="H23" s="706">
        <f>'31dictsaad'!N23</f>
        <v>19409</v>
      </c>
      <c r="I23" s="560">
        <f>H23*100/$N23</f>
        <v>32.660238612078686</v>
      </c>
      <c r="J23" s="706">
        <f>'31dictsaad'!Q23</f>
        <v>17112</v>
      </c>
      <c r="K23" s="560">
        <f>J23*100/$N23</f>
        <v>28.794992175273865</v>
      </c>
      <c r="L23" s="706">
        <f>'31dictsaad'!W23</f>
        <v>7810</v>
      </c>
      <c r="M23" s="560">
        <f t="shared" si="3"/>
        <v>13.142174432497013</v>
      </c>
      <c r="N23" s="706">
        <f t="shared" si="4"/>
        <v>59427</v>
      </c>
      <c r="O23" s="560">
        <f t="shared" si="4"/>
        <v>100</v>
      </c>
      <c r="P23" s="724"/>
      <c r="Q23" s="724"/>
    </row>
    <row r="24" spans="2:25" s="697" customFormat="1" ht="22.5" customHeight="1" x14ac:dyDescent="0.25">
      <c r="B24" s="714" t="s">
        <v>44</v>
      </c>
      <c r="D24" s="703"/>
      <c r="F24" s="703">
        <f>'31dictsaad'!K24</f>
        <v>3531</v>
      </c>
      <c r="G24" s="704">
        <f t="shared" si="0"/>
        <v>16.466912279065429</v>
      </c>
      <c r="H24" s="703">
        <f>'31dictsaad'!N24</f>
        <v>6723</v>
      </c>
      <c r="I24" s="560">
        <f t="shared" si="1"/>
        <v>31.352889054703166</v>
      </c>
      <c r="J24" s="703">
        <f>'31dictsaad'!Q24</f>
        <v>6679</v>
      </c>
      <c r="K24" s="560">
        <f t="shared" si="2"/>
        <v>31.147693886116681</v>
      </c>
      <c r="L24" s="703">
        <f>'31dictsaad'!W24</f>
        <v>4510</v>
      </c>
      <c r="M24" s="560">
        <f t="shared" si="3"/>
        <v>21.032504780114724</v>
      </c>
      <c r="N24" s="703">
        <f t="shared" si="4"/>
        <v>21443</v>
      </c>
      <c r="O24" s="560">
        <f t="shared" si="4"/>
        <v>100</v>
      </c>
      <c r="P24" s="724"/>
      <c r="Q24" s="724"/>
    </row>
    <row r="25" spans="2:25" s="697" customFormat="1" ht="18" customHeight="1" x14ac:dyDescent="0.25">
      <c r="B25" s="714" t="s">
        <v>45</v>
      </c>
      <c r="D25" s="703"/>
      <c r="F25" s="703">
        <f>'31dictsaad'!K25</f>
        <v>19873</v>
      </c>
      <c r="G25" s="704">
        <f t="shared" si="0"/>
        <v>16.924282295632032</v>
      </c>
      <c r="H25" s="703">
        <f>'31dictsaad'!N25</f>
        <v>27063</v>
      </c>
      <c r="I25" s="560">
        <f t="shared" si="1"/>
        <v>23.047443856825325</v>
      </c>
      <c r="J25" s="703">
        <f>'31dictsaad'!Q25</f>
        <v>38146</v>
      </c>
      <c r="K25" s="560">
        <f t="shared" si="2"/>
        <v>32.485969528967921</v>
      </c>
      <c r="L25" s="703">
        <f>'31dictsaad'!W25</f>
        <v>32341</v>
      </c>
      <c r="M25" s="560">
        <f t="shared" si="3"/>
        <v>27.542304318574725</v>
      </c>
      <c r="N25" s="703">
        <f t="shared" si="4"/>
        <v>117423</v>
      </c>
      <c r="O25" s="560">
        <f t="shared" si="4"/>
        <v>100</v>
      </c>
      <c r="P25" s="724"/>
      <c r="Q25" s="724"/>
    </row>
    <row r="26" spans="2:25" s="697" customFormat="1" ht="18" customHeight="1" x14ac:dyDescent="0.25">
      <c r="B26" s="714" t="s">
        <v>46</v>
      </c>
      <c r="D26" s="703"/>
      <c r="F26" s="703">
        <f>'31dictsaad'!K26</f>
        <v>2456</v>
      </c>
      <c r="G26" s="704">
        <f t="shared" si="0"/>
        <v>16.716580451946637</v>
      </c>
      <c r="H26" s="703">
        <f>'31dictsaad'!N26</f>
        <v>4375</v>
      </c>
      <c r="I26" s="560">
        <f t="shared" si="1"/>
        <v>29.778110536346311</v>
      </c>
      <c r="J26" s="703">
        <f>'31dictsaad'!Q26</f>
        <v>3575</v>
      </c>
      <c r="K26" s="560">
        <f t="shared" si="2"/>
        <v>24.332970323985844</v>
      </c>
      <c r="L26" s="703">
        <f>'31dictsaad'!W26</f>
        <v>4286</v>
      </c>
      <c r="M26" s="560">
        <f t="shared" si="3"/>
        <v>29.172338687721208</v>
      </c>
      <c r="N26" s="703">
        <f t="shared" si="4"/>
        <v>14692</v>
      </c>
      <c r="O26" s="560">
        <f t="shared" si="4"/>
        <v>100</v>
      </c>
      <c r="P26" s="724"/>
      <c r="Q26" s="724"/>
    </row>
    <row r="27" spans="2:25" s="697" customFormat="1" ht="18" customHeight="1" x14ac:dyDescent="0.25">
      <c r="B27" s="714" t="s">
        <v>1</v>
      </c>
      <c r="D27" s="703"/>
      <c r="F27" s="703">
        <f>'31dictsaad'!K27</f>
        <v>1256</v>
      </c>
      <c r="G27" s="704">
        <f t="shared" si="0"/>
        <v>23.242042931162104</v>
      </c>
      <c r="H27" s="703">
        <f>'31dictsaad'!N27</f>
        <v>1483</v>
      </c>
      <c r="I27" s="560">
        <f t="shared" si="1"/>
        <v>27.442635085122131</v>
      </c>
      <c r="J27" s="703">
        <f>'31dictsaad'!Q27</f>
        <v>1265</v>
      </c>
      <c r="K27" s="560">
        <f t="shared" si="2"/>
        <v>23.408586232420429</v>
      </c>
      <c r="L27" s="703">
        <f>'31dictsaad'!W27</f>
        <v>1400</v>
      </c>
      <c r="M27" s="560">
        <f t="shared" si="3"/>
        <v>25.906735751295336</v>
      </c>
      <c r="N27" s="706">
        <f t="shared" si="4"/>
        <v>5404</v>
      </c>
      <c r="O27" s="560">
        <f t="shared" si="4"/>
        <v>100</v>
      </c>
      <c r="P27" s="724"/>
      <c r="Q27" s="724"/>
    </row>
    <row r="28" spans="2:25" s="697" customFormat="1" ht="8.25" customHeight="1" x14ac:dyDescent="0.25">
      <c r="B28" s="714"/>
      <c r="D28" s="725"/>
      <c r="F28" s="703"/>
      <c r="G28" s="705"/>
      <c r="H28" s="703"/>
      <c r="I28" s="705"/>
      <c r="J28" s="703"/>
      <c r="K28" s="705"/>
      <c r="L28" s="703"/>
      <c r="M28" s="705"/>
      <c r="N28" s="706"/>
      <c r="O28" s="724"/>
      <c r="P28" s="724"/>
      <c r="Q28" s="705"/>
    </row>
    <row r="29" spans="2:25" s="697" customFormat="1" x14ac:dyDescent="0.25">
      <c r="B29" s="714" t="s">
        <v>0</v>
      </c>
      <c r="D29" s="726"/>
      <c r="F29" s="727">
        <f>SUM(F10:F27)</f>
        <v>432244</v>
      </c>
      <c r="G29" s="713">
        <f>F29*100/$N29</f>
        <v>21.211628992295005</v>
      </c>
      <c r="H29" s="727">
        <f>SUM(H10:H27)</f>
        <v>612870</v>
      </c>
      <c r="I29" s="713">
        <f>H29*100/$N29</f>
        <v>30.075538493322846</v>
      </c>
      <c r="J29" s="727">
        <f>SUM(J10:J27)</f>
        <v>591643</v>
      </c>
      <c r="K29" s="713">
        <f>J29*100/$N29</f>
        <v>29.033860069517203</v>
      </c>
      <c r="L29" s="727">
        <f>SUM(L10:L27)</f>
        <v>401012</v>
      </c>
      <c r="M29" s="713">
        <f>L29*100/$N29</f>
        <v>19.678972444864947</v>
      </c>
      <c r="N29" s="727">
        <f>SUM(N10:N27)</f>
        <v>2037769</v>
      </c>
      <c r="O29" s="713">
        <f>N29*100/$N29</f>
        <v>100</v>
      </c>
      <c r="P29" s="713"/>
      <c r="Q29" s="713"/>
    </row>
    <row r="30" spans="2:25" s="697" customFormat="1" ht="20.25" customHeight="1" x14ac:dyDescent="0.25">
      <c r="B30" s="714" t="s">
        <v>0</v>
      </c>
      <c r="C30" s="715"/>
      <c r="D30" s="727">
        <f>SUM(D10:D29)</f>
        <v>0</v>
      </c>
      <c r="E30" s="715"/>
      <c r="F30" s="727">
        <f>SUM(F10:F27)</f>
        <v>432244</v>
      </c>
      <c r="G30" s="728">
        <f>F30*100/$N30</f>
        <v>21.211628992295005</v>
      </c>
      <c r="H30" s="727">
        <f>SUM(H10:H27)</f>
        <v>612870</v>
      </c>
      <c r="I30" s="728">
        <f>H30*100/$N30</f>
        <v>30.075538493322846</v>
      </c>
      <c r="J30" s="727">
        <f>SUM(J10:J27)</f>
        <v>591643</v>
      </c>
      <c r="K30" s="728">
        <f>J30*100/$N30</f>
        <v>29.033860069517203</v>
      </c>
      <c r="L30" s="727">
        <f>SUM(L10:L28)</f>
        <v>401012</v>
      </c>
      <c r="M30" s="728">
        <f>L30*100/$N30</f>
        <v>19.678972444864947</v>
      </c>
      <c r="N30" s="727">
        <f>F30+H30+J30+L30</f>
        <v>2037769</v>
      </c>
      <c r="O30" s="728">
        <f>G30+I30+K30+M30</f>
        <v>100</v>
      </c>
      <c r="P30" s="729"/>
      <c r="Q30" s="729" t="e">
        <f>(N30/D30)</f>
        <v>#DIV/0!</v>
      </c>
    </row>
    <row r="31" spans="2:25" s="697" customFormat="1" ht="5.25" customHeight="1" x14ac:dyDescent="0.25">
      <c r="B31" s="714"/>
      <c r="C31" s="715"/>
      <c r="D31" s="727"/>
      <c r="E31" s="715"/>
      <c r="F31" s="727"/>
      <c r="G31" s="729"/>
      <c r="H31" s="727"/>
      <c r="I31" s="729"/>
      <c r="J31" s="727"/>
      <c r="K31" s="729"/>
      <c r="L31" s="727"/>
      <c r="M31" s="729"/>
      <c r="N31" s="727"/>
      <c r="O31" s="729"/>
      <c r="P31" s="727"/>
      <c r="Q31" s="729"/>
      <c r="R31" s="727"/>
      <c r="S31" s="729"/>
      <c r="T31" s="727"/>
      <c r="U31" s="729"/>
      <c r="V31" s="727"/>
      <c r="W31" s="729"/>
      <c r="X31" s="729"/>
      <c r="Y31" s="729"/>
    </row>
    <row r="32" spans="2:25" s="697" customFormat="1" ht="18.75" customHeight="1" x14ac:dyDescent="0.25">
      <c r="B32" s="730" t="s">
        <v>39</v>
      </c>
      <c r="C32" s="731"/>
      <c r="D32" s="731"/>
      <c r="E32" s="731"/>
      <c r="F32" s="731"/>
      <c r="G32" s="731"/>
      <c r="H32" s="731"/>
      <c r="I32" s="731"/>
      <c r="J32" s="731"/>
      <c r="K32" s="731"/>
      <c r="L32" s="731"/>
      <c r="N32" s="731"/>
      <c r="O32" s="731"/>
      <c r="P32" s="731"/>
      <c r="Q32" s="731"/>
      <c r="R32" s="731"/>
      <c r="S32" s="731"/>
      <c r="T32" s="731"/>
      <c r="U32" s="731"/>
      <c r="V32" s="731"/>
      <c r="W32" s="731"/>
    </row>
    <row r="33" spans="1:25" x14ac:dyDescent="0.35">
      <c r="A33" s="732"/>
      <c r="B33" s="733" t="s">
        <v>47</v>
      </c>
    </row>
    <row r="36" spans="1:25" x14ac:dyDescent="0.25">
      <c r="D36" s="734"/>
      <c r="T36" s="732"/>
      <c r="U36" s="732"/>
      <c r="X36" s="615"/>
      <c r="Y36" s="615"/>
    </row>
    <row r="37" spans="1:25" x14ac:dyDescent="0.25">
      <c r="T37" s="732"/>
      <c r="U37" s="732"/>
      <c r="X37" s="615"/>
      <c r="Y37" s="615"/>
    </row>
    <row r="38" spans="1:25" x14ac:dyDescent="0.25">
      <c r="T38" s="732"/>
      <c r="U38" s="732"/>
      <c r="X38" s="615"/>
      <c r="Y38" s="615"/>
    </row>
    <row r="39" spans="1:25" x14ac:dyDescent="0.25">
      <c r="T39" s="732"/>
      <c r="U39" s="732"/>
      <c r="X39" s="615"/>
      <c r="Y39" s="615"/>
    </row>
    <row r="40" spans="1:25" x14ac:dyDescent="0.25">
      <c r="T40" s="732"/>
      <c r="U40" s="732"/>
      <c r="X40" s="615"/>
      <c r="Y40" s="615"/>
    </row>
    <row r="41" spans="1:25" x14ac:dyDescent="0.25">
      <c r="T41" s="732"/>
      <c r="U41" s="732"/>
      <c r="X41" s="615"/>
      <c r="Y41" s="615"/>
    </row>
    <row r="42" spans="1:25" x14ac:dyDescent="0.25">
      <c r="T42" s="732"/>
      <c r="U42" s="732"/>
      <c r="X42" s="615"/>
      <c r="Y42" s="615"/>
    </row>
    <row r="43" spans="1:25" x14ac:dyDescent="0.25">
      <c r="T43" s="732"/>
      <c r="U43" s="732"/>
      <c r="X43" s="615"/>
      <c r="Y43" s="615"/>
    </row>
    <row r="44" spans="1:25" x14ac:dyDescent="0.25">
      <c r="T44" s="732"/>
      <c r="U44" s="732"/>
      <c r="X44" s="615"/>
      <c r="Y44" s="615"/>
    </row>
    <row r="45" spans="1:25" x14ac:dyDescent="0.25">
      <c r="T45" s="732"/>
      <c r="U45" s="732"/>
      <c r="X45" s="615"/>
      <c r="Y45" s="615"/>
    </row>
    <row r="46" spans="1:25" x14ac:dyDescent="0.25">
      <c r="T46" s="732"/>
      <c r="U46" s="732"/>
      <c r="X46" s="615"/>
      <c r="Y46" s="615"/>
    </row>
    <row r="47" spans="1:25" x14ac:dyDescent="0.25">
      <c r="T47" s="732"/>
      <c r="U47" s="732"/>
      <c r="X47" s="615"/>
      <c r="Y47" s="615"/>
    </row>
    <row r="48" spans="1: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7" orientation="landscape" r:id="rId1"/>
  <headerFooter alignWithMargins="0"/>
  <rowBreaks count="1" manualBreakCount="1">
    <brk id="32" max="21"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89">
    <tabColor theme="0"/>
    <pageSetUpPr fitToPage="1"/>
  </sheetPr>
  <dimension ref="A1:Y56"/>
  <sheetViews>
    <sheetView zoomScaleNormal="100" workbookViewId="0"/>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7.816406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1: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1:25" s="11" customFormat="1" ht="49.5" customHeight="1" x14ac:dyDescent="0.3">
      <c r="B2" s="18"/>
      <c r="C2" s="18"/>
      <c r="D2" s="18"/>
      <c r="E2" s="18"/>
      <c r="F2" s="18"/>
      <c r="G2" s="18"/>
      <c r="H2" s="18"/>
      <c r="I2" s="18"/>
      <c r="J2" s="18"/>
      <c r="K2" s="18"/>
      <c r="X2" s="17"/>
      <c r="Y2" s="17"/>
    </row>
    <row r="3" spans="1:25" s="738" customFormat="1" ht="21" x14ac:dyDescent="0.25">
      <c r="B3" s="1499" t="s">
        <v>401</v>
      </c>
      <c r="C3" s="1499"/>
      <c r="D3" s="1499"/>
      <c r="E3" s="1499"/>
      <c r="F3" s="1499"/>
      <c r="G3" s="1499"/>
      <c r="H3" s="1499"/>
      <c r="I3" s="1499"/>
      <c r="J3" s="1499"/>
      <c r="K3" s="1499"/>
      <c r="L3" s="1499"/>
      <c r="M3" s="1499"/>
      <c r="N3" s="1499"/>
      <c r="O3" s="1499"/>
      <c r="P3" s="1499"/>
      <c r="Q3" s="1499"/>
      <c r="R3" s="1499"/>
      <c r="S3" s="1499"/>
      <c r="T3" s="1499"/>
      <c r="U3" s="1499"/>
      <c r="V3" s="1499"/>
      <c r="W3" s="1499"/>
      <c r="X3" s="1499"/>
      <c r="Y3" s="712"/>
    </row>
    <row r="4" spans="1:25" s="738" customFormat="1" ht="14.25" customHeight="1" x14ac:dyDescent="0.25">
      <c r="B4" s="1420" t="str">
        <f>porsaad!$B$6</f>
        <v>Situación a 31 de diciembre de 2024</v>
      </c>
      <c r="C4" s="1420"/>
      <c r="D4" s="1420"/>
      <c r="E4" s="1420"/>
      <c r="F4" s="1420"/>
      <c r="G4" s="1420"/>
      <c r="H4" s="1420"/>
      <c r="I4" s="1420"/>
      <c r="J4" s="1420"/>
      <c r="K4" s="1420"/>
      <c r="L4" s="1420"/>
      <c r="M4" s="1420"/>
      <c r="N4" s="1420"/>
      <c r="O4" s="1420"/>
      <c r="P4" s="1420"/>
      <c r="Q4" s="1420"/>
      <c r="R4" s="1420"/>
      <c r="S4" s="1420"/>
      <c r="T4" s="1420"/>
      <c r="U4" s="1420"/>
      <c r="V4" s="1420"/>
      <c r="W4" s="1420"/>
      <c r="X4" s="739"/>
      <c r="Y4" s="739"/>
    </row>
    <row r="5" spans="1:25" s="4" customFormat="1" ht="5.25" customHeight="1" x14ac:dyDescent="0.25">
      <c r="B5" s="19"/>
      <c r="C5" s="19"/>
      <c r="D5" s="19"/>
      <c r="E5" s="19"/>
      <c r="F5" s="19"/>
      <c r="G5" s="19"/>
      <c r="H5" s="19"/>
      <c r="I5" s="19"/>
      <c r="J5" s="19"/>
      <c r="K5" s="19"/>
      <c r="L5" s="19"/>
      <c r="M5" s="19"/>
      <c r="N5" s="19"/>
      <c r="O5" s="19"/>
      <c r="P5" s="19"/>
      <c r="Q5" s="19"/>
      <c r="R5" s="19"/>
      <c r="S5" s="19"/>
      <c r="T5" s="19"/>
      <c r="U5" s="19"/>
      <c r="V5" s="19"/>
      <c r="W5" s="19"/>
      <c r="X5" s="20"/>
      <c r="Y5" s="20"/>
    </row>
    <row r="6" spans="1:25" s="133" customFormat="1" ht="19.5" customHeight="1" x14ac:dyDescent="0.25">
      <c r="A6" s="132"/>
      <c r="F6" s="1502" t="s">
        <v>52</v>
      </c>
      <c r="G6" s="1502"/>
      <c r="H6" s="1502"/>
      <c r="I6" s="1502"/>
      <c r="J6" s="1502"/>
      <c r="K6" s="1502"/>
      <c r="L6" s="1502"/>
      <c r="M6" s="1502"/>
      <c r="N6" s="1502"/>
      <c r="O6" s="1502"/>
      <c r="P6" s="1502"/>
      <c r="Q6" s="1502"/>
      <c r="R6" s="1502"/>
      <c r="S6" s="1502"/>
      <c r="T6" s="1502"/>
      <c r="U6" s="1502"/>
      <c r="V6" s="1502"/>
      <c r="W6" s="1502"/>
      <c r="X6" s="154"/>
      <c r="Y6" s="154"/>
    </row>
    <row r="7" spans="1:25" s="133" customFormat="1" ht="64.5" customHeight="1" x14ac:dyDescent="0.25">
      <c r="A7" s="132"/>
      <c r="B7" s="1503" t="s">
        <v>12</v>
      </c>
      <c r="C7" s="155"/>
      <c r="D7" s="156"/>
      <c r="E7" s="155"/>
      <c r="F7" s="1504" t="s">
        <v>32</v>
      </c>
      <c r="G7" s="1504"/>
      <c r="H7" s="1504" t="s">
        <v>33</v>
      </c>
      <c r="I7" s="1504"/>
      <c r="J7" s="1504" t="s">
        <v>48</v>
      </c>
      <c r="K7" s="1504"/>
      <c r="L7" s="1504"/>
      <c r="M7" s="1504"/>
      <c r="N7" s="1504" t="s">
        <v>224</v>
      </c>
      <c r="O7" s="1504"/>
      <c r="P7" s="156"/>
      <c r="Q7" s="156"/>
    </row>
    <row r="8" spans="1:25" s="155" customFormat="1" ht="20.25" customHeight="1" x14ac:dyDescent="0.25">
      <c r="A8" s="189"/>
      <c r="B8" s="1503"/>
      <c r="C8" s="157"/>
      <c r="D8" s="156"/>
      <c r="E8" s="157"/>
      <c r="F8" s="156" t="s">
        <v>9</v>
      </c>
      <c r="G8" s="156" t="s">
        <v>28</v>
      </c>
      <c r="H8" s="156" t="s">
        <v>9</v>
      </c>
      <c r="I8" s="156" t="s">
        <v>28</v>
      </c>
      <c r="J8" s="156" t="s">
        <v>9</v>
      </c>
      <c r="K8" s="156" t="s">
        <v>28</v>
      </c>
      <c r="L8" s="156"/>
      <c r="M8" s="156"/>
      <c r="N8" s="156" t="s">
        <v>9</v>
      </c>
      <c r="O8" s="156" t="s">
        <v>28</v>
      </c>
      <c r="P8" s="156"/>
      <c r="Q8" s="156"/>
    </row>
    <row r="9" spans="1:25" s="157" customFormat="1" ht="8.25" customHeight="1" x14ac:dyDescent="0.25">
      <c r="A9" s="190"/>
      <c r="B9" s="158"/>
      <c r="C9" s="159"/>
      <c r="D9" s="160"/>
      <c r="E9" s="159"/>
      <c r="F9" s="161"/>
      <c r="G9" s="161"/>
      <c r="H9" s="161"/>
      <c r="I9" s="161"/>
      <c r="J9" s="161"/>
      <c r="K9" s="161"/>
      <c r="L9" s="161"/>
      <c r="M9" s="161"/>
      <c r="N9" s="161"/>
      <c r="O9" s="161"/>
      <c r="P9" s="161"/>
      <c r="Q9" s="161"/>
    </row>
    <row r="10" spans="1:25" s="162" customFormat="1" ht="18" customHeight="1" x14ac:dyDescent="0.25">
      <c r="A10" s="191"/>
      <c r="B10" s="146" t="s">
        <v>8</v>
      </c>
      <c r="C10" s="159"/>
      <c r="D10" s="163"/>
      <c r="F10" s="164">
        <f>'31dictsaad'!K10</f>
        <v>76789</v>
      </c>
      <c r="G10" s="165">
        <f t="shared" ref="G10:G27" si="0">F10*100/$N10</f>
        <v>24.466393716843765</v>
      </c>
      <c r="H10" s="164">
        <f>'31dictsaad'!N10</f>
        <v>138248</v>
      </c>
      <c r="I10" s="165">
        <f t="shared" ref="I10:I27" si="1">H10*100/$N10</f>
        <v>44.04836628379347</v>
      </c>
      <c r="J10" s="164">
        <f>'31dictsaad'!Q10</f>
        <v>98818</v>
      </c>
      <c r="K10" s="165">
        <f t="shared" ref="K10:K27" si="2">J10*100/$N10</f>
        <v>31.485239999362761</v>
      </c>
      <c r="L10" s="164"/>
      <c r="M10" s="165"/>
      <c r="N10" s="164">
        <f>F10+H10+J10+L10</f>
        <v>313855</v>
      </c>
      <c r="O10" s="165">
        <f>G10+I10+K10+M10</f>
        <v>100</v>
      </c>
      <c r="P10" s="166"/>
      <c r="Q10" s="166"/>
    </row>
    <row r="11" spans="1:25" s="162" customFormat="1" ht="18" customHeight="1" x14ac:dyDescent="0.25">
      <c r="A11" s="191"/>
      <c r="B11" s="146" t="s">
        <v>7</v>
      </c>
      <c r="C11" s="159"/>
      <c r="D11" s="163"/>
      <c r="F11" s="164">
        <f>'31dictsaad'!K11</f>
        <v>13356</v>
      </c>
      <c r="G11" s="165">
        <f t="shared" si="0"/>
        <v>29.450937155457552</v>
      </c>
      <c r="H11" s="164">
        <f>'31dictsaad'!N11</f>
        <v>16179</v>
      </c>
      <c r="I11" s="165">
        <f t="shared" si="1"/>
        <v>35.67585446527012</v>
      </c>
      <c r="J11" s="164">
        <f>'31dictsaad'!Q11</f>
        <v>15815</v>
      </c>
      <c r="K11" s="165">
        <f t="shared" si="2"/>
        <v>34.873208379272327</v>
      </c>
      <c r="L11" s="164"/>
      <c r="M11" s="165"/>
      <c r="N11" s="164">
        <f t="shared" ref="N11:O27" si="3">F11+H11+J11+L11</f>
        <v>45350</v>
      </c>
      <c r="O11" s="165">
        <f t="shared" si="3"/>
        <v>100</v>
      </c>
      <c r="P11" s="166"/>
      <c r="Q11" s="166"/>
    </row>
    <row r="12" spans="1:25" s="162" customFormat="1" ht="22.5" customHeight="1" x14ac:dyDescent="0.25">
      <c r="A12" s="191"/>
      <c r="B12" s="146" t="s">
        <v>37</v>
      </c>
      <c r="C12" s="159"/>
      <c r="D12" s="163"/>
      <c r="F12" s="163">
        <f>'31dictsaad'!K12</f>
        <v>7915</v>
      </c>
      <c r="G12" s="165">
        <f t="shared" si="0"/>
        <v>23.57619444775408</v>
      </c>
      <c r="H12" s="163">
        <f>'31dictsaad'!N12</f>
        <v>11181</v>
      </c>
      <c r="I12" s="165">
        <f t="shared" si="1"/>
        <v>33.304539497200047</v>
      </c>
      <c r="J12" s="163">
        <f>'31dictsaad'!Q12</f>
        <v>14476</v>
      </c>
      <c r="K12" s="165">
        <f t="shared" si="2"/>
        <v>43.11926605504587</v>
      </c>
      <c r="L12" s="163"/>
      <c r="M12" s="165"/>
      <c r="N12" s="164">
        <f t="shared" si="3"/>
        <v>33572</v>
      </c>
      <c r="O12" s="165">
        <f t="shared" si="3"/>
        <v>100</v>
      </c>
      <c r="P12" s="166"/>
      <c r="Q12" s="166"/>
    </row>
    <row r="13" spans="1:25" s="162" customFormat="1" ht="18" customHeight="1" x14ac:dyDescent="0.25">
      <c r="A13" s="191"/>
      <c r="B13" s="146" t="s">
        <v>38</v>
      </c>
      <c r="C13" s="159"/>
      <c r="D13" s="163"/>
      <c r="F13" s="164">
        <f>'31dictsaad'!K13</f>
        <v>8577</v>
      </c>
      <c r="G13" s="165">
        <f t="shared" si="0"/>
        <v>24.09337340936543</v>
      </c>
      <c r="H13" s="164">
        <f>'31dictsaad'!N13</f>
        <v>11482</v>
      </c>
      <c r="I13" s="165">
        <f t="shared" si="1"/>
        <v>32.253714991994158</v>
      </c>
      <c r="J13" s="164">
        <f>'31dictsaad'!Q13</f>
        <v>15540</v>
      </c>
      <c r="K13" s="165">
        <f t="shared" si="2"/>
        <v>43.652911598640408</v>
      </c>
      <c r="L13" s="164"/>
      <c r="M13" s="165"/>
      <c r="N13" s="164">
        <f t="shared" si="3"/>
        <v>35599</v>
      </c>
      <c r="O13" s="165">
        <f t="shared" si="3"/>
        <v>100</v>
      </c>
      <c r="P13" s="166"/>
      <c r="Q13" s="166"/>
    </row>
    <row r="14" spans="1:25" s="162" customFormat="1" ht="18" customHeight="1" x14ac:dyDescent="0.25">
      <c r="A14" s="191"/>
      <c r="B14" s="146" t="s">
        <v>6</v>
      </c>
      <c r="C14" s="159"/>
      <c r="D14" s="163"/>
      <c r="F14" s="164">
        <f>'31dictsaad'!K14</f>
        <v>17324</v>
      </c>
      <c r="G14" s="165">
        <f t="shared" si="0"/>
        <v>32.996209740395784</v>
      </c>
      <c r="H14" s="164">
        <f>'31dictsaad'!N14</f>
        <v>18556</v>
      </c>
      <c r="I14" s="165">
        <f t="shared" si="1"/>
        <v>35.342742319486504</v>
      </c>
      <c r="J14" s="164">
        <f>'31dictsaad'!Q14</f>
        <v>16623</v>
      </c>
      <c r="K14" s="165">
        <f t="shared" si="2"/>
        <v>31.661047940117708</v>
      </c>
      <c r="L14" s="164"/>
      <c r="M14" s="165"/>
      <c r="N14" s="164">
        <f t="shared" si="3"/>
        <v>52503</v>
      </c>
      <c r="O14" s="165">
        <f t="shared" si="3"/>
        <v>100</v>
      </c>
      <c r="P14" s="166"/>
      <c r="Q14" s="166"/>
    </row>
    <row r="15" spans="1:25" s="162" customFormat="1" ht="18" customHeight="1" x14ac:dyDescent="0.25">
      <c r="A15" s="191"/>
      <c r="B15" s="146" t="s">
        <v>5</v>
      </c>
      <c r="C15" s="159"/>
      <c r="D15" s="163"/>
      <c r="F15" s="163">
        <f>'31dictsaad'!K15</f>
        <v>5336</v>
      </c>
      <c r="G15" s="165">
        <f t="shared" si="0"/>
        <v>28.763948035146353</v>
      </c>
      <c r="H15" s="163">
        <f>'31dictsaad'!N15</f>
        <v>7925</v>
      </c>
      <c r="I15" s="165">
        <f t="shared" si="1"/>
        <v>42.720068998975798</v>
      </c>
      <c r="J15" s="163">
        <f>'31dictsaad'!Q15</f>
        <v>5290</v>
      </c>
      <c r="K15" s="165">
        <f t="shared" si="2"/>
        <v>28.51598296587785</v>
      </c>
      <c r="L15" s="163"/>
      <c r="M15" s="165"/>
      <c r="N15" s="164">
        <f t="shared" si="3"/>
        <v>18551</v>
      </c>
      <c r="O15" s="165">
        <f t="shared" si="3"/>
        <v>100</v>
      </c>
      <c r="P15" s="166"/>
      <c r="Q15" s="166"/>
    </row>
    <row r="16" spans="1:25" s="162" customFormat="1" ht="18" customHeight="1" x14ac:dyDescent="0.25">
      <c r="A16" s="191"/>
      <c r="B16" s="146" t="s">
        <v>4</v>
      </c>
      <c r="C16" s="159"/>
      <c r="D16" s="163"/>
      <c r="F16" s="164">
        <f>'31dictsaad'!K16</f>
        <v>35163</v>
      </c>
      <c r="G16" s="165">
        <f t="shared" si="0"/>
        <v>27.830939095334205</v>
      </c>
      <c r="H16" s="164">
        <f>'31dictsaad'!N16</f>
        <v>41339</v>
      </c>
      <c r="I16" s="165">
        <f t="shared" si="1"/>
        <v>32.719142031738492</v>
      </c>
      <c r="J16" s="164">
        <f>'31dictsaad'!Q16</f>
        <v>49843</v>
      </c>
      <c r="K16" s="165">
        <f t="shared" si="2"/>
        <v>39.449918872927299</v>
      </c>
      <c r="L16" s="164"/>
      <c r="M16" s="165"/>
      <c r="N16" s="164">
        <f t="shared" si="3"/>
        <v>126345</v>
      </c>
      <c r="O16" s="165">
        <f t="shared" si="3"/>
        <v>100</v>
      </c>
      <c r="P16" s="166"/>
      <c r="Q16" s="166"/>
    </row>
    <row r="17" spans="1:25" s="162" customFormat="1" ht="18" customHeight="1" x14ac:dyDescent="0.25">
      <c r="A17" s="191"/>
      <c r="B17" s="146" t="s">
        <v>40</v>
      </c>
      <c r="C17" s="159"/>
      <c r="D17" s="163"/>
      <c r="F17" s="164">
        <f>'31dictsaad'!K17</f>
        <v>23889</v>
      </c>
      <c r="G17" s="165">
        <f t="shared" si="0"/>
        <v>29.844462489849459</v>
      </c>
      <c r="H17" s="164">
        <f>'31dictsaad'!N17</f>
        <v>26396</v>
      </c>
      <c r="I17" s="165">
        <f t="shared" si="1"/>
        <v>32.976450746455122</v>
      </c>
      <c r="J17" s="164">
        <f>'31dictsaad'!Q17</f>
        <v>29760</v>
      </c>
      <c r="K17" s="165">
        <f t="shared" si="2"/>
        <v>37.179086763695423</v>
      </c>
      <c r="L17" s="164"/>
      <c r="M17" s="165"/>
      <c r="N17" s="164">
        <f t="shared" si="3"/>
        <v>80045</v>
      </c>
      <c r="O17" s="165">
        <f t="shared" si="3"/>
        <v>100</v>
      </c>
      <c r="P17" s="166"/>
      <c r="Q17" s="166"/>
    </row>
    <row r="18" spans="1:25" s="162" customFormat="1" ht="18" customHeight="1" x14ac:dyDescent="0.25">
      <c r="A18" s="191"/>
      <c r="B18" s="146" t="s">
        <v>41</v>
      </c>
      <c r="C18" s="159"/>
      <c r="D18" s="163"/>
      <c r="F18" s="164">
        <f>'31dictsaad'!K18</f>
        <v>49806</v>
      </c>
      <c r="G18" s="165">
        <f t="shared" si="0"/>
        <v>18.509186585800929</v>
      </c>
      <c r="H18" s="164">
        <f>'31dictsaad'!N18</f>
        <v>101997</v>
      </c>
      <c r="I18" s="165">
        <f t="shared" si="1"/>
        <v>37.904700321084555</v>
      </c>
      <c r="J18" s="164">
        <f>'31dictsaad'!Q18</f>
        <v>117285</v>
      </c>
      <c r="K18" s="165">
        <f t="shared" si="2"/>
        <v>43.58611309311452</v>
      </c>
      <c r="L18" s="164"/>
      <c r="M18" s="165"/>
      <c r="N18" s="164">
        <f t="shared" si="3"/>
        <v>269088</v>
      </c>
      <c r="O18" s="165">
        <f t="shared" si="3"/>
        <v>100</v>
      </c>
      <c r="P18" s="166"/>
      <c r="Q18" s="166"/>
    </row>
    <row r="19" spans="1:25" s="162" customFormat="1" ht="18" customHeight="1" x14ac:dyDescent="0.25">
      <c r="A19" s="191"/>
      <c r="B19" s="146" t="s">
        <v>3</v>
      </c>
      <c r="C19" s="159"/>
      <c r="D19" s="163"/>
      <c r="F19" s="164">
        <f>'31dictsaad'!K19</f>
        <v>48307</v>
      </c>
      <c r="G19" s="165">
        <f t="shared" si="0"/>
        <v>27.995294226734821</v>
      </c>
      <c r="H19" s="164">
        <f>'31dictsaad'!N19</f>
        <v>64643</v>
      </c>
      <c r="I19" s="165">
        <f>H19*100/$N19</f>
        <v>37.462475514911276</v>
      </c>
      <c r="J19" s="164">
        <f>'31dictsaad'!Q19</f>
        <v>59604</v>
      </c>
      <c r="K19" s="165">
        <f>J19*100/$N19</f>
        <v>34.542230258353904</v>
      </c>
      <c r="L19" s="164"/>
      <c r="M19" s="165"/>
      <c r="N19" s="164">
        <f t="shared" si="3"/>
        <v>172554</v>
      </c>
      <c r="O19" s="165">
        <f t="shared" si="3"/>
        <v>100</v>
      </c>
      <c r="P19" s="166"/>
      <c r="Q19" s="166"/>
    </row>
    <row r="20" spans="1:25" s="162" customFormat="1" ht="18" customHeight="1" x14ac:dyDescent="0.25">
      <c r="A20" s="191"/>
      <c r="B20" s="146" t="s">
        <v>2</v>
      </c>
      <c r="C20" s="159"/>
      <c r="D20" s="163"/>
      <c r="F20" s="164">
        <f>'31dictsaad'!K20</f>
        <v>13200</v>
      </c>
      <c r="G20" s="165">
        <f t="shared" si="0"/>
        <v>32.202190724793248</v>
      </c>
      <c r="H20" s="164">
        <f>'31dictsaad'!N20</f>
        <v>13612</v>
      </c>
      <c r="I20" s="165">
        <f>H20*100/$N20</f>
        <v>33.207289404991343</v>
      </c>
      <c r="J20" s="164">
        <f>'31dictsaad'!Q20</f>
        <v>14179</v>
      </c>
      <c r="K20" s="165">
        <f>J20*100/$N20</f>
        <v>34.590519870215417</v>
      </c>
      <c r="L20" s="164"/>
      <c r="M20" s="165"/>
      <c r="N20" s="164">
        <f t="shared" si="3"/>
        <v>40991</v>
      </c>
      <c r="O20" s="165">
        <f t="shared" si="3"/>
        <v>100</v>
      </c>
      <c r="P20" s="166"/>
      <c r="Q20" s="166"/>
    </row>
    <row r="21" spans="1:25" s="162" customFormat="1" ht="18" customHeight="1" x14ac:dyDescent="0.25">
      <c r="A21" s="191"/>
      <c r="B21" s="146" t="s">
        <v>35</v>
      </c>
      <c r="C21" s="159"/>
      <c r="D21" s="163"/>
      <c r="F21" s="164">
        <f>'31dictsaad'!K21</f>
        <v>25794</v>
      </c>
      <c r="G21" s="165">
        <f t="shared" si="0"/>
        <v>32.878702901137004</v>
      </c>
      <c r="H21" s="164">
        <f>'31dictsaad'!N21</f>
        <v>26936</v>
      </c>
      <c r="I21" s="165">
        <f>H21*100/$N21</f>
        <v>34.33437006067404</v>
      </c>
      <c r="J21" s="164">
        <f>'31dictsaad'!Q21</f>
        <v>25722</v>
      </c>
      <c r="K21" s="165">
        <f>J21*100/$N21</f>
        <v>32.786927038188956</v>
      </c>
      <c r="L21" s="164"/>
      <c r="M21" s="165"/>
      <c r="N21" s="164">
        <f t="shared" si="3"/>
        <v>78452</v>
      </c>
      <c r="O21" s="165">
        <f t="shared" si="3"/>
        <v>100</v>
      </c>
      <c r="P21" s="166"/>
      <c r="Q21" s="166"/>
    </row>
    <row r="22" spans="1:25" s="162" customFormat="1" ht="21" customHeight="1" x14ac:dyDescent="0.25">
      <c r="A22" s="191"/>
      <c r="B22" s="146" t="s">
        <v>42</v>
      </c>
      <c r="C22" s="159"/>
      <c r="D22" s="163"/>
      <c r="F22" s="164">
        <f>'31dictsaad'!K22</f>
        <v>64576</v>
      </c>
      <c r="G22" s="165">
        <f t="shared" si="0"/>
        <v>31.998414350131313</v>
      </c>
      <c r="H22" s="164">
        <f>'31dictsaad'!N22</f>
        <v>75323</v>
      </c>
      <c r="I22" s="165">
        <f>H22*100/$N22</f>
        <v>37.323720331004409</v>
      </c>
      <c r="J22" s="164">
        <f>'31dictsaad'!Q22</f>
        <v>61911</v>
      </c>
      <c r="K22" s="165">
        <f>J22*100/$N22</f>
        <v>30.677865318864278</v>
      </c>
      <c r="L22" s="164"/>
      <c r="M22" s="165"/>
      <c r="N22" s="164">
        <f t="shared" si="3"/>
        <v>201810</v>
      </c>
      <c r="O22" s="165">
        <f t="shared" si="3"/>
        <v>100</v>
      </c>
      <c r="P22" s="166"/>
      <c r="Q22" s="166"/>
    </row>
    <row r="23" spans="1:25" s="162" customFormat="1" ht="18" customHeight="1" x14ac:dyDescent="0.25">
      <c r="A23" s="191"/>
      <c r="B23" s="146" t="s">
        <v>43</v>
      </c>
      <c r="C23" s="159"/>
      <c r="D23" s="163"/>
      <c r="F23" s="164">
        <f>'31dictsaad'!K23</f>
        <v>15096</v>
      </c>
      <c r="G23" s="165">
        <f t="shared" si="0"/>
        <v>29.246178584574849</v>
      </c>
      <c r="H23" s="164">
        <f>'31dictsaad'!N23</f>
        <v>19409</v>
      </c>
      <c r="I23" s="165">
        <f>H23*100/$N23</f>
        <v>37.60195284499293</v>
      </c>
      <c r="J23" s="164">
        <f>'31dictsaad'!Q23</f>
        <v>17112</v>
      </c>
      <c r="K23" s="165">
        <f>J23*100/$N23</f>
        <v>33.151868570432221</v>
      </c>
      <c r="L23" s="164"/>
      <c r="M23" s="165"/>
      <c r="N23" s="164">
        <f t="shared" si="3"/>
        <v>51617</v>
      </c>
      <c r="O23" s="165">
        <f t="shared" si="3"/>
        <v>100</v>
      </c>
      <c r="P23" s="166"/>
      <c r="Q23" s="166"/>
    </row>
    <row r="24" spans="1:25" s="162" customFormat="1" ht="22.5" customHeight="1" x14ac:dyDescent="0.25">
      <c r="A24" s="191"/>
      <c r="B24" s="146" t="s">
        <v>44</v>
      </c>
      <c r="C24" s="159"/>
      <c r="D24" s="163"/>
      <c r="F24" s="163">
        <f>'31dictsaad'!K24</f>
        <v>3531</v>
      </c>
      <c r="G24" s="167">
        <f t="shared" si="0"/>
        <v>20.852772692375833</v>
      </c>
      <c r="H24" s="163">
        <f>'31dictsaad'!N24</f>
        <v>6723</v>
      </c>
      <c r="I24" s="165">
        <f t="shared" si="1"/>
        <v>39.703537471210062</v>
      </c>
      <c r="J24" s="163">
        <f>'31dictsaad'!Q24</f>
        <v>6679</v>
      </c>
      <c r="K24" s="165">
        <f t="shared" si="2"/>
        <v>39.443689836414102</v>
      </c>
      <c r="L24" s="163"/>
      <c r="M24" s="165"/>
      <c r="N24" s="163">
        <f t="shared" si="3"/>
        <v>16933</v>
      </c>
      <c r="O24" s="165">
        <f t="shared" si="3"/>
        <v>100</v>
      </c>
      <c r="P24" s="166"/>
      <c r="Q24" s="166"/>
    </row>
    <row r="25" spans="1:25" s="162" customFormat="1" ht="18" customHeight="1" x14ac:dyDescent="0.25">
      <c r="A25" s="191"/>
      <c r="B25" s="146" t="s">
        <v>45</v>
      </c>
      <c r="C25" s="159"/>
      <c r="D25" s="163"/>
      <c r="F25" s="163">
        <f>'31dictsaad'!K25</f>
        <v>19873</v>
      </c>
      <c r="G25" s="167">
        <f t="shared" si="0"/>
        <v>23.35746691427094</v>
      </c>
      <c r="H25" s="163">
        <f>'31dictsaad'!N25</f>
        <v>27063</v>
      </c>
      <c r="I25" s="165">
        <f t="shared" si="1"/>
        <v>31.808138031546036</v>
      </c>
      <c r="J25" s="163">
        <f>'31dictsaad'!Q25</f>
        <v>38146</v>
      </c>
      <c r="K25" s="165">
        <f t="shared" si="2"/>
        <v>44.834395054183027</v>
      </c>
      <c r="L25" s="163"/>
      <c r="M25" s="165"/>
      <c r="N25" s="163">
        <f t="shared" si="3"/>
        <v>85082</v>
      </c>
      <c r="O25" s="165">
        <f t="shared" si="3"/>
        <v>100</v>
      </c>
      <c r="P25" s="166"/>
      <c r="Q25" s="166"/>
    </row>
    <row r="26" spans="1:25" s="162" customFormat="1" ht="18" customHeight="1" x14ac:dyDescent="0.25">
      <c r="A26" s="191"/>
      <c r="B26" s="146" t="s">
        <v>46</v>
      </c>
      <c r="C26" s="159"/>
      <c r="D26" s="163"/>
      <c r="F26" s="163">
        <f>'31dictsaad'!K26</f>
        <v>2456</v>
      </c>
      <c r="G26" s="167">
        <f t="shared" si="0"/>
        <v>23.601768210647702</v>
      </c>
      <c r="H26" s="163">
        <f>'31dictsaad'!N26</f>
        <v>4375</v>
      </c>
      <c r="I26" s="165">
        <f t="shared" si="1"/>
        <v>42.043052085335383</v>
      </c>
      <c r="J26" s="163">
        <f>'31dictsaad'!Q26</f>
        <v>3575</v>
      </c>
      <c r="K26" s="165">
        <f t="shared" si="2"/>
        <v>34.355179704016912</v>
      </c>
      <c r="L26" s="163"/>
      <c r="M26" s="165"/>
      <c r="N26" s="163">
        <f t="shared" si="3"/>
        <v>10406</v>
      </c>
      <c r="O26" s="165">
        <f t="shared" si="3"/>
        <v>100</v>
      </c>
      <c r="P26" s="166"/>
      <c r="Q26" s="166"/>
    </row>
    <row r="27" spans="1:25" s="162" customFormat="1" ht="18" customHeight="1" x14ac:dyDescent="0.25">
      <c r="A27" s="191"/>
      <c r="B27" s="146" t="s">
        <v>1</v>
      </c>
      <c r="C27" s="159"/>
      <c r="D27" s="163"/>
      <c r="F27" s="163">
        <f>'31dictsaad'!K27</f>
        <v>1256</v>
      </c>
      <c r="G27" s="167">
        <f t="shared" si="0"/>
        <v>31.36863136863137</v>
      </c>
      <c r="H27" s="163">
        <f>'31dictsaad'!N27</f>
        <v>1483</v>
      </c>
      <c r="I27" s="165">
        <f t="shared" si="1"/>
        <v>37.037962037962039</v>
      </c>
      <c r="J27" s="163">
        <f>'31dictsaad'!Q27</f>
        <v>1265</v>
      </c>
      <c r="K27" s="165">
        <f t="shared" si="2"/>
        <v>31.593406593406595</v>
      </c>
      <c r="L27" s="163"/>
      <c r="M27" s="165"/>
      <c r="N27" s="164">
        <f t="shared" si="3"/>
        <v>4004</v>
      </c>
      <c r="O27" s="165">
        <f t="shared" si="3"/>
        <v>100</v>
      </c>
      <c r="P27" s="166"/>
      <c r="Q27" s="166"/>
    </row>
    <row r="28" spans="1:25" s="162" customFormat="1" ht="8.25" customHeight="1" x14ac:dyDescent="0.25">
      <c r="A28" s="191"/>
      <c r="B28" s="168"/>
      <c r="C28" s="159"/>
      <c r="D28" s="169"/>
      <c r="F28" s="163"/>
      <c r="G28" s="170"/>
      <c r="H28" s="163"/>
      <c r="I28" s="170"/>
      <c r="J28" s="163"/>
      <c r="K28" s="170"/>
      <c r="L28" s="163"/>
      <c r="M28" s="170"/>
      <c r="N28" s="164"/>
      <c r="O28" s="166"/>
      <c r="P28" s="166"/>
      <c r="Q28" s="170"/>
    </row>
    <row r="29" spans="1:25" s="162" customFormat="1" ht="14" x14ac:dyDescent="0.25">
      <c r="B29" s="208" t="s">
        <v>0</v>
      </c>
      <c r="C29" s="159"/>
      <c r="D29" s="171"/>
      <c r="F29" s="147">
        <f>SUM(F10:F27)</f>
        <v>432244</v>
      </c>
      <c r="G29" s="172">
        <f>F29*100/$N29</f>
        <v>26.40856278604582</v>
      </c>
      <c r="H29" s="147">
        <f>SUM(H10:H27)</f>
        <v>612870</v>
      </c>
      <c r="I29" s="172">
        <f>H29*100/$N29</f>
        <v>37.444165505325472</v>
      </c>
      <c r="J29" s="147">
        <f>SUM(J10:J27)</f>
        <v>591643</v>
      </c>
      <c r="K29" s="172">
        <f>J29*100/$N29</f>
        <v>36.147271708628708</v>
      </c>
      <c r="L29" s="147"/>
      <c r="M29" s="172"/>
      <c r="N29" s="147">
        <f>SUM(N10:N27)</f>
        <v>1636757</v>
      </c>
      <c r="O29" s="172">
        <f>N29*100/$N29</f>
        <v>100</v>
      </c>
      <c r="P29" s="172"/>
      <c r="Q29" s="172"/>
    </row>
    <row r="30" spans="1:25" s="162" customFormat="1" ht="20.25" customHeight="1" x14ac:dyDescent="0.25">
      <c r="B30" s="146" t="s">
        <v>0</v>
      </c>
      <c r="C30" s="173"/>
      <c r="D30" s="147">
        <f>SUM(D10:D29)</f>
        <v>0</v>
      </c>
      <c r="E30" s="174"/>
      <c r="F30" s="147">
        <f>SUM(F10:F27)</f>
        <v>432244</v>
      </c>
      <c r="G30" s="175">
        <f>F30*100/$N30</f>
        <v>26.40856278604582</v>
      </c>
      <c r="H30" s="147">
        <f>SUM(H10:H27)</f>
        <v>612870</v>
      </c>
      <c r="I30" s="175">
        <f>H30*100/$N30</f>
        <v>37.444165505325472</v>
      </c>
      <c r="J30" s="147">
        <f>SUM(J10:J27)</f>
        <v>591643</v>
      </c>
      <c r="K30" s="175">
        <f>J30*100/$N30</f>
        <v>36.147271708628708</v>
      </c>
      <c r="L30" s="147">
        <f>SUM(L10:L28)</f>
        <v>0</v>
      </c>
      <c r="M30" s="175">
        <f>L30*100/$N30</f>
        <v>0</v>
      </c>
      <c r="N30" s="147">
        <f>F30+H30+J30+L30</f>
        <v>1636757</v>
      </c>
      <c r="O30" s="175">
        <f>G30+I30+K30+M30</f>
        <v>100</v>
      </c>
      <c r="P30" s="176"/>
      <c r="Q30" s="176" t="e">
        <f>(N30/D30)</f>
        <v>#DIV/0!</v>
      </c>
    </row>
    <row r="31" spans="1: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1: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0" orientation="landscape" r:id="rId1"/>
  <headerFooter alignWithMargins="0"/>
  <rowBreaks count="1" manualBreakCount="1">
    <brk id="32" max="21"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18">
    <tabColor theme="0"/>
    <pageSetUpPr fitToPage="1"/>
  </sheetPr>
  <dimension ref="A1:IZ53"/>
  <sheetViews>
    <sheetView zoomScaleNormal="100" workbookViewId="0"/>
  </sheetViews>
  <sheetFormatPr baseColWidth="10" defaultColWidth="11.453125" defaultRowHeight="14.5" x14ac:dyDescent="0.25"/>
  <cols>
    <col min="1" max="1" width="0.81640625" style="333" customWidth="1"/>
    <col min="2" max="2" width="28.7265625" style="333" customWidth="1"/>
    <col min="3" max="3" width="0.7265625" style="333" customWidth="1"/>
    <col min="4" max="4" width="11.81640625" style="333" customWidth="1"/>
    <col min="5" max="5" width="7.7265625" style="333" customWidth="1"/>
    <col min="6" max="6" width="0.453125" style="333" customWidth="1"/>
    <col min="7" max="7" width="16.54296875" style="333" customWidth="1"/>
    <col min="8" max="8" width="7.26953125" style="333" customWidth="1"/>
    <col min="9" max="9" width="0.7265625" style="333" customWidth="1"/>
    <col min="10" max="10" width="10.453125" style="333" customWidth="1"/>
    <col min="11" max="11" width="9.54296875" style="333" customWidth="1"/>
    <col min="12" max="12" width="11" style="333" customWidth="1"/>
    <col min="13" max="19" width="11.453125" style="333"/>
    <col min="20" max="20" width="2.26953125" style="333" customWidth="1"/>
    <col min="21" max="16384" width="11.453125" style="333"/>
  </cols>
  <sheetData>
    <row r="1" spans="1:260" s="613" customFormat="1" ht="9" customHeight="1" x14ac:dyDescent="0.35">
      <c r="A1" s="340"/>
      <c r="B1" s="311"/>
      <c r="C1" s="341"/>
      <c r="D1" s="340"/>
      <c r="E1" s="340"/>
      <c r="F1" s="341"/>
      <c r="G1" s="340"/>
      <c r="H1" s="340"/>
      <c r="I1" s="341"/>
      <c r="J1" s="340"/>
      <c r="K1" s="340"/>
      <c r="L1" s="748"/>
      <c r="M1" s="748"/>
      <c r="N1" s="748"/>
      <c r="O1" s="748"/>
      <c r="P1" s="340"/>
      <c r="Q1" s="340"/>
      <c r="R1" s="340"/>
      <c r="S1" s="748"/>
      <c r="T1" s="748"/>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c r="IZ1" s="340"/>
    </row>
    <row r="2" spans="1:260" s="619" customFormat="1" ht="49.5" customHeight="1" x14ac:dyDescent="0.35">
      <c r="A2" s="343"/>
      <c r="B2" s="749"/>
      <c r="C2" s="749"/>
      <c r="D2" s="749"/>
      <c r="E2" s="749"/>
      <c r="F2" s="749"/>
      <c r="G2" s="749"/>
      <c r="H2" s="749"/>
      <c r="I2" s="749"/>
      <c r="J2" s="343"/>
      <c r="K2" s="343"/>
      <c r="L2" s="748"/>
      <c r="M2" s="748"/>
      <c r="N2" s="748"/>
      <c r="O2" s="748"/>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c r="IZ2" s="343"/>
    </row>
    <row r="3" spans="1:260" s="621" customFormat="1" ht="7" customHeight="1" x14ac:dyDescent="0.35">
      <c r="A3" s="345"/>
      <c r="B3" s="1382"/>
      <c r="C3" s="1382"/>
      <c r="D3" s="1382"/>
      <c r="E3" s="1382"/>
      <c r="F3" s="1382"/>
      <c r="G3" s="1382"/>
      <c r="H3" s="1382"/>
      <c r="I3" s="1382"/>
      <c r="J3" s="345"/>
      <c r="K3" s="345"/>
      <c r="L3" s="748"/>
      <c r="M3" s="748"/>
      <c r="N3" s="748"/>
      <c r="O3" s="748"/>
      <c r="P3" s="345"/>
      <c r="Q3" s="345"/>
      <c r="R3" s="345"/>
      <c r="S3" s="343"/>
      <c r="T3" s="343"/>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c r="IZ3" s="345"/>
    </row>
    <row r="4" spans="1:260" s="623" customFormat="1" ht="20.25" customHeight="1" x14ac:dyDescent="0.25">
      <c r="A4" s="1477" t="s">
        <v>402</v>
      </c>
      <c r="B4" s="1477"/>
      <c r="C4" s="1477"/>
      <c r="D4" s="1477"/>
      <c r="E4" s="1477"/>
      <c r="F4" s="1477"/>
      <c r="G4" s="1477"/>
      <c r="H4" s="1477"/>
      <c r="I4" s="1477"/>
      <c r="J4" s="1477"/>
      <c r="K4" s="1477"/>
      <c r="L4" s="1477"/>
      <c r="M4" s="1477"/>
      <c r="N4" s="1477"/>
      <c r="O4" s="1477"/>
      <c r="P4" s="1477"/>
      <c r="Q4" s="1477"/>
      <c r="R4" s="1477"/>
      <c r="S4" s="437"/>
      <c r="T4" s="492"/>
      <c r="U4" s="492"/>
      <c r="V4" s="492"/>
      <c r="W4" s="492"/>
      <c r="X4" s="492"/>
      <c r="Y4" s="492"/>
      <c r="Z4" s="492"/>
      <c r="AA4" s="492"/>
      <c r="AB4" s="492"/>
      <c r="AC4" s="492"/>
      <c r="AD4" s="492"/>
      <c r="AE4" s="492"/>
      <c r="AF4" s="492"/>
      <c r="AG4" s="492"/>
      <c r="AH4" s="492"/>
      <c r="AI4" s="492"/>
      <c r="AJ4" s="492"/>
      <c r="AK4" s="492"/>
      <c r="AL4" s="492"/>
      <c r="AM4" s="492"/>
      <c r="AN4" s="492"/>
      <c r="AO4" s="492"/>
      <c r="AP4" s="492"/>
      <c r="AQ4" s="492"/>
      <c r="AR4" s="492"/>
      <c r="AS4" s="492"/>
      <c r="AT4" s="492"/>
      <c r="AU4" s="492"/>
      <c r="AV4" s="492"/>
      <c r="AW4" s="492"/>
      <c r="AX4" s="492"/>
      <c r="AY4" s="492"/>
      <c r="AZ4" s="492"/>
      <c r="BA4" s="492"/>
      <c r="BB4" s="492"/>
      <c r="BC4" s="492"/>
      <c r="BD4" s="492"/>
      <c r="BE4" s="492"/>
      <c r="BF4" s="492"/>
      <c r="BG4" s="492"/>
      <c r="BH4" s="492"/>
      <c r="BI4" s="492"/>
      <c r="BJ4" s="492"/>
      <c r="BK4" s="492"/>
      <c r="BL4" s="492"/>
      <c r="BM4" s="492"/>
      <c r="BN4" s="492"/>
      <c r="BO4" s="492"/>
      <c r="BP4" s="492"/>
      <c r="BQ4" s="492"/>
      <c r="BR4" s="492"/>
      <c r="BS4" s="492"/>
      <c r="BT4" s="492"/>
      <c r="BU4" s="492"/>
      <c r="BV4" s="492"/>
      <c r="BW4" s="492"/>
      <c r="BX4" s="492"/>
      <c r="BY4" s="492"/>
      <c r="BZ4" s="492"/>
      <c r="CA4" s="492"/>
      <c r="CB4" s="492"/>
      <c r="CC4" s="492"/>
      <c r="CD4" s="492"/>
      <c r="CE4" s="492"/>
      <c r="CF4" s="492"/>
      <c r="CG4" s="492"/>
      <c r="CH4" s="492"/>
      <c r="CI4" s="492"/>
      <c r="CJ4" s="492"/>
      <c r="CK4" s="492"/>
      <c r="CL4" s="492"/>
      <c r="CM4" s="492"/>
      <c r="CN4" s="492"/>
      <c r="CO4" s="492"/>
      <c r="CP4" s="492"/>
      <c r="CQ4" s="492"/>
      <c r="CR4" s="492"/>
      <c r="CS4" s="492"/>
      <c r="CT4" s="492"/>
      <c r="CU4" s="492"/>
      <c r="CV4" s="492"/>
      <c r="CW4" s="492"/>
      <c r="CX4" s="492"/>
      <c r="CY4" s="492"/>
      <c r="CZ4" s="492"/>
      <c r="DA4" s="492"/>
      <c r="DB4" s="492"/>
      <c r="DC4" s="492"/>
      <c r="DD4" s="492"/>
      <c r="DE4" s="492"/>
      <c r="DF4" s="492"/>
      <c r="DG4" s="492"/>
      <c r="DH4" s="492"/>
      <c r="DI4" s="492"/>
      <c r="DJ4" s="492"/>
      <c r="DK4" s="492"/>
      <c r="DL4" s="492"/>
      <c r="DM4" s="492"/>
      <c r="DN4" s="492"/>
      <c r="DO4" s="492"/>
      <c r="DP4" s="492"/>
      <c r="DQ4" s="492"/>
      <c r="DR4" s="492"/>
      <c r="DS4" s="492"/>
      <c r="DT4" s="492"/>
      <c r="DU4" s="492"/>
      <c r="DV4" s="492"/>
      <c r="DW4" s="492"/>
      <c r="DX4" s="492"/>
      <c r="DY4" s="492"/>
      <c r="DZ4" s="492"/>
      <c r="EA4" s="492"/>
      <c r="EB4" s="492"/>
      <c r="EC4" s="492"/>
      <c r="ED4" s="492"/>
      <c r="EE4" s="492"/>
      <c r="EF4" s="492"/>
      <c r="EG4" s="492"/>
      <c r="EH4" s="492"/>
      <c r="EI4" s="492"/>
      <c r="EJ4" s="492"/>
      <c r="EK4" s="492"/>
      <c r="EL4" s="492"/>
      <c r="EM4" s="492"/>
      <c r="EN4" s="492"/>
      <c r="EO4" s="492"/>
      <c r="EP4" s="492"/>
      <c r="EQ4" s="492"/>
      <c r="ER4" s="492"/>
      <c r="ES4" s="492"/>
      <c r="ET4" s="492"/>
      <c r="EU4" s="492"/>
      <c r="EV4" s="492"/>
      <c r="EW4" s="492"/>
      <c r="EX4" s="492"/>
      <c r="EY4" s="492"/>
      <c r="EZ4" s="492"/>
      <c r="FA4" s="492"/>
      <c r="FB4" s="492"/>
      <c r="FC4" s="492"/>
      <c r="FD4" s="492"/>
      <c r="FE4" s="492"/>
      <c r="FF4" s="492"/>
      <c r="FG4" s="492"/>
      <c r="FH4" s="492"/>
      <c r="FI4" s="492"/>
      <c r="FJ4" s="492"/>
      <c r="FK4" s="492"/>
      <c r="FL4" s="492"/>
      <c r="FM4" s="492"/>
      <c r="FN4" s="492"/>
      <c r="FO4" s="492"/>
      <c r="FP4" s="492"/>
      <c r="FQ4" s="492"/>
      <c r="FR4" s="492"/>
      <c r="FS4" s="492"/>
      <c r="FT4" s="492"/>
      <c r="FU4" s="492"/>
      <c r="FV4" s="492"/>
      <c r="FW4" s="492"/>
      <c r="FX4" s="492"/>
      <c r="FY4" s="492"/>
      <c r="FZ4" s="492"/>
      <c r="GA4" s="492"/>
      <c r="GB4" s="492"/>
      <c r="GC4" s="492"/>
      <c r="GD4" s="492"/>
      <c r="GE4" s="492"/>
      <c r="GF4" s="492"/>
      <c r="GG4" s="492"/>
      <c r="GH4" s="492"/>
      <c r="GI4" s="492"/>
      <c r="GJ4" s="492"/>
      <c r="GK4" s="492"/>
      <c r="GL4" s="492"/>
      <c r="GM4" s="492"/>
      <c r="GN4" s="492"/>
      <c r="GO4" s="492"/>
      <c r="GP4" s="492"/>
      <c r="GQ4" s="492"/>
      <c r="GR4" s="492"/>
      <c r="GS4" s="492"/>
      <c r="GT4" s="492"/>
      <c r="GU4" s="492"/>
      <c r="GV4" s="492"/>
      <c r="GW4" s="492"/>
      <c r="GX4" s="492"/>
      <c r="GY4" s="492"/>
      <c r="GZ4" s="492"/>
      <c r="HA4" s="492"/>
      <c r="HB4" s="492"/>
      <c r="HC4" s="492"/>
      <c r="HD4" s="492"/>
      <c r="HE4" s="492"/>
      <c r="HF4" s="492"/>
      <c r="HG4" s="492"/>
      <c r="HH4" s="492"/>
      <c r="HI4" s="492"/>
      <c r="HJ4" s="492"/>
      <c r="HK4" s="492"/>
      <c r="HL4" s="492"/>
      <c r="HM4" s="492"/>
      <c r="HN4" s="492"/>
      <c r="HO4" s="492"/>
      <c r="HP4" s="492"/>
      <c r="HQ4" s="492"/>
      <c r="HR4" s="492"/>
      <c r="HS4" s="492"/>
      <c r="HT4" s="492"/>
      <c r="HU4" s="492"/>
      <c r="HV4" s="492"/>
      <c r="HW4" s="492"/>
      <c r="HX4" s="492"/>
      <c r="HY4" s="492"/>
      <c r="HZ4" s="492"/>
      <c r="IA4" s="492"/>
      <c r="IB4" s="492"/>
      <c r="IC4" s="492"/>
      <c r="ID4" s="492"/>
      <c r="IE4" s="492"/>
      <c r="IF4" s="492"/>
      <c r="IG4" s="492"/>
      <c r="IH4" s="492"/>
      <c r="II4" s="492"/>
      <c r="IJ4" s="492"/>
      <c r="IK4" s="492"/>
      <c r="IL4" s="492"/>
      <c r="IM4" s="492"/>
      <c r="IN4" s="492"/>
      <c r="IO4" s="492"/>
      <c r="IP4" s="492"/>
      <c r="IQ4" s="492"/>
      <c r="IR4" s="492"/>
      <c r="IS4" s="492"/>
      <c r="IT4" s="492"/>
      <c r="IU4" s="492"/>
      <c r="IV4" s="492"/>
      <c r="IW4" s="492"/>
      <c r="IX4" s="492"/>
      <c r="IY4" s="492"/>
      <c r="IZ4" s="492"/>
    </row>
    <row r="5" spans="1:260" s="623" customFormat="1" ht="12" customHeight="1" x14ac:dyDescent="0.25">
      <c r="A5" s="492"/>
      <c r="B5" s="1420" t="str">
        <f>porsaad!$B$6</f>
        <v>Situación a 31 de diciembre de 2024</v>
      </c>
      <c r="C5" s="1420"/>
      <c r="D5" s="1420"/>
      <c r="E5" s="1420"/>
      <c r="F5" s="1420"/>
      <c r="G5" s="1420"/>
      <c r="H5" s="1420"/>
      <c r="I5" s="1420"/>
      <c r="J5" s="1420"/>
      <c r="K5" s="1420"/>
      <c r="L5" s="1420"/>
      <c r="M5" s="1420"/>
      <c r="N5" s="1420"/>
      <c r="O5" s="1420"/>
      <c r="P5" s="1420"/>
      <c r="Q5" s="1420"/>
      <c r="R5" s="1420"/>
      <c r="S5" s="750"/>
      <c r="T5" s="750"/>
      <c r="U5" s="492"/>
      <c r="V5" s="492"/>
      <c r="W5" s="492"/>
      <c r="X5" s="492"/>
      <c r="Y5" s="492"/>
      <c r="Z5" s="492"/>
      <c r="AA5" s="492"/>
      <c r="AB5" s="492"/>
      <c r="AC5" s="492"/>
      <c r="AD5" s="492"/>
      <c r="AE5" s="492"/>
      <c r="AF5" s="492"/>
      <c r="AG5" s="492"/>
      <c r="AH5" s="492"/>
      <c r="AI5" s="492"/>
      <c r="AJ5" s="492"/>
      <c r="AK5" s="492"/>
      <c r="AL5" s="492"/>
      <c r="AM5" s="492"/>
      <c r="AN5" s="492"/>
      <c r="AO5" s="492"/>
      <c r="AP5" s="492"/>
      <c r="AQ5" s="492"/>
      <c r="AR5" s="492"/>
      <c r="AS5" s="492"/>
      <c r="AT5" s="492"/>
      <c r="AU5" s="492"/>
      <c r="AV5" s="492"/>
      <c r="AW5" s="492"/>
      <c r="AX5" s="492"/>
      <c r="AY5" s="492"/>
      <c r="AZ5" s="492"/>
      <c r="BA5" s="492"/>
      <c r="BB5" s="492"/>
      <c r="BC5" s="492"/>
      <c r="BD5" s="492"/>
      <c r="BE5" s="492"/>
      <c r="BF5" s="492"/>
      <c r="BG5" s="492"/>
      <c r="BH5" s="492"/>
      <c r="BI5" s="492"/>
      <c r="BJ5" s="492"/>
      <c r="BK5" s="492"/>
      <c r="BL5" s="492"/>
      <c r="BM5" s="492"/>
      <c r="BN5" s="492"/>
      <c r="BO5" s="492"/>
      <c r="BP5" s="492"/>
      <c r="BQ5" s="492"/>
      <c r="BR5" s="492"/>
      <c r="BS5" s="492"/>
      <c r="BT5" s="492"/>
      <c r="BU5" s="492"/>
      <c r="BV5" s="492"/>
      <c r="BW5" s="492"/>
      <c r="BX5" s="492"/>
      <c r="BY5" s="492"/>
      <c r="BZ5" s="492"/>
      <c r="CA5" s="492"/>
      <c r="CB5" s="492"/>
      <c r="CC5" s="492"/>
      <c r="CD5" s="492"/>
      <c r="CE5" s="492"/>
      <c r="CF5" s="492"/>
      <c r="CG5" s="492"/>
      <c r="CH5" s="492"/>
      <c r="CI5" s="492"/>
      <c r="CJ5" s="492"/>
      <c r="CK5" s="492"/>
      <c r="CL5" s="492"/>
      <c r="CM5" s="492"/>
      <c r="CN5" s="492"/>
      <c r="CO5" s="492"/>
      <c r="CP5" s="492"/>
      <c r="CQ5" s="492"/>
      <c r="CR5" s="492"/>
      <c r="CS5" s="492"/>
      <c r="CT5" s="492"/>
      <c r="CU5" s="492"/>
      <c r="CV5" s="492"/>
      <c r="CW5" s="492"/>
      <c r="CX5" s="492"/>
      <c r="CY5" s="492"/>
      <c r="CZ5" s="492"/>
      <c r="DA5" s="492"/>
      <c r="DB5" s="492"/>
      <c r="DC5" s="492"/>
      <c r="DD5" s="492"/>
      <c r="DE5" s="492"/>
      <c r="DF5" s="492"/>
      <c r="DG5" s="492"/>
      <c r="DH5" s="492"/>
      <c r="DI5" s="492"/>
      <c r="DJ5" s="492"/>
      <c r="DK5" s="492"/>
      <c r="DL5" s="492"/>
      <c r="DM5" s="492"/>
      <c r="DN5" s="492"/>
      <c r="DO5" s="492"/>
      <c r="DP5" s="492"/>
      <c r="DQ5" s="492"/>
      <c r="DR5" s="492"/>
      <c r="DS5" s="492"/>
      <c r="DT5" s="492"/>
      <c r="DU5" s="492"/>
      <c r="DV5" s="492"/>
      <c r="DW5" s="492"/>
      <c r="DX5" s="492"/>
      <c r="DY5" s="492"/>
      <c r="DZ5" s="492"/>
      <c r="EA5" s="492"/>
      <c r="EB5" s="492"/>
      <c r="EC5" s="492"/>
      <c r="ED5" s="492"/>
      <c r="EE5" s="492"/>
      <c r="EF5" s="492"/>
      <c r="EG5" s="492"/>
      <c r="EH5" s="492"/>
      <c r="EI5" s="492"/>
      <c r="EJ5" s="492"/>
      <c r="EK5" s="492"/>
      <c r="EL5" s="492"/>
      <c r="EM5" s="492"/>
      <c r="EN5" s="492"/>
      <c r="EO5" s="492"/>
      <c r="EP5" s="492"/>
      <c r="EQ5" s="492"/>
      <c r="ER5" s="492"/>
      <c r="ES5" s="492"/>
      <c r="ET5" s="492"/>
      <c r="EU5" s="492"/>
      <c r="EV5" s="492"/>
      <c r="EW5" s="492"/>
      <c r="EX5" s="492"/>
      <c r="EY5" s="492"/>
      <c r="EZ5" s="492"/>
      <c r="FA5" s="492"/>
      <c r="FB5" s="492"/>
      <c r="FC5" s="492"/>
      <c r="FD5" s="492"/>
      <c r="FE5" s="492"/>
      <c r="FF5" s="492"/>
      <c r="FG5" s="492"/>
      <c r="FH5" s="492"/>
      <c r="FI5" s="492"/>
      <c r="FJ5" s="492"/>
      <c r="FK5" s="492"/>
      <c r="FL5" s="492"/>
      <c r="FM5" s="492"/>
      <c r="FN5" s="492"/>
      <c r="FO5" s="492"/>
      <c r="FP5" s="492"/>
      <c r="FQ5" s="492"/>
      <c r="FR5" s="492"/>
      <c r="FS5" s="492"/>
      <c r="FT5" s="492"/>
      <c r="FU5" s="492"/>
      <c r="FV5" s="492"/>
      <c r="FW5" s="492"/>
      <c r="FX5" s="492"/>
      <c r="FY5" s="492"/>
      <c r="FZ5" s="492"/>
      <c r="GA5" s="492"/>
      <c r="GB5" s="492"/>
      <c r="GC5" s="492"/>
      <c r="GD5" s="492"/>
      <c r="GE5" s="492"/>
      <c r="GF5" s="492"/>
      <c r="GG5" s="492"/>
      <c r="GH5" s="492"/>
      <c r="GI5" s="492"/>
      <c r="GJ5" s="492"/>
      <c r="GK5" s="492"/>
      <c r="GL5" s="492"/>
      <c r="GM5" s="492"/>
      <c r="GN5" s="492"/>
      <c r="GO5" s="492"/>
      <c r="GP5" s="492"/>
      <c r="GQ5" s="492"/>
      <c r="GR5" s="492"/>
      <c r="GS5" s="492"/>
      <c r="GT5" s="492"/>
      <c r="GU5" s="492"/>
      <c r="GV5" s="492"/>
      <c r="GW5" s="492"/>
      <c r="GX5" s="492"/>
      <c r="GY5" s="492"/>
      <c r="GZ5" s="492"/>
      <c r="HA5" s="492"/>
      <c r="HB5" s="492"/>
      <c r="HC5" s="492"/>
      <c r="HD5" s="492"/>
      <c r="HE5" s="492"/>
      <c r="HF5" s="492"/>
      <c r="HG5" s="492"/>
      <c r="HH5" s="492"/>
      <c r="HI5" s="492"/>
      <c r="HJ5" s="492"/>
      <c r="HK5" s="492"/>
      <c r="HL5" s="492"/>
      <c r="HM5" s="492"/>
      <c r="HN5" s="492"/>
      <c r="HO5" s="492"/>
      <c r="HP5" s="492"/>
      <c r="HQ5" s="492"/>
      <c r="HR5" s="492"/>
      <c r="HS5" s="492"/>
      <c r="HT5" s="492"/>
      <c r="HU5" s="492"/>
      <c r="HV5" s="492"/>
      <c r="HW5" s="492"/>
      <c r="HX5" s="492"/>
      <c r="HY5" s="492"/>
      <c r="HZ5" s="492"/>
      <c r="IA5" s="492"/>
      <c r="IB5" s="492"/>
      <c r="IC5" s="492"/>
      <c r="ID5" s="492"/>
      <c r="IE5" s="492"/>
      <c r="IF5" s="492"/>
      <c r="IG5" s="492"/>
      <c r="IH5" s="492"/>
      <c r="II5" s="492"/>
      <c r="IJ5" s="492"/>
      <c r="IK5" s="492"/>
      <c r="IL5" s="492"/>
      <c r="IM5" s="492"/>
      <c r="IN5" s="492"/>
      <c r="IO5" s="492"/>
      <c r="IP5" s="492"/>
      <c r="IQ5" s="492"/>
      <c r="IR5" s="492"/>
      <c r="IS5" s="492"/>
      <c r="IT5" s="492"/>
      <c r="IU5" s="492"/>
      <c r="IV5" s="492"/>
      <c r="IW5" s="492"/>
      <c r="IX5" s="492"/>
      <c r="IY5" s="492"/>
      <c r="IZ5" s="492"/>
    </row>
    <row r="6" spans="1:260" s="621" customFormat="1" ht="7" customHeight="1" x14ac:dyDescent="0.25">
      <c r="A6" s="345"/>
      <c r="B6" s="345"/>
      <c r="C6" s="345"/>
      <c r="D6" s="487"/>
      <c r="E6" s="487"/>
      <c r="F6" s="345"/>
      <c r="G6" s="345"/>
      <c r="H6" s="345"/>
      <c r="I6" s="345"/>
      <c r="J6" s="345"/>
      <c r="K6" s="345"/>
      <c r="L6" s="345"/>
      <c r="M6" s="751"/>
      <c r="N6" s="751"/>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c r="IZ6" s="345"/>
    </row>
    <row r="7" spans="1:260" s="621" customFormat="1" ht="4.5" customHeight="1" x14ac:dyDescent="0.25">
      <c r="A7" s="345"/>
      <c r="B7" s="345"/>
      <c r="C7" s="345"/>
      <c r="D7" s="345"/>
      <c r="E7" s="345"/>
      <c r="F7" s="322"/>
      <c r="G7" s="345"/>
      <c r="H7" s="345"/>
      <c r="I7" s="345"/>
      <c r="J7" s="345"/>
      <c r="K7" s="345"/>
      <c r="L7" s="345"/>
      <c r="M7" s="740"/>
      <c r="N7" s="740"/>
      <c r="O7" s="322"/>
      <c r="P7" s="322"/>
      <c r="Q7" s="322"/>
      <c r="R7" s="322"/>
      <c r="S7" s="322"/>
      <c r="T7" s="322"/>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c r="IZ7" s="345"/>
    </row>
    <row r="8" spans="1:260" s="623" customFormat="1" ht="30" customHeight="1" x14ac:dyDescent="0.25">
      <c r="A8" s="492"/>
      <c r="B8" s="1505" t="s">
        <v>12</v>
      </c>
      <c r="C8" s="437"/>
      <c r="D8" s="1507" t="s">
        <v>478</v>
      </c>
      <c r="E8" s="1508"/>
      <c r="F8" s="437"/>
      <c r="G8" s="1507" t="s">
        <v>477</v>
      </c>
      <c r="H8" s="1508"/>
      <c r="I8" s="437"/>
      <c r="J8" s="1509" t="s">
        <v>244</v>
      </c>
      <c r="K8" s="1510"/>
      <c r="L8" s="1510"/>
      <c r="M8" s="753"/>
      <c r="N8" s="753"/>
      <c r="O8" s="437"/>
      <c r="P8" s="437"/>
      <c r="Q8" s="437"/>
      <c r="R8" s="437"/>
      <c r="S8" s="437"/>
      <c r="T8" s="437"/>
      <c r="U8" s="492"/>
      <c r="V8" s="492"/>
      <c r="W8" s="492"/>
      <c r="X8" s="492"/>
      <c r="Y8" s="492"/>
      <c r="Z8" s="492"/>
      <c r="AA8" s="492"/>
      <c r="AB8" s="492"/>
      <c r="AC8" s="492"/>
      <c r="AD8" s="492"/>
      <c r="AE8" s="492"/>
      <c r="AF8" s="492"/>
      <c r="AG8" s="492"/>
      <c r="AH8" s="492"/>
      <c r="AI8" s="492"/>
      <c r="AJ8" s="492"/>
      <c r="AK8" s="492"/>
      <c r="AL8" s="492"/>
      <c r="AM8" s="492"/>
      <c r="AN8" s="492"/>
      <c r="AO8" s="492"/>
      <c r="AP8" s="492"/>
      <c r="AQ8" s="492"/>
      <c r="AR8" s="492"/>
      <c r="AS8" s="492"/>
      <c r="AT8" s="492"/>
      <c r="AU8" s="492"/>
      <c r="AV8" s="492"/>
      <c r="AW8" s="492"/>
      <c r="AX8" s="492"/>
      <c r="AY8" s="492"/>
      <c r="AZ8" s="492"/>
      <c r="BA8" s="492"/>
      <c r="BB8" s="492"/>
      <c r="BC8" s="492"/>
      <c r="BD8" s="492"/>
      <c r="BE8" s="492"/>
      <c r="BF8" s="492"/>
      <c r="BG8" s="492"/>
      <c r="BH8" s="492"/>
      <c r="BI8" s="492"/>
      <c r="BJ8" s="492"/>
      <c r="BK8" s="492"/>
      <c r="BL8" s="492"/>
      <c r="BM8" s="492"/>
      <c r="BN8" s="492"/>
      <c r="BO8" s="492"/>
      <c r="BP8" s="492"/>
      <c r="BQ8" s="492"/>
      <c r="BR8" s="492"/>
      <c r="BS8" s="492"/>
      <c r="BT8" s="492"/>
      <c r="BU8" s="492"/>
      <c r="BV8" s="492"/>
      <c r="BW8" s="492"/>
      <c r="BX8" s="492"/>
      <c r="BY8" s="492"/>
      <c r="BZ8" s="492"/>
      <c r="CA8" s="492"/>
      <c r="CB8" s="492"/>
      <c r="CC8" s="492"/>
      <c r="CD8" s="492"/>
      <c r="CE8" s="492"/>
      <c r="CF8" s="492"/>
      <c r="CG8" s="492"/>
      <c r="CH8" s="492"/>
      <c r="CI8" s="492"/>
      <c r="CJ8" s="492"/>
      <c r="CK8" s="492"/>
      <c r="CL8" s="492"/>
      <c r="CM8" s="492"/>
      <c r="CN8" s="492"/>
      <c r="CO8" s="492"/>
      <c r="CP8" s="492"/>
      <c r="CQ8" s="492"/>
      <c r="CR8" s="492"/>
      <c r="CS8" s="492"/>
      <c r="CT8" s="492"/>
      <c r="CU8" s="492"/>
      <c r="CV8" s="492"/>
      <c r="CW8" s="492"/>
      <c r="CX8" s="492"/>
      <c r="CY8" s="492"/>
      <c r="CZ8" s="492"/>
      <c r="DA8" s="492"/>
      <c r="DB8" s="492"/>
      <c r="DC8" s="492"/>
      <c r="DD8" s="492"/>
      <c r="DE8" s="492"/>
      <c r="DF8" s="492"/>
      <c r="DG8" s="492"/>
      <c r="DH8" s="492"/>
      <c r="DI8" s="492"/>
      <c r="DJ8" s="492"/>
      <c r="DK8" s="492"/>
      <c r="DL8" s="492"/>
      <c r="DM8" s="492"/>
      <c r="DN8" s="492"/>
      <c r="DO8" s="492"/>
      <c r="DP8" s="492"/>
      <c r="DQ8" s="492"/>
      <c r="DR8" s="492"/>
      <c r="DS8" s="492"/>
      <c r="DT8" s="492"/>
      <c r="DU8" s="492"/>
      <c r="DV8" s="492"/>
      <c r="DW8" s="492"/>
      <c r="DX8" s="492"/>
      <c r="DY8" s="492"/>
      <c r="DZ8" s="492"/>
      <c r="EA8" s="492"/>
      <c r="EB8" s="492"/>
      <c r="EC8" s="492"/>
      <c r="ED8" s="492"/>
      <c r="EE8" s="492"/>
      <c r="EF8" s="492"/>
      <c r="EG8" s="492"/>
      <c r="EH8" s="492"/>
      <c r="EI8" s="492"/>
      <c r="EJ8" s="492"/>
      <c r="EK8" s="492"/>
      <c r="EL8" s="492"/>
      <c r="EM8" s="492"/>
      <c r="EN8" s="492"/>
      <c r="EO8" s="492"/>
      <c r="EP8" s="492"/>
      <c r="EQ8" s="492"/>
      <c r="ER8" s="492"/>
      <c r="ES8" s="492"/>
      <c r="ET8" s="492"/>
      <c r="EU8" s="492"/>
      <c r="EV8" s="492"/>
      <c r="EW8" s="492"/>
      <c r="EX8" s="492"/>
      <c r="EY8" s="492"/>
      <c r="EZ8" s="492"/>
      <c r="FA8" s="492"/>
      <c r="FB8" s="492"/>
      <c r="FC8" s="492"/>
      <c r="FD8" s="492"/>
      <c r="FE8" s="492"/>
      <c r="FF8" s="492"/>
      <c r="FG8" s="492"/>
      <c r="FH8" s="492"/>
      <c r="FI8" s="492"/>
      <c r="FJ8" s="492"/>
      <c r="FK8" s="492"/>
      <c r="FL8" s="492"/>
      <c r="FM8" s="492"/>
      <c r="FN8" s="492"/>
      <c r="FO8" s="492"/>
      <c r="FP8" s="492"/>
      <c r="FQ8" s="492"/>
      <c r="FR8" s="492"/>
      <c r="FS8" s="492"/>
      <c r="FT8" s="492"/>
      <c r="FU8" s="492"/>
      <c r="FV8" s="492"/>
      <c r="FW8" s="492"/>
      <c r="FX8" s="492"/>
      <c r="FY8" s="492"/>
      <c r="FZ8" s="492"/>
      <c r="GA8" s="492"/>
      <c r="GB8" s="492"/>
      <c r="GC8" s="492"/>
      <c r="GD8" s="492"/>
      <c r="GE8" s="492"/>
      <c r="GF8" s="492"/>
      <c r="GG8" s="492"/>
      <c r="GH8" s="492"/>
      <c r="GI8" s="492"/>
      <c r="GJ8" s="492"/>
      <c r="GK8" s="492"/>
      <c r="GL8" s="492"/>
      <c r="GM8" s="492"/>
      <c r="GN8" s="492"/>
      <c r="GO8" s="492"/>
      <c r="GP8" s="492"/>
      <c r="GQ8" s="492"/>
      <c r="GR8" s="492"/>
      <c r="GS8" s="492"/>
      <c r="GT8" s="492"/>
      <c r="GU8" s="492"/>
      <c r="GV8" s="492"/>
      <c r="GW8" s="492"/>
      <c r="GX8" s="492"/>
      <c r="GY8" s="492"/>
      <c r="GZ8" s="492"/>
      <c r="HA8" s="492"/>
      <c r="HB8" s="492"/>
      <c r="HC8" s="492"/>
      <c r="HD8" s="492"/>
      <c r="HE8" s="492"/>
      <c r="HF8" s="492"/>
      <c r="HG8" s="492"/>
      <c r="HH8" s="492"/>
      <c r="HI8" s="492"/>
      <c r="HJ8" s="492"/>
      <c r="HK8" s="492"/>
      <c r="HL8" s="492"/>
      <c r="HM8" s="492"/>
      <c r="HN8" s="492"/>
      <c r="HO8" s="492"/>
      <c r="HP8" s="492"/>
      <c r="HQ8" s="492"/>
      <c r="HR8" s="492"/>
      <c r="HS8" s="492"/>
      <c r="HT8" s="492"/>
      <c r="HU8" s="492"/>
      <c r="HV8" s="492"/>
      <c r="HW8" s="492"/>
      <c r="HX8" s="492"/>
      <c r="HY8" s="492"/>
      <c r="HZ8" s="492"/>
      <c r="IA8" s="492"/>
      <c r="IB8" s="492"/>
      <c r="IC8" s="492"/>
      <c r="ID8" s="492"/>
      <c r="IE8" s="492"/>
      <c r="IF8" s="492"/>
      <c r="IG8" s="492"/>
      <c r="IH8" s="492"/>
      <c r="II8" s="492"/>
      <c r="IJ8" s="492"/>
      <c r="IK8" s="492"/>
      <c r="IL8" s="492"/>
      <c r="IM8" s="492"/>
      <c r="IN8" s="492"/>
      <c r="IO8" s="492"/>
      <c r="IP8" s="492"/>
      <c r="IQ8" s="492"/>
      <c r="IR8" s="492"/>
      <c r="IS8" s="492"/>
      <c r="IT8" s="492"/>
      <c r="IU8" s="492"/>
      <c r="IV8" s="492"/>
      <c r="IW8" s="492"/>
      <c r="IX8" s="492"/>
      <c r="IY8" s="492"/>
      <c r="IZ8" s="492"/>
    </row>
    <row r="9" spans="1:260" s="628" customFormat="1" ht="30.75" customHeight="1" x14ac:dyDescent="0.25">
      <c r="A9" s="437"/>
      <c r="B9" s="1506"/>
      <c r="C9" s="437"/>
      <c r="D9" s="789" t="s">
        <v>9</v>
      </c>
      <c r="E9" s="790" t="s">
        <v>10</v>
      </c>
      <c r="F9" s="496"/>
      <c r="G9" s="789" t="s">
        <v>9</v>
      </c>
      <c r="H9" s="1221" t="s">
        <v>10</v>
      </c>
      <c r="I9" s="437"/>
      <c r="J9" s="789" t="s">
        <v>9</v>
      </c>
      <c r="K9" s="790" t="s">
        <v>111</v>
      </c>
      <c r="L9" s="1222" t="s">
        <v>110</v>
      </c>
      <c r="M9" s="741"/>
      <c r="N9" s="741"/>
      <c r="O9" s="496"/>
      <c r="P9" s="496"/>
      <c r="Q9" s="496"/>
      <c r="R9" s="496"/>
      <c r="S9" s="496"/>
      <c r="T9" s="496"/>
      <c r="U9" s="437"/>
      <c r="V9" s="437"/>
      <c r="W9" s="437"/>
      <c r="X9" s="437"/>
      <c r="Y9" s="437"/>
      <c r="Z9" s="437"/>
      <c r="AA9" s="437"/>
      <c r="AB9" s="437"/>
      <c r="AC9" s="437"/>
      <c r="AD9" s="437"/>
      <c r="AE9" s="437"/>
      <c r="AF9" s="437"/>
      <c r="AG9" s="437"/>
      <c r="AH9" s="437"/>
      <c r="AI9" s="437"/>
      <c r="AJ9" s="437"/>
      <c r="AK9" s="437"/>
      <c r="AL9" s="437"/>
      <c r="AM9" s="437"/>
      <c r="AN9" s="437"/>
      <c r="AO9" s="437"/>
      <c r="AP9" s="437"/>
      <c r="AQ9" s="437"/>
      <c r="AR9" s="437"/>
      <c r="AS9" s="437"/>
      <c r="AT9" s="437"/>
      <c r="AU9" s="437"/>
      <c r="AV9" s="437"/>
      <c r="AW9" s="437"/>
      <c r="AX9" s="437"/>
      <c r="AY9" s="437"/>
      <c r="AZ9" s="437"/>
      <c r="BA9" s="437"/>
      <c r="BB9" s="437"/>
      <c r="BC9" s="437"/>
      <c r="BD9" s="437"/>
      <c r="BE9" s="437"/>
      <c r="BF9" s="437"/>
      <c r="BG9" s="437"/>
      <c r="BH9" s="437"/>
      <c r="BI9" s="437"/>
      <c r="BJ9" s="437"/>
      <c r="BK9" s="437"/>
      <c r="BL9" s="437"/>
      <c r="BM9" s="437"/>
      <c r="BN9" s="437"/>
      <c r="BO9" s="437"/>
      <c r="BP9" s="437"/>
      <c r="BQ9" s="437"/>
      <c r="BR9" s="437"/>
      <c r="BS9" s="437"/>
      <c r="BT9" s="437"/>
      <c r="BU9" s="437"/>
      <c r="BV9" s="437"/>
      <c r="BW9" s="437"/>
      <c r="BX9" s="437"/>
      <c r="BY9" s="437"/>
      <c r="BZ9" s="437"/>
      <c r="CA9" s="437"/>
      <c r="CB9" s="437"/>
      <c r="CC9" s="437"/>
      <c r="CD9" s="437"/>
      <c r="CE9" s="437"/>
      <c r="CF9" s="437"/>
      <c r="CG9" s="437"/>
      <c r="CH9" s="437"/>
      <c r="CI9" s="437"/>
      <c r="CJ9" s="437"/>
      <c r="CK9" s="437"/>
      <c r="CL9" s="437"/>
      <c r="CM9" s="437"/>
      <c r="CN9" s="437"/>
      <c r="CO9" s="437"/>
      <c r="CP9" s="437"/>
      <c r="CQ9" s="437"/>
      <c r="CR9" s="437"/>
      <c r="CS9" s="437"/>
      <c r="CT9" s="437"/>
      <c r="CU9" s="437"/>
      <c r="CV9" s="437"/>
      <c r="CW9" s="437"/>
      <c r="CX9" s="437"/>
      <c r="CY9" s="437"/>
      <c r="CZ9" s="437"/>
      <c r="DA9" s="437"/>
      <c r="DB9" s="437"/>
      <c r="DC9" s="437"/>
      <c r="DD9" s="437"/>
      <c r="DE9" s="437"/>
      <c r="DF9" s="437"/>
      <c r="DG9" s="437"/>
      <c r="DH9" s="437"/>
      <c r="DI9" s="437"/>
      <c r="DJ9" s="437"/>
      <c r="DK9" s="437"/>
      <c r="DL9" s="437"/>
      <c r="DM9" s="437"/>
      <c r="DN9" s="437"/>
      <c r="DO9" s="437"/>
      <c r="DP9" s="437"/>
      <c r="DQ9" s="437"/>
      <c r="DR9" s="437"/>
      <c r="DS9" s="437"/>
      <c r="DT9" s="437"/>
      <c r="DU9" s="437"/>
      <c r="DV9" s="437"/>
      <c r="DW9" s="437"/>
      <c r="DX9" s="437"/>
      <c r="DY9" s="437"/>
      <c r="DZ9" s="437"/>
      <c r="EA9" s="437"/>
      <c r="EB9" s="437"/>
      <c r="EC9" s="437"/>
      <c r="ED9" s="437"/>
      <c r="EE9" s="437"/>
      <c r="EF9" s="437"/>
      <c r="EG9" s="437"/>
      <c r="EH9" s="437"/>
      <c r="EI9" s="437"/>
      <c r="EJ9" s="437"/>
      <c r="EK9" s="437"/>
      <c r="EL9" s="437"/>
      <c r="EM9" s="437"/>
      <c r="EN9" s="437"/>
      <c r="EO9" s="437"/>
      <c r="EP9" s="437"/>
      <c r="EQ9" s="437"/>
      <c r="ER9" s="437"/>
      <c r="ES9" s="437"/>
      <c r="ET9" s="437"/>
      <c r="EU9" s="437"/>
      <c r="EV9" s="437"/>
      <c r="EW9" s="437"/>
      <c r="EX9" s="437"/>
      <c r="EY9" s="437"/>
      <c r="EZ9" s="437"/>
      <c r="FA9" s="437"/>
      <c r="FB9" s="437"/>
      <c r="FC9" s="437"/>
      <c r="FD9" s="437"/>
      <c r="FE9" s="437"/>
      <c r="FF9" s="437"/>
      <c r="FG9" s="437"/>
      <c r="FH9" s="437"/>
      <c r="FI9" s="437"/>
      <c r="FJ9" s="437"/>
      <c r="FK9" s="437"/>
      <c r="FL9" s="437"/>
      <c r="FM9" s="437"/>
      <c r="FN9" s="437"/>
      <c r="FO9" s="437"/>
      <c r="FP9" s="437"/>
      <c r="FQ9" s="437"/>
      <c r="FR9" s="437"/>
      <c r="FS9" s="437"/>
      <c r="FT9" s="437"/>
      <c r="FU9" s="437"/>
      <c r="FV9" s="437"/>
      <c r="FW9" s="437"/>
      <c r="FX9" s="437"/>
      <c r="FY9" s="437"/>
      <c r="FZ9" s="437"/>
      <c r="GA9" s="437"/>
      <c r="GB9" s="437"/>
      <c r="GC9" s="437"/>
      <c r="GD9" s="437"/>
      <c r="GE9" s="437"/>
      <c r="GF9" s="437"/>
      <c r="GG9" s="437"/>
      <c r="GH9" s="437"/>
      <c r="GI9" s="437"/>
      <c r="GJ9" s="437"/>
      <c r="GK9" s="437"/>
      <c r="GL9" s="437"/>
      <c r="GM9" s="437"/>
      <c r="GN9" s="437"/>
      <c r="GO9" s="437"/>
      <c r="GP9" s="437"/>
      <c r="GQ9" s="437"/>
      <c r="GR9" s="437"/>
      <c r="GS9" s="437"/>
      <c r="GT9" s="437"/>
      <c r="GU9" s="437"/>
      <c r="GV9" s="437"/>
      <c r="GW9" s="437"/>
      <c r="GX9" s="437"/>
      <c r="GY9" s="437"/>
      <c r="GZ9" s="437"/>
      <c r="HA9" s="437"/>
      <c r="HB9" s="437"/>
      <c r="HC9" s="437"/>
      <c r="HD9" s="437"/>
      <c r="HE9" s="437"/>
      <c r="HF9" s="437"/>
      <c r="HG9" s="437"/>
      <c r="HH9" s="437"/>
      <c r="HI9" s="437"/>
      <c r="HJ9" s="437"/>
      <c r="HK9" s="437"/>
      <c r="HL9" s="437"/>
      <c r="HM9" s="437"/>
      <c r="HN9" s="437"/>
      <c r="HO9" s="437"/>
      <c r="HP9" s="437"/>
      <c r="HQ9" s="437"/>
      <c r="HR9" s="437"/>
      <c r="HS9" s="437"/>
      <c r="HT9" s="437"/>
      <c r="HU9" s="437"/>
      <c r="HV9" s="437"/>
      <c r="HW9" s="437"/>
      <c r="HX9" s="437"/>
      <c r="HY9" s="437"/>
      <c r="HZ9" s="437"/>
      <c r="IA9" s="437"/>
      <c r="IB9" s="437"/>
      <c r="IC9" s="437"/>
      <c r="ID9" s="437"/>
      <c r="IE9" s="437"/>
      <c r="IF9" s="437"/>
      <c r="IG9" s="437"/>
      <c r="IH9" s="437"/>
      <c r="II9" s="437"/>
      <c r="IJ9" s="437"/>
      <c r="IK9" s="437"/>
      <c r="IL9" s="437"/>
      <c r="IM9" s="437"/>
      <c r="IN9" s="437"/>
      <c r="IO9" s="437"/>
      <c r="IP9" s="437"/>
      <c r="IQ9" s="437"/>
      <c r="IR9" s="437"/>
      <c r="IS9" s="437"/>
      <c r="IT9" s="437"/>
      <c r="IU9" s="437"/>
      <c r="IV9" s="437"/>
      <c r="IW9" s="437"/>
      <c r="IX9" s="437"/>
      <c r="IY9" s="437"/>
      <c r="IZ9" s="437"/>
    </row>
    <row r="10" spans="1:260" s="626" customFormat="1" ht="7.5" customHeight="1" x14ac:dyDescent="0.25">
      <c r="A10" s="322"/>
      <c r="B10" s="322"/>
      <c r="C10" s="322"/>
      <c r="D10" s="327"/>
      <c r="E10" s="327"/>
      <c r="F10" s="350"/>
      <c r="G10" s="322"/>
      <c r="H10" s="322"/>
      <c r="I10" s="322"/>
      <c r="J10" s="322"/>
      <c r="K10" s="322"/>
      <c r="L10" s="322"/>
      <c r="M10" s="548"/>
      <c r="N10" s="754"/>
      <c r="O10" s="331"/>
      <c r="P10" s="331"/>
      <c r="Q10" s="331"/>
      <c r="R10" s="331"/>
      <c r="S10" s="331"/>
      <c r="T10" s="331"/>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c r="IZ10" s="322"/>
    </row>
    <row r="11" spans="1:260" s="631" customFormat="1" ht="18" customHeight="1" x14ac:dyDescent="0.25">
      <c r="A11" s="328"/>
      <c r="B11" s="755" t="s">
        <v>8</v>
      </c>
      <c r="C11" s="756"/>
      <c r="D11" s="757">
        <v>8584147</v>
      </c>
      <c r="E11" s="676">
        <v>17.851892595752791</v>
      </c>
      <c r="F11" s="350"/>
      <c r="G11" s="758">
        <v>1014321</v>
      </c>
      <c r="H11" s="759">
        <v>16.031753056369972</v>
      </c>
      <c r="I11" s="756"/>
      <c r="J11" s="760">
        <v>391278</v>
      </c>
      <c r="K11" s="761">
        <f>J11*100/D11</f>
        <v>4.558146546185661</v>
      </c>
      <c r="L11" s="759">
        <f>J11*100/G11</f>
        <v>38.575362237398217</v>
      </c>
      <c r="M11" s="396"/>
      <c r="N11" s="396">
        <f>_xlfn.RANK.EQ(L11,L$11:L$31,0)</f>
        <v>1</v>
      </c>
      <c r="O11" s="396">
        <v>1</v>
      </c>
      <c r="P11" s="396">
        <f>MATCH(O11,N$11:N$31,0)</f>
        <v>1</v>
      </c>
      <c r="Q11" s="568" t="str">
        <f>INDEX(B$11:B$31,P11,1)</f>
        <v>Andalucía</v>
      </c>
      <c r="R11" s="762">
        <f>INDEX(L$11:L$31,P11,1)</f>
        <v>38.575362237398217</v>
      </c>
      <c r="S11" s="331"/>
      <c r="T11" s="331"/>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c r="IZ11" s="328"/>
    </row>
    <row r="12" spans="1:260" s="633" customFormat="1" ht="18" customHeight="1" x14ac:dyDescent="0.25">
      <c r="A12" s="331"/>
      <c r="B12" s="763" t="s">
        <v>7</v>
      </c>
      <c r="C12" s="756"/>
      <c r="D12" s="764">
        <v>1341289</v>
      </c>
      <c r="E12" s="684">
        <v>2.7893915572350596</v>
      </c>
      <c r="F12" s="350"/>
      <c r="G12" s="765">
        <v>186533</v>
      </c>
      <c r="H12" s="766">
        <v>2.9482293996317339</v>
      </c>
      <c r="I12" s="756"/>
      <c r="J12" s="767">
        <v>53246</v>
      </c>
      <c r="K12" s="448">
        <f t="shared" ref="K12:K28" si="0">J12*100/D12</f>
        <v>3.9697634141486287</v>
      </c>
      <c r="L12" s="766">
        <f t="shared" ref="L12:L28" si="1">J12*100/G12</f>
        <v>28.54508317563112</v>
      </c>
      <c r="M12" s="396"/>
      <c r="N12" s="396">
        <f t="shared" ref="N12:N31" si="2">_xlfn.RANK.EQ(L12,L$11:L$31,0)</f>
        <v>13</v>
      </c>
      <c r="O12" s="396">
        <v>2</v>
      </c>
      <c r="P12" s="396">
        <f t="shared" ref="P12:P29" si="3">MATCH(O12,N$11:N$31,0)</f>
        <v>7</v>
      </c>
      <c r="Q12" s="568" t="str">
        <f t="shared" ref="Q12:Q29" si="4">INDEX(B$11:B$31,P12,1)</f>
        <v>Castilla y León</v>
      </c>
      <c r="R12" s="762">
        <f t="shared" ref="R12:R29" si="5">INDEX(L$11:L$31,P12,1)</f>
        <v>38.20359661477849</v>
      </c>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c r="IZ12" s="331"/>
    </row>
    <row r="13" spans="1:260" s="633" customFormat="1" ht="18" customHeight="1" x14ac:dyDescent="0.25">
      <c r="A13" s="331"/>
      <c r="B13" s="763" t="s">
        <v>37</v>
      </c>
      <c r="C13" s="756"/>
      <c r="D13" s="764">
        <v>1006060</v>
      </c>
      <c r="E13" s="684">
        <v>2.0922375938905815</v>
      </c>
      <c r="F13" s="350"/>
      <c r="G13" s="765">
        <v>183865</v>
      </c>
      <c r="H13" s="766">
        <v>2.9060605821130245</v>
      </c>
      <c r="I13" s="756"/>
      <c r="J13" s="767">
        <v>42684</v>
      </c>
      <c r="K13" s="448">
        <f t="shared" si="0"/>
        <v>4.2426893028248811</v>
      </c>
      <c r="L13" s="766">
        <f t="shared" si="1"/>
        <v>23.214858727870993</v>
      </c>
      <c r="M13" s="396"/>
      <c r="N13" s="396">
        <f t="shared" si="2"/>
        <v>18</v>
      </c>
      <c r="O13" s="396">
        <v>3</v>
      </c>
      <c r="P13" s="396">
        <f>MATCH(O13,N$11:N$31,0)</f>
        <v>11</v>
      </c>
      <c r="Q13" s="568" t="str">
        <f t="shared" si="4"/>
        <v>Extremadura</v>
      </c>
      <c r="R13" s="762">
        <f t="shared" si="5"/>
        <v>37.683094521612624</v>
      </c>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c r="IZ13" s="331"/>
    </row>
    <row r="14" spans="1:260" s="633" customFormat="1" ht="18" customHeight="1" x14ac:dyDescent="0.25">
      <c r="A14" s="331"/>
      <c r="B14" s="763" t="s">
        <v>38</v>
      </c>
      <c r="C14" s="756"/>
      <c r="D14" s="764">
        <v>1209906</v>
      </c>
      <c r="E14" s="684">
        <v>2.516162871273858</v>
      </c>
      <c r="F14" s="350"/>
      <c r="G14" s="765">
        <v>122472</v>
      </c>
      <c r="H14" s="766">
        <v>1.9357194224705427</v>
      </c>
      <c r="I14" s="756"/>
      <c r="J14" s="767">
        <v>44039</v>
      </c>
      <c r="K14" s="448">
        <f t="shared" si="0"/>
        <v>3.6398695435843775</v>
      </c>
      <c r="L14" s="766">
        <f t="shared" si="1"/>
        <v>35.958423149781176</v>
      </c>
      <c r="M14" s="396"/>
      <c r="N14" s="396">
        <f t="shared" si="2"/>
        <v>4</v>
      </c>
      <c r="O14" s="396">
        <v>4</v>
      </c>
      <c r="P14" s="396">
        <f t="shared" si="3"/>
        <v>4</v>
      </c>
      <c r="Q14" s="568" t="str">
        <f t="shared" si="4"/>
        <v>Balears, Illes</v>
      </c>
      <c r="R14" s="762">
        <f t="shared" si="5"/>
        <v>35.958423149781176</v>
      </c>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c r="IZ14" s="331"/>
    </row>
    <row r="15" spans="1:260" s="633" customFormat="1" ht="18" customHeight="1" x14ac:dyDescent="0.25">
      <c r="A15" s="331"/>
      <c r="B15" s="763" t="s">
        <v>6</v>
      </c>
      <c r="C15" s="756"/>
      <c r="D15" s="764">
        <v>2213016</v>
      </c>
      <c r="E15" s="684">
        <v>4.6022655418974603</v>
      </c>
      <c r="F15" s="350"/>
      <c r="G15" s="765">
        <v>253565</v>
      </c>
      <c r="H15" s="766">
        <v>4.0076972316835127</v>
      </c>
      <c r="I15" s="756"/>
      <c r="J15" s="767">
        <v>59260</v>
      </c>
      <c r="K15" s="448">
        <f t="shared" si="0"/>
        <v>2.6777935631735152</v>
      </c>
      <c r="L15" s="766">
        <f t="shared" si="1"/>
        <v>23.370733342535445</v>
      </c>
      <c r="M15" s="396"/>
      <c r="N15" s="396">
        <f t="shared" si="2"/>
        <v>17</v>
      </c>
      <c r="O15" s="396">
        <v>5</v>
      </c>
      <c r="P15" s="396">
        <f t="shared" si="3"/>
        <v>16</v>
      </c>
      <c r="Q15" s="568" t="str">
        <f t="shared" si="4"/>
        <v>País Vasco</v>
      </c>
      <c r="R15" s="762">
        <f t="shared" si="5"/>
        <v>35.757723403931358</v>
      </c>
      <c r="S15" s="331"/>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c r="IZ15" s="331"/>
    </row>
    <row r="16" spans="1:260" s="633" customFormat="1" ht="18" customHeight="1" x14ac:dyDescent="0.25">
      <c r="A16" s="331"/>
      <c r="B16" s="763" t="s">
        <v>5</v>
      </c>
      <c r="C16" s="756"/>
      <c r="D16" s="768">
        <v>588387</v>
      </c>
      <c r="E16" s="684">
        <v>1.2236302021315801</v>
      </c>
      <c r="F16" s="350"/>
      <c r="G16" s="769">
        <v>99920</v>
      </c>
      <c r="H16" s="766">
        <v>1.579275954448826</v>
      </c>
      <c r="I16" s="756"/>
      <c r="J16" s="767">
        <v>23374</v>
      </c>
      <c r="K16" s="448">
        <f t="shared" si="0"/>
        <v>3.9725554779422385</v>
      </c>
      <c r="L16" s="766">
        <f t="shared" si="1"/>
        <v>23.392714171337069</v>
      </c>
      <c r="M16" s="396"/>
      <c r="N16" s="396">
        <f t="shared" si="2"/>
        <v>16</v>
      </c>
      <c r="O16" s="396">
        <v>6</v>
      </c>
      <c r="P16" s="396">
        <f t="shared" si="3"/>
        <v>17</v>
      </c>
      <c r="Q16" s="568" t="str">
        <f t="shared" si="4"/>
        <v>Rioja, La</v>
      </c>
      <c r="R16" s="770">
        <f t="shared" si="5"/>
        <v>34.857291987947519</v>
      </c>
      <c r="S16" s="331"/>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c r="IZ16" s="331"/>
    </row>
    <row r="17" spans="1:260" s="742" customFormat="1" ht="18" customHeight="1" x14ac:dyDescent="0.25">
      <c r="A17" s="450"/>
      <c r="B17" s="771" t="s">
        <v>4</v>
      </c>
      <c r="C17" s="756"/>
      <c r="D17" s="764">
        <v>2383703</v>
      </c>
      <c r="E17" s="684">
        <v>4.9572322021248834</v>
      </c>
      <c r="F17" s="350"/>
      <c r="G17" s="772">
        <v>409663</v>
      </c>
      <c r="H17" s="773">
        <v>6.4748891646053783</v>
      </c>
      <c r="I17" s="756"/>
      <c r="J17" s="774">
        <v>156506</v>
      </c>
      <c r="K17" s="587">
        <f t="shared" si="0"/>
        <v>6.5656669476021134</v>
      </c>
      <c r="L17" s="773">
        <f t="shared" si="1"/>
        <v>38.20359661477849</v>
      </c>
      <c r="M17" s="396"/>
      <c r="N17" s="396">
        <f t="shared" si="2"/>
        <v>2</v>
      </c>
      <c r="O17" s="396">
        <v>7</v>
      </c>
      <c r="P17" s="396">
        <f t="shared" si="3"/>
        <v>8</v>
      </c>
      <c r="Q17" s="568" t="str">
        <f t="shared" si="4"/>
        <v>Castilla - La Mancha</v>
      </c>
      <c r="R17" s="762">
        <f t="shared" si="5"/>
        <v>34.467575194633916</v>
      </c>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c r="IZ17" s="450"/>
    </row>
    <row r="18" spans="1:260" s="742" customFormat="1" ht="18" customHeight="1" x14ac:dyDescent="0.25">
      <c r="A18" s="450"/>
      <c r="B18" s="771" t="s">
        <v>40</v>
      </c>
      <c r="C18" s="756"/>
      <c r="D18" s="764">
        <v>2084086</v>
      </c>
      <c r="E18" s="684">
        <v>4.3341382006053779</v>
      </c>
      <c r="F18" s="350"/>
      <c r="G18" s="772">
        <v>282068</v>
      </c>
      <c r="H18" s="773">
        <v>4.4581986581212121</v>
      </c>
      <c r="I18" s="756"/>
      <c r="J18" s="774">
        <v>97222</v>
      </c>
      <c r="K18" s="587">
        <f t="shared" si="0"/>
        <v>4.6649706394073949</v>
      </c>
      <c r="L18" s="773">
        <f t="shared" si="1"/>
        <v>34.467575194633916</v>
      </c>
      <c r="M18" s="396"/>
      <c r="N18" s="396">
        <f t="shared" si="2"/>
        <v>7</v>
      </c>
      <c r="O18" s="396">
        <v>8</v>
      </c>
      <c r="P18" s="396">
        <f t="shared" si="3"/>
        <v>9</v>
      </c>
      <c r="Q18" s="568" t="str">
        <f t="shared" si="4"/>
        <v>Cataluña</v>
      </c>
      <c r="R18" s="762">
        <f t="shared" si="5"/>
        <v>33.851189852639145</v>
      </c>
      <c r="S18" s="450"/>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c r="IZ18" s="450"/>
    </row>
    <row r="19" spans="1:260" s="742" customFormat="1" ht="18" customHeight="1" x14ac:dyDescent="0.25">
      <c r="A19" s="450"/>
      <c r="B19" s="771" t="s">
        <v>41</v>
      </c>
      <c r="C19" s="756"/>
      <c r="D19" s="764">
        <v>7901963</v>
      </c>
      <c r="E19" s="684">
        <v>16.433198868986342</v>
      </c>
      <c r="F19" s="350"/>
      <c r="G19" s="772">
        <v>1040507</v>
      </c>
      <c r="H19" s="773">
        <v>16.445633362046483</v>
      </c>
      <c r="I19" s="756"/>
      <c r="J19" s="774">
        <v>352224</v>
      </c>
      <c r="K19" s="587">
        <f t="shared" si="0"/>
        <v>4.4574240603252635</v>
      </c>
      <c r="L19" s="773">
        <f t="shared" si="1"/>
        <v>33.851189852639145</v>
      </c>
      <c r="M19" s="396"/>
      <c r="N19" s="396">
        <f t="shared" si="2"/>
        <v>8</v>
      </c>
      <c r="O19" s="396">
        <v>9</v>
      </c>
      <c r="P19" s="396">
        <f t="shared" si="3"/>
        <v>21</v>
      </c>
      <c r="Q19" s="568" t="str">
        <f>INDEX(B$11:B$31,P19,1)</f>
        <v>TOTAL</v>
      </c>
      <c r="R19" s="762">
        <f t="shared" si="5"/>
        <v>32.207762033839373</v>
      </c>
      <c r="S19" s="450"/>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c r="IZ19" s="450"/>
    </row>
    <row r="20" spans="1:260" s="742" customFormat="1" ht="18" customHeight="1" x14ac:dyDescent="0.25">
      <c r="A20" s="450"/>
      <c r="B20" s="771" t="s">
        <v>3</v>
      </c>
      <c r="C20" s="756"/>
      <c r="D20" s="764">
        <v>5216195</v>
      </c>
      <c r="E20" s="684">
        <v>10.847781718847862</v>
      </c>
      <c r="F20" s="350"/>
      <c r="G20" s="772">
        <v>644872</v>
      </c>
      <c r="H20" s="773">
        <v>10.192462402895551</v>
      </c>
      <c r="I20" s="756"/>
      <c r="J20" s="774">
        <v>201299</v>
      </c>
      <c r="K20" s="587">
        <f t="shared" si="0"/>
        <v>3.8591156964032209</v>
      </c>
      <c r="L20" s="773">
        <f>J20*100/G20</f>
        <v>31.215341959334566</v>
      </c>
      <c r="M20" s="396"/>
      <c r="N20" s="396">
        <f t="shared" si="2"/>
        <v>11</v>
      </c>
      <c r="O20" s="396">
        <v>10</v>
      </c>
      <c r="P20" s="396">
        <f t="shared" si="3"/>
        <v>13</v>
      </c>
      <c r="Q20" s="568" t="str">
        <f t="shared" si="4"/>
        <v>Madrid, Comunidad de</v>
      </c>
      <c r="R20" s="762">
        <f t="shared" si="5"/>
        <v>31.927028774209461</v>
      </c>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c r="IZ20" s="450"/>
    </row>
    <row r="21" spans="1:260" s="633" customFormat="1" ht="18" customHeight="1" x14ac:dyDescent="0.25">
      <c r="A21" s="331"/>
      <c r="B21" s="763" t="s">
        <v>2</v>
      </c>
      <c r="C21" s="756"/>
      <c r="D21" s="764">
        <v>1054306</v>
      </c>
      <c r="E21" s="684">
        <v>2.1925716643782711</v>
      </c>
      <c r="F21" s="350"/>
      <c r="G21" s="765">
        <v>150537</v>
      </c>
      <c r="H21" s="766">
        <v>2.3792980820142406</v>
      </c>
      <c r="I21" s="756"/>
      <c r="J21" s="767">
        <v>56727</v>
      </c>
      <c r="K21" s="448">
        <f t="shared" si="0"/>
        <v>5.3805062287419405</v>
      </c>
      <c r="L21" s="766">
        <f t="shared" si="1"/>
        <v>37.683094521612624</v>
      </c>
      <c r="M21" s="396"/>
      <c r="N21" s="396">
        <f t="shared" si="2"/>
        <v>3</v>
      </c>
      <c r="O21" s="396">
        <v>11</v>
      </c>
      <c r="P21" s="396">
        <f t="shared" si="3"/>
        <v>10</v>
      </c>
      <c r="Q21" s="568" t="str">
        <f t="shared" si="4"/>
        <v>Comunitat Valenciana</v>
      </c>
      <c r="R21" s="762">
        <f t="shared" si="5"/>
        <v>31.215341959334566</v>
      </c>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c r="IZ21" s="331"/>
    </row>
    <row r="22" spans="1:260" s="633" customFormat="1" ht="18" customHeight="1" x14ac:dyDescent="0.25">
      <c r="A22" s="331"/>
      <c r="B22" s="763" t="s">
        <v>35</v>
      </c>
      <c r="C22" s="756"/>
      <c r="D22" s="764">
        <v>2699424</v>
      </c>
      <c r="E22" s="684">
        <v>5.6138166457770797</v>
      </c>
      <c r="F22" s="350"/>
      <c r="G22" s="765">
        <v>469573</v>
      </c>
      <c r="H22" s="766">
        <v>7.4217909103122359</v>
      </c>
      <c r="I22" s="756"/>
      <c r="J22" s="767">
        <v>85199</v>
      </c>
      <c r="K22" s="448">
        <f t="shared" si="0"/>
        <v>3.1561918394442667</v>
      </c>
      <c r="L22" s="766">
        <f t="shared" si="1"/>
        <v>18.143930762629026</v>
      </c>
      <c r="M22" s="396"/>
      <c r="N22" s="396">
        <f t="shared" si="2"/>
        <v>19</v>
      </c>
      <c r="O22" s="396">
        <v>12</v>
      </c>
      <c r="P22" s="396">
        <f t="shared" si="3"/>
        <v>14</v>
      </c>
      <c r="Q22" s="568" t="str">
        <f t="shared" si="4"/>
        <v>Murcia, Región de</v>
      </c>
      <c r="R22" s="762">
        <f t="shared" si="5"/>
        <v>30.608965279244291</v>
      </c>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c r="IZ22" s="331"/>
    </row>
    <row r="23" spans="1:260" s="633" customFormat="1" ht="18" customHeight="1" x14ac:dyDescent="0.25">
      <c r="A23" s="331"/>
      <c r="B23" s="763" t="s">
        <v>42</v>
      </c>
      <c r="C23" s="756"/>
      <c r="D23" s="764">
        <v>6871903</v>
      </c>
      <c r="E23" s="684">
        <v>14.291050034957625</v>
      </c>
      <c r="F23" s="350"/>
      <c r="G23" s="765">
        <v>802837</v>
      </c>
      <c r="H23" s="766">
        <v>12.689163024838193</v>
      </c>
      <c r="I23" s="756"/>
      <c r="J23" s="767">
        <v>256322</v>
      </c>
      <c r="K23" s="448">
        <f t="shared" si="0"/>
        <v>3.730000263391378</v>
      </c>
      <c r="L23" s="766">
        <f t="shared" si="1"/>
        <v>31.927028774209461</v>
      </c>
      <c r="M23" s="396"/>
      <c r="N23" s="396">
        <f t="shared" si="2"/>
        <v>10</v>
      </c>
      <c r="O23" s="396">
        <v>13</v>
      </c>
      <c r="P23" s="396">
        <f t="shared" si="3"/>
        <v>2</v>
      </c>
      <c r="Q23" s="568" t="str">
        <f t="shared" si="4"/>
        <v>Aragón</v>
      </c>
      <c r="R23" s="762">
        <f t="shared" si="5"/>
        <v>28.54508317563112</v>
      </c>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c r="IZ23" s="331"/>
    </row>
    <row r="24" spans="1:260" s="633" customFormat="1" ht="18" customHeight="1" x14ac:dyDescent="0.25">
      <c r="A24" s="331"/>
      <c r="B24" s="763" t="s">
        <v>43</v>
      </c>
      <c r="C24" s="756"/>
      <c r="D24" s="764">
        <v>1551692</v>
      </c>
      <c r="E24" s="684">
        <v>3.2269530013510765</v>
      </c>
      <c r="F24" s="350"/>
      <c r="G24" s="765">
        <v>194149</v>
      </c>
      <c r="H24" s="766">
        <v>3.0686033554872409</v>
      </c>
      <c r="I24" s="756"/>
      <c r="J24" s="767">
        <v>59427</v>
      </c>
      <c r="K24" s="448">
        <f t="shared" si="0"/>
        <v>3.8298193198134682</v>
      </c>
      <c r="L24" s="766">
        <f>J24*100/G24</f>
        <v>30.608965279244291</v>
      </c>
      <c r="M24" s="396"/>
      <c r="N24" s="396">
        <f t="shared" si="2"/>
        <v>12</v>
      </c>
      <c r="O24" s="396">
        <v>14</v>
      </c>
      <c r="P24" s="396">
        <f t="shared" si="3"/>
        <v>18</v>
      </c>
      <c r="Q24" s="568" t="str">
        <f t="shared" si="4"/>
        <v>Ceuta y Melilla</v>
      </c>
      <c r="R24" s="762">
        <f t="shared" si="5"/>
        <v>26.775008670663428</v>
      </c>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c r="IZ24" s="331"/>
    </row>
    <row r="25" spans="1:260" s="633" customFormat="1" ht="18" customHeight="1" x14ac:dyDescent="0.25">
      <c r="A25" s="331"/>
      <c r="B25" s="763" t="s">
        <v>44</v>
      </c>
      <c r="C25" s="756"/>
      <c r="D25" s="768">
        <v>672155</v>
      </c>
      <c r="E25" s="684">
        <v>1.3978370672937237</v>
      </c>
      <c r="F25" s="350"/>
      <c r="G25" s="769">
        <v>81351</v>
      </c>
      <c r="H25" s="766">
        <v>1.2857854100316899</v>
      </c>
      <c r="I25" s="756"/>
      <c r="J25" s="767">
        <v>21443</v>
      </c>
      <c r="K25" s="448">
        <f t="shared" si="0"/>
        <v>3.1901867872737686</v>
      </c>
      <c r="L25" s="766">
        <f t="shared" si="1"/>
        <v>26.358618824599574</v>
      </c>
      <c r="M25" s="396"/>
      <c r="N25" s="396">
        <f t="shared" si="2"/>
        <v>15</v>
      </c>
      <c r="O25" s="396">
        <v>15</v>
      </c>
      <c r="P25" s="396">
        <f t="shared" si="3"/>
        <v>15</v>
      </c>
      <c r="Q25" s="568" t="str">
        <f t="shared" si="4"/>
        <v>Navarra, Comunidad Foral de</v>
      </c>
      <c r="R25" s="770">
        <f t="shared" si="5"/>
        <v>26.358618824599574</v>
      </c>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c r="IZ25" s="331"/>
    </row>
    <row r="26" spans="1:260" s="633" customFormat="1" ht="18" customHeight="1" x14ac:dyDescent="0.25">
      <c r="A26" s="331"/>
      <c r="B26" s="763" t="s">
        <v>45</v>
      </c>
      <c r="C26" s="756"/>
      <c r="D26" s="768">
        <v>2216302</v>
      </c>
      <c r="E26" s="684">
        <v>4.6090992225263738</v>
      </c>
      <c r="F26" s="350"/>
      <c r="G26" s="769">
        <v>328385</v>
      </c>
      <c r="H26" s="766">
        <v>5.1902575490560219</v>
      </c>
      <c r="I26" s="756"/>
      <c r="J26" s="767">
        <v>117423</v>
      </c>
      <c r="K26" s="448">
        <f t="shared" si="0"/>
        <v>5.2981498008845369</v>
      </c>
      <c r="L26" s="766">
        <f t="shared" si="1"/>
        <v>35.757723403931358</v>
      </c>
      <c r="M26" s="396"/>
      <c r="N26" s="396">
        <f t="shared" si="2"/>
        <v>5</v>
      </c>
      <c r="O26" s="396">
        <v>16</v>
      </c>
      <c r="P26" s="396">
        <f t="shared" si="3"/>
        <v>6</v>
      </c>
      <c r="Q26" s="568" t="str">
        <f t="shared" si="4"/>
        <v>Cantabria</v>
      </c>
      <c r="R26" s="762">
        <f t="shared" si="5"/>
        <v>23.392714171337069</v>
      </c>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c r="IZ26" s="331"/>
    </row>
    <row r="27" spans="1:260" s="633" customFormat="1" ht="18" customHeight="1" x14ac:dyDescent="0.25">
      <c r="A27" s="331"/>
      <c r="B27" s="763" t="s">
        <v>46</v>
      </c>
      <c r="C27" s="756"/>
      <c r="D27" s="768">
        <v>322282</v>
      </c>
      <c r="E27" s="686">
        <v>0.67022892892495911</v>
      </c>
      <c r="F27" s="350"/>
      <c r="G27" s="769">
        <v>42149</v>
      </c>
      <c r="H27" s="775">
        <v>0.66618196761472748</v>
      </c>
      <c r="I27" s="756"/>
      <c r="J27" s="767">
        <v>14692</v>
      </c>
      <c r="K27" s="448">
        <f t="shared" si="0"/>
        <v>4.5587404819381785</v>
      </c>
      <c r="L27" s="775">
        <f t="shared" si="1"/>
        <v>34.857291987947519</v>
      </c>
      <c r="M27" s="396"/>
      <c r="N27" s="396">
        <f t="shared" si="2"/>
        <v>6</v>
      </c>
      <c r="O27" s="396">
        <v>17</v>
      </c>
      <c r="P27" s="396">
        <f t="shared" si="3"/>
        <v>5</v>
      </c>
      <c r="Q27" s="568" t="str">
        <f t="shared" si="4"/>
        <v>Canarias</v>
      </c>
      <c r="R27" s="762">
        <f t="shared" si="5"/>
        <v>23.370733342535445</v>
      </c>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c r="IZ27" s="331"/>
    </row>
    <row r="28" spans="1:260" s="633" customFormat="1" ht="18" customHeight="1" x14ac:dyDescent="0.25">
      <c r="A28" s="331"/>
      <c r="B28" s="763" t="s">
        <v>1</v>
      </c>
      <c r="C28" s="756"/>
      <c r="D28" s="769">
        <v>168545</v>
      </c>
      <c r="E28" s="775">
        <v>0.35051208204509476</v>
      </c>
      <c r="F28" s="328"/>
      <c r="G28" s="769">
        <v>20183</v>
      </c>
      <c r="H28" s="775">
        <v>0.31900046625941408</v>
      </c>
      <c r="I28" s="756"/>
      <c r="J28" s="767">
        <v>5404</v>
      </c>
      <c r="K28" s="448">
        <f t="shared" si="0"/>
        <v>3.2062653890652348</v>
      </c>
      <c r="L28" s="775">
        <f t="shared" si="1"/>
        <v>26.775008670663428</v>
      </c>
      <c r="M28" s="396"/>
      <c r="N28" s="396">
        <f t="shared" si="2"/>
        <v>14</v>
      </c>
      <c r="O28" s="396">
        <v>18</v>
      </c>
      <c r="P28" s="396">
        <f t="shared" si="3"/>
        <v>3</v>
      </c>
      <c r="Q28" s="568" t="str">
        <f t="shared" si="4"/>
        <v>Asturias, Principado de</v>
      </c>
      <c r="R28" s="762">
        <f t="shared" si="5"/>
        <v>23.214858727870993</v>
      </c>
      <c r="S28" s="328"/>
      <c r="T28" s="328"/>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c r="IZ28" s="331"/>
    </row>
    <row r="29" spans="1:260" s="633" customFormat="1" ht="6" customHeight="1" x14ac:dyDescent="0.25">
      <c r="A29" s="331"/>
      <c r="B29" s="743"/>
      <c r="C29" s="331"/>
      <c r="D29" s="776"/>
      <c r="E29" s="777"/>
      <c r="F29" s="322"/>
      <c r="G29" s="776"/>
      <c r="H29" s="777"/>
      <c r="I29" s="331"/>
      <c r="J29" s="776"/>
      <c r="K29" s="778"/>
      <c r="L29" s="777"/>
      <c r="M29" s="396"/>
      <c r="N29" s="396"/>
      <c r="O29" s="396">
        <v>19</v>
      </c>
      <c r="P29" s="396">
        <f t="shared" si="3"/>
        <v>12</v>
      </c>
      <c r="Q29" s="568" t="str">
        <f t="shared" si="4"/>
        <v>Galicia</v>
      </c>
      <c r="R29" s="762">
        <f t="shared" si="5"/>
        <v>18.143930762629026</v>
      </c>
      <c r="S29" s="316"/>
      <c r="T29" s="316"/>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c r="IZ29" s="331"/>
    </row>
    <row r="30" spans="1:260" s="633" customFormat="1" ht="5.25" customHeight="1" x14ac:dyDescent="0.25">
      <c r="A30" s="331"/>
      <c r="B30" s="779"/>
      <c r="C30" s="779"/>
      <c r="D30" s="327"/>
      <c r="E30" s="438"/>
      <c r="F30" s="449"/>
      <c r="G30" s="779"/>
      <c r="H30" s="780"/>
      <c r="I30" s="779"/>
      <c r="J30" s="328"/>
      <c r="K30" s="328"/>
      <c r="L30" s="781"/>
      <c r="M30" s="782"/>
      <c r="N30" s="396"/>
      <c r="O30" s="396"/>
      <c r="P30" s="396"/>
      <c r="Q30" s="396"/>
      <c r="R30" s="396"/>
      <c r="S30" s="328"/>
      <c r="T30" s="328"/>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c r="IZ30" s="331"/>
    </row>
    <row r="31" spans="1:260" s="918" customFormat="1" ht="15.75" customHeight="1" x14ac:dyDescent="0.25">
      <c r="A31" s="329"/>
      <c r="B31" s="1260" t="s">
        <v>0</v>
      </c>
      <c r="C31" s="320"/>
      <c r="D31" s="1261">
        <f>SUM(D11:D28)</f>
        <v>48085361</v>
      </c>
      <c r="E31" s="1262">
        <f>SUM(E11:E28)</f>
        <v>99.999999999999986</v>
      </c>
      <c r="F31" s="591"/>
      <c r="G31" s="1261">
        <f>SUM(G11:G28)</f>
        <v>6326950</v>
      </c>
      <c r="H31" s="1262">
        <f>SUM(H11:H28)</f>
        <v>100.00000000000003</v>
      </c>
      <c r="I31" s="320"/>
      <c r="J31" s="1261">
        <f>SUM(J11:J30)</f>
        <v>2037769</v>
      </c>
      <c r="K31" s="1263">
        <f>J31*100/D31</f>
        <v>4.2378157460437906</v>
      </c>
      <c r="L31" s="1262">
        <f>J31*100/G31</f>
        <v>32.207762033839373</v>
      </c>
      <c r="M31" s="329"/>
      <c r="N31" s="329">
        <f t="shared" si="2"/>
        <v>9</v>
      </c>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c r="IZ31" s="329"/>
    </row>
    <row r="32" spans="1:260" s="631" customFormat="1" ht="6" customHeight="1" x14ac:dyDescent="0.25">
      <c r="A32" s="328"/>
      <c r="B32" s="783"/>
      <c r="C32" s="322"/>
      <c r="D32" s="451"/>
      <c r="E32" s="451"/>
      <c r="F32" s="322"/>
      <c r="G32" s="746"/>
      <c r="H32" s="747"/>
      <c r="I32" s="322"/>
      <c r="J32" s="746"/>
      <c r="K32" s="746"/>
      <c r="L32" s="747"/>
      <c r="M32" s="784"/>
      <c r="N32" s="784"/>
      <c r="O32" s="333"/>
      <c r="P32" s="333"/>
      <c r="Q32" s="333"/>
      <c r="R32" s="394"/>
      <c r="S32" s="333"/>
      <c r="T32" s="333"/>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c r="IZ32" s="328"/>
    </row>
    <row r="33" spans="1:260" s="745" customFormat="1" ht="15" customHeight="1" x14ac:dyDescent="0.35">
      <c r="A33" s="496"/>
      <c r="B33" s="1424" t="str">
        <f>'22solcasaadpot'!B32:M32</f>
        <v>(1) Cifras INE de población referidas al 01/01/2023. Real Decreto 1085/2023, de 5 de diciembre BOE 23.12.22.</v>
      </c>
      <c r="C33" s="1424"/>
      <c r="D33" s="1424"/>
      <c r="E33" s="1424"/>
      <c r="F33" s="1424"/>
      <c r="G33" s="1424"/>
      <c r="H33" s="1424"/>
      <c r="I33" s="1424"/>
      <c r="J33" s="1424"/>
      <c r="K33" s="1424"/>
      <c r="L33" s="1424"/>
      <c r="M33" s="1227"/>
      <c r="N33" s="1227"/>
      <c r="O33" s="496"/>
      <c r="P33" s="496"/>
      <c r="Q33" s="496"/>
      <c r="R33" s="496"/>
      <c r="S33" s="508"/>
      <c r="T33" s="508"/>
      <c r="U33" s="496"/>
      <c r="V33" s="496"/>
      <c r="W33" s="496"/>
      <c r="X33" s="496"/>
      <c r="Y33" s="496"/>
      <c r="Z33" s="496"/>
      <c r="AA33" s="496"/>
      <c r="AB33" s="496"/>
      <c r="AC33" s="496"/>
      <c r="AD33" s="496"/>
      <c r="AE33" s="496"/>
      <c r="AF33" s="496"/>
      <c r="AG33" s="496"/>
      <c r="AH33" s="496"/>
      <c r="AI33" s="496"/>
      <c r="AJ33" s="496"/>
      <c r="AK33" s="496"/>
      <c r="AL33" s="496"/>
      <c r="AM33" s="496"/>
      <c r="AN33" s="496"/>
      <c r="AO33" s="496"/>
      <c r="AP33" s="496"/>
      <c r="AQ33" s="496"/>
      <c r="AR33" s="496"/>
      <c r="AS33" s="496"/>
      <c r="AT33" s="496"/>
      <c r="AU33" s="496"/>
      <c r="AV33" s="496"/>
      <c r="AW33" s="496"/>
      <c r="AX33" s="496"/>
      <c r="AY33" s="496"/>
      <c r="AZ33" s="496"/>
      <c r="BA33" s="496"/>
      <c r="BB33" s="496"/>
      <c r="BC33" s="496"/>
      <c r="BD33" s="496"/>
      <c r="BE33" s="496"/>
      <c r="BF33" s="496"/>
      <c r="BG33" s="496"/>
      <c r="BH33" s="496"/>
      <c r="BI33" s="496"/>
      <c r="BJ33" s="496"/>
      <c r="BK33" s="496"/>
      <c r="BL33" s="496"/>
      <c r="BM33" s="496"/>
      <c r="BN33" s="496"/>
      <c r="BO33" s="496"/>
      <c r="BP33" s="496"/>
      <c r="BQ33" s="496"/>
      <c r="BR33" s="496"/>
      <c r="BS33" s="496"/>
      <c r="BT33" s="496"/>
      <c r="BU33" s="496"/>
      <c r="BV33" s="496"/>
      <c r="BW33" s="496"/>
      <c r="BX33" s="496"/>
      <c r="BY33" s="496"/>
      <c r="BZ33" s="496"/>
      <c r="CA33" s="496"/>
      <c r="CB33" s="496"/>
      <c r="CC33" s="496"/>
      <c r="CD33" s="496"/>
      <c r="CE33" s="496"/>
      <c r="CF33" s="496"/>
      <c r="CG33" s="496"/>
      <c r="CH33" s="496"/>
      <c r="CI33" s="496"/>
      <c r="CJ33" s="496"/>
      <c r="CK33" s="496"/>
      <c r="CL33" s="496"/>
      <c r="CM33" s="496"/>
      <c r="CN33" s="496"/>
      <c r="CO33" s="496"/>
      <c r="CP33" s="496"/>
      <c r="CQ33" s="496"/>
      <c r="CR33" s="496"/>
      <c r="CS33" s="496"/>
      <c r="CT33" s="496"/>
      <c r="CU33" s="496"/>
      <c r="CV33" s="496"/>
      <c r="CW33" s="496"/>
      <c r="CX33" s="496"/>
      <c r="CY33" s="496"/>
      <c r="CZ33" s="496"/>
      <c r="DA33" s="496"/>
      <c r="DB33" s="496"/>
      <c r="DC33" s="496"/>
      <c r="DD33" s="496"/>
      <c r="DE33" s="496"/>
      <c r="DF33" s="496"/>
      <c r="DG33" s="496"/>
      <c r="DH33" s="496"/>
      <c r="DI33" s="496"/>
      <c r="DJ33" s="496"/>
      <c r="DK33" s="496"/>
      <c r="DL33" s="496"/>
      <c r="DM33" s="496"/>
      <c r="DN33" s="496"/>
      <c r="DO33" s="496"/>
      <c r="DP33" s="496"/>
      <c r="DQ33" s="496"/>
      <c r="DR33" s="496"/>
      <c r="DS33" s="496"/>
      <c r="DT33" s="496"/>
      <c r="DU33" s="496"/>
      <c r="DV33" s="496"/>
      <c r="DW33" s="496"/>
      <c r="DX33" s="496"/>
      <c r="DY33" s="496"/>
      <c r="DZ33" s="496"/>
      <c r="EA33" s="496"/>
      <c r="EB33" s="496"/>
      <c r="EC33" s="496"/>
      <c r="ED33" s="496"/>
      <c r="EE33" s="496"/>
      <c r="EF33" s="496"/>
      <c r="EG33" s="496"/>
      <c r="EH33" s="496"/>
      <c r="EI33" s="496"/>
      <c r="EJ33" s="496"/>
      <c r="EK33" s="496"/>
      <c r="EL33" s="496"/>
      <c r="EM33" s="496"/>
      <c r="EN33" s="496"/>
      <c r="EO33" s="496"/>
      <c r="EP33" s="496"/>
      <c r="EQ33" s="496"/>
      <c r="ER33" s="496"/>
      <c r="ES33" s="496"/>
      <c r="ET33" s="496"/>
      <c r="EU33" s="496"/>
      <c r="EV33" s="496"/>
      <c r="EW33" s="496"/>
      <c r="EX33" s="496"/>
      <c r="EY33" s="496"/>
      <c r="EZ33" s="496"/>
      <c r="FA33" s="496"/>
      <c r="FB33" s="496"/>
      <c r="FC33" s="496"/>
      <c r="FD33" s="496"/>
      <c r="FE33" s="496"/>
      <c r="FF33" s="496"/>
      <c r="FG33" s="496"/>
      <c r="FH33" s="496"/>
      <c r="FI33" s="496"/>
      <c r="FJ33" s="496"/>
      <c r="FK33" s="496"/>
      <c r="FL33" s="496"/>
      <c r="FM33" s="496"/>
      <c r="FN33" s="496"/>
      <c r="FO33" s="496"/>
      <c r="FP33" s="496"/>
      <c r="FQ33" s="496"/>
      <c r="FR33" s="496"/>
      <c r="FS33" s="496"/>
      <c r="FT33" s="496"/>
      <c r="FU33" s="496"/>
      <c r="FV33" s="496"/>
      <c r="FW33" s="496"/>
      <c r="FX33" s="496"/>
      <c r="FY33" s="496"/>
      <c r="FZ33" s="496"/>
      <c r="GA33" s="496"/>
      <c r="GB33" s="496"/>
      <c r="GC33" s="496"/>
      <c r="GD33" s="496"/>
      <c r="GE33" s="496"/>
      <c r="GF33" s="496"/>
      <c r="GG33" s="496"/>
      <c r="GH33" s="496"/>
      <c r="GI33" s="496"/>
      <c r="GJ33" s="496"/>
      <c r="GK33" s="496"/>
      <c r="GL33" s="496"/>
      <c r="GM33" s="496"/>
      <c r="GN33" s="496"/>
      <c r="GO33" s="496"/>
      <c r="GP33" s="496"/>
      <c r="GQ33" s="496"/>
      <c r="GR33" s="496"/>
      <c r="GS33" s="496"/>
      <c r="GT33" s="496"/>
      <c r="GU33" s="496"/>
      <c r="GV33" s="496"/>
      <c r="GW33" s="496"/>
      <c r="GX33" s="496"/>
      <c r="GY33" s="496"/>
      <c r="GZ33" s="496"/>
      <c r="HA33" s="496"/>
      <c r="HB33" s="496"/>
      <c r="HC33" s="496"/>
      <c r="HD33" s="496"/>
      <c r="HE33" s="496"/>
      <c r="HF33" s="496"/>
      <c r="HG33" s="496"/>
      <c r="HH33" s="496"/>
      <c r="HI33" s="496"/>
      <c r="HJ33" s="496"/>
      <c r="HK33" s="496"/>
      <c r="HL33" s="496"/>
      <c r="HM33" s="496"/>
      <c r="HN33" s="496"/>
      <c r="HO33" s="496"/>
      <c r="HP33" s="496"/>
      <c r="HQ33" s="496"/>
      <c r="HR33" s="496"/>
      <c r="HS33" s="496"/>
      <c r="HT33" s="496"/>
      <c r="HU33" s="496"/>
      <c r="HV33" s="496"/>
      <c r="HW33" s="496"/>
      <c r="HX33" s="496"/>
      <c r="HY33" s="496"/>
      <c r="HZ33" s="496"/>
      <c r="IA33" s="496"/>
      <c r="IB33" s="496"/>
      <c r="IC33" s="496"/>
      <c r="ID33" s="496"/>
      <c r="IE33" s="496"/>
      <c r="IF33" s="496"/>
      <c r="IG33" s="496"/>
      <c r="IH33" s="496"/>
      <c r="II33" s="496"/>
      <c r="IJ33" s="496"/>
      <c r="IK33" s="496"/>
      <c r="IL33" s="496"/>
      <c r="IM33" s="496"/>
      <c r="IN33" s="496"/>
      <c r="IO33" s="496"/>
      <c r="IP33" s="496"/>
      <c r="IQ33" s="496"/>
      <c r="IR33" s="496"/>
      <c r="IS33" s="496"/>
      <c r="IT33" s="496"/>
      <c r="IU33" s="496"/>
      <c r="IV33" s="496"/>
      <c r="IW33" s="496"/>
      <c r="IX33" s="496"/>
      <c r="IY33" s="496"/>
      <c r="IZ33" s="496"/>
    </row>
    <row r="34" spans="1:260" s="496" customFormat="1" ht="15" customHeight="1" x14ac:dyDescent="0.25">
      <c r="B34" s="1425" t="str">
        <f>'22solcasaadpot'!B33:Q33</f>
        <v>(2) Cifras de Población Potencialmente Dependiente calculadas según lo explicado en la metodología</v>
      </c>
      <c r="C34" s="1425"/>
      <c r="D34" s="1425"/>
      <c r="E34" s="1425"/>
      <c r="F34" s="1425"/>
      <c r="G34" s="1425"/>
      <c r="H34" s="1425"/>
      <c r="I34" s="1425"/>
      <c r="J34" s="1425"/>
      <c r="K34" s="1425"/>
      <c r="L34" s="1425"/>
      <c r="P34" s="785"/>
      <c r="Q34" s="785"/>
      <c r="R34" s="785"/>
    </row>
    <row r="35" spans="1:260" ht="15" customHeight="1" x14ac:dyDescent="0.35">
      <c r="B35" s="397" t="s">
        <v>47</v>
      </c>
      <c r="M35" s="447"/>
      <c r="N35" s="360"/>
      <c r="O35" s="360"/>
      <c r="P35" s="360"/>
      <c r="Q35" s="361"/>
      <c r="R35" s="786"/>
      <c r="S35" s="329"/>
    </row>
    <row r="36" spans="1:260" x14ac:dyDescent="0.35">
      <c r="M36" s="447"/>
      <c r="N36" s="360"/>
      <c r="O36" s="360"/>
      <c r="P36" s="360"/>
      <c r="Q36" s="361"/>
      <c r="R36" s="786"/>
      <c r="S36" s="329"/>
    </row>
    <row r="37" spans="1:260" x14ac:dyDescent="0.35">
      <c r="M37" s="447"/>
      <c r="N37" s="360"/>
      <c r="O37" s="360"/>
      <c r="P37" s="360"/>
      <c r="Q37" s="361"/>
      <c r="R37" s="787"/>
      <c r="S37" s="329"/>
    </row>
    <row r="38" spans="1:260" x14ac:dyDescent="0.35">
      <c r="M38" s="447"/>
      <c r="N38" s="360"/>
      <c r="O38" s="360"/>
      <c r="P38" s="360"/>
      <c r="Q38" s="361"/>
      <c r="R38" s="786"/>
      <c r="S38" s="329"/>
    </row>
    <row r="39" spans="1:260" x14ac:dyDescent="0.35">
      <c r="M39" s="447"/>
      <c r="N39" s="360"/>
      <c r="O39" s="360"/>
      <c r="P39" s="360"/>
      <c r="Q39" s="361"/>
      <c r="R39" s="786"/>
      <c r="S39" s="329"/>
    </row>
    <row r="40" spans="1:260" x14ac:dyDescent="0.35">
      <c r="M40" s="447"/>
      <c r="N40" s="360"/>
      <c r="O40" s="360"/>
      <c r="P40" s="360"/>
      <c r="Q40" s="361"/>
      <c r="R40" s="786"/>
      <c r="S40" s="329"/>
    </row>
    <row r="41" spans="1:260" x14ac:dyDescent="0.35">
      <c r="M41" s="447"/>
      <c r="N41" s="360"/>
      <c r="O41" s="360"/>
      <c r="P41" s="360"/>
      <c r="Q41" s="361"/>
      <c r="R41" s="786"/>
      <c r="S41" s="329"/>
    </row>
    <row r="42" spans="1:260" x14ac:dyDescent="0.35">
      <c r="M42" s="447"/>
      <c r="N42" s="360"/>
      <c r="O42" s="360"/>
      <c r="P42" s="360"/>
      <c r="Q42" s="361"/>
      <c r="R42" s="786"/>
      <c r="S42" s="329"/>
    </row>
    <row r="43" spans="1:260" x14ac:dyDescent="0.35">
      <c r="M43" s="447"/>
      <c r="N43" s="360"/>
      <c r="O43" s="360"/>
      <c r="P43" s="360"/>
      <c r="Q43" s="361"/>
      <c r="R43" s="786"/>
      <c r="S43" s="329"/>
    </row>
    <row r="44" spans="1:260" x14ac:dyDescent="0.35">
      <c r="M44" s="447"/>
      <c r="N44" s="360"/>
      <c r="O44" s="360"/>
      <c r="P44" s="360"/>
      <c r="Q44" s="361"/>
      <c r="R44" s="787"/>
      <c r="S44" s="329"/>
    </row>
    <row r="45" spans="1:260" x14ac:dyDescent="0.35">
      <c r="M45" s="447"/>
      <c r="N45" s="360"/>
      <c r="O45" s="360"/>
      <c r="P45" s="360"/>
      <c r="Q45" s="361"/>
      <c r="R45" s="786"/>
      <c r="S45" s="329"/>
    </row>
    <row r="46" spans="1:260" x14ac:dyDescent="0.35">
      <c r="M46" s="447"/>
      <c r="N46" s="360"/>
      <c r="O46" s="360"/>
      <c r="P46" s="360"/>
      <c r="Q46" s="361"/>
      <c r="R46" s="786"/>
      <c r="S46" s="329"/>
    </row>
    <row r="47" spans="1:260" x14ac:dyDescent="0.35">
      <c r="M47" s="447"/>
      <c r="N47" s="360"/>
      <c r="O47" s="360"/>
      <c r="P47" s="360"/>
      <c r="Q47" s="361"/>
      <c r="R47" s="786"/>
      <c r="S47" s="329"/>
    </row>
    <row r="48" spans="1:260" x14ac:dyDescent="0.35">
      <c r="M48" s="447"/>
      <c r="N48" s="360"/>
      <c r="O48" s="360"/>
      <c r="P48" s="360"/>
      <c r="Q48" s="361"/>
      <c r="R48" s="786"/>
      <c r="S48" s="329"/>
    </row>
    <row r="49" spans="13:19" x14ac:dyDescent="0.35">
      <c r="M49" s="447"/>
      <c r="N49" s="360"/>
      <c r="O49" s="360"/>
      <c r="P49" s="360"/>
      <c r="Q49" s="361"/>
      <c r="R49" s="786"/>
      <c r="S49" s="329"/>
    </row>
    <row r="50" spans="13:19" x14ac:dyDescent="0.35">
      <c r="M50" s="447"/>
      <c r="N50" s="360"/>
      <c r="O50" s="360"/>
      <c r="P50" s="360"/>
      <c r="Q50" s="361"/>
      <c r="R50" s="787"/>
      <c r="S50" s="329"/>
    </row>
    <row r="51" spans="13:19" x14ac:dyDescent="0.35">
      <c r="M51" s="447"/>
      <c r="N51" s="360"/>
      <c r="O51" s="360"/>
      <c r="P51" s="360"/>
      <c r="Q51" s="361"/>
      <c r="R51" s="786"/>
      <c r="S51" s="329"/>
    </row>
    <row r="52" spans="13:19" x14ac:dyDescent="0.35">
      <c r="M52" s="447"/>
      <c r="N52" s="360"/>
      <c r="O52" s="360"/>
      <c r="P52" s="360"/>
      <c r="Q52" s="361"/>
      <c r="R52" s="786"/>
      <c r="S52" s="329"/>
    </row>
    <row r="53" spans="13:19" x14ac:dyDescent="0.35">
      <c r="M53" s="447"/>
      <c r="N53" s="329"/>
      <c r="O53" s="329"/>
      <c r="P53" s="360"/>
      <c r="Q53" s="361"/>
      <c r="R53" s="786"/>
      <c r="S53" s="329"/>
    </row>
  </sheetData>
  <mergeCells count="9">
    <mergeCell ref="B33:L33"/>
    <mergeCell ref="B34:L34"/>
    <mergeCell ref="B8:B9"/>
    <mergeCell ref="B3:I3"/>
    <mergeCell ref="A4:R4"/>
    <mergeCell ref="B5:R5"/>
    <mergeCell ref="G8:H8"/>
    <mergeCell ref="J8:L8"/>
    <mergeCell ref="D8:E8"/>
  </mergeCells>
  <printOptions horizontalCentered="1"/>
  <pageMargins left="0" right="0" top="0.43307086614173229" bottom="0.43307086614173229" header="0" footer="0"/>
  <pageSetup paperSize="9" scale="81"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90">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81"/>
      <c r="C2" s="1381"/>
    </row>
    <row r="3" spans="1:53" s="345" customFormat="1" ht="4.5" customHeight="1" x14ac:dyDescent="0.25">
      <c r="B3" s="1382"/>
      <c r="C3" s="1382"/>
    </row>
    <row r="4" spans="1:53" s="345" customFormat="1" ht="17.25" customHeight="1" x14ac:dyDescent="0.25">
      <c r="A4" s="1383" t="s">
        <v>403</v>
      </c>
      <c r="B4" s="1383"/>
      <c r="C4" s="1383"/>
      <c r="D4" s="1383"/>
      <c r="E4" s="1383"/>
      <c r="F4" s="1383"/>
      <c r="G4" s="1383"/>
      <c r="H4" s="1383"/>
      <c r="I4" s="1383"/>
      <c r="J4" s="1383"/>
      <c r="K4" s="1383"/>
      <c r="L4" s="1383"/>
      <c r="M4" s="1383"/>
      <c r="N4" s="1383"/>
      <c r="O4" s="1383"/>
      <c r="P4" s="1383"/>
      <c r="Q4" s="1383"/>
      <c r="R4" s="1383"/>
      <c r="S4" s="1383"/>
      <c r="T4" s="1383"/>
      <c r="U4" s="1383"/>
      <c r="V4" s="1383"/>
      <c r="W4" s="1383"/>
      <c r="X4" s="1383"/>
      <c r="Y4" s="1383"/>
      <c r="Z4" s="1383"/>
      <c r="AA4" s="1383"/>
      <c r="AB4" s="1383"/>
      <c r="AC4" s="1383"/>
    </row>
    <row r="5" spans="1:53" s="345" customFormat="1" ht="17.25" customHeight="1" x14ac:dyDescent="0.25">
      <c r="B5" s="1384" t="str">
        <f>porsaad!$B$6</f>
        <v>Situación a 31 de diciembre de 2024</v>
      </c>
      <c r="C5" s="1384"/>
      <c r="D5" s="1384"/>
      <c r="E5" s="1384"/>
      <c r="F5" s="1384"/>
      <c r="G5" s="1384"/>
      <c r="H5" s="1384"/>
      <c r="I5" s="1384"/>
      <c r="J5" s="1384"/>
      <c r="K5" s="1384"/>
      <c r="L5" s="1384"/>
      <c r="M5" s="1384"/>
      <c r="N5" s="1384"/>
      <c r="O5" s="1384"/>
      <c r="P5" s="1384"/>
      <c r="Q5" s="1384"/>
      <c r="R5" s="1384"/>
      <c r="S5" s="1384"/>
      <c r="T5" s="1384"/>
      <c r="U5" s="1384"/>
      <c r="V5" s="1384"/>
      <c r="W5" s="1384"/>
      <c r="X5" s="1384"/>
      <c r="Y5" s="1384"/>
      <c r="Z5" s="1384"/>
      <c r="AA5" s="1384"/>
      <c r="AB5" s="1384"/>
      <c r="AC5" s="1384"/>
    </row>
    <row r="6" spans="1:53" s="345" customFormat="1" ht="6" customHeight="1" x14ac:dyDescent="0.25"/>
    <row r="7" spans="1:53" s="322" customFormat="1" ht="12.75" customHeight="1" x14ac:dyDescent="0.25">
      <c r="A7" s="316"/>
      <c r="B7" s="1385" t="s">
        <v>12</v>
      </c>
      <c r="C7" s="317"/>
      <c r="D7" s="1388" t="s">
        <v>244</v>
      </c>
      <c r="E7" s="1389"/>
      <c r="F7" s="1389"/>
      <c r="G7" s="1389"/>
      <c r="H7" s="1389"/>
      <c r="I7" s="318"/>
      <c r="J7" s="1392"/>
      <c r="K7" s="1392"/>
      <c r="L7" s="1392"/>
      <c r="M7" s="1392"/>
      <c r="N7" s="1392"/>
      <c r="O7" s="1392"/>
      <c r="P7" s="318"/>
      <c r="Q7" s="1392"/>
      <c r="R7" s="1392"/>
      <c r="S7" s="1392"/>
      <c r="T7" s="1392"/>
      <c r="U7" s="1392"/>
      <c r="V7" s="1392"/>
      <c r="W7" s="318"/>
      <c r="X7" s="1392"/>
      <c r="Y7" s="1392"/>
      <c r="Z7" s="1392"/>
      <c r="AA7" s="1392"/>
      <c r="AB7" s="1392"/>
      <c r="AC7" s="1393"/>
      <c r="AD7" s="319"/>
      <c r="AE7" s="319"/>
      <c r="AF7" s="320"/>
      <c r="AG7" s="320"/>
      <c r="AH7" s="320"/>
      <c r="AI7" s="320"/>
      <c r="AJ7" s="320"/>
      <c r="AK7" s="320"/>
      <c r="AL7" s="321"/>
    </row>
    <row r="8" spans="1:53" s="322" customFormat="1" ht="33.75" customHeight="1" x14ac:dyDescent="0.25">
      <c r="A8" s="316"/>
      <c r="B8" s="1386"/>
      <c r="C8" s="317"/>
      <c r="D8" s="1390"/>
      <c r="E8" s="1391"/>
      <c r="F8" s="1391"/>
      <c r="G8" s="1391"/>
      <c r="H8" s="1391"/>
      <c r="I8" s="323"/>
      <c r="J8" s="1394" t="s">
        <v>176</v>
      </c>
      <c r="K8" s="1395"/>
      <c r="L8" s="1395"/>
      <c r="M8" s="1395"/>
      <c r="N8" s="1395"/>
      <c r="O8" s="1396"/>
      <c r="P8" s="317"/>
      <c r="Q8" s="1394" t="s">
        <v>177</v>
      </c>
      <c r="R8" s="1395"/>
      <c r="S8" s="1395"/>
      <c r="T8" s="1395"/>
      <c r="U8" s="1395"/>
      <c r="V8" s="1396"/>
      <c r="W8" s="317"/>
      <c r="X8" s="1394" t="s">
        <v>178</v>
      </c>
      <c r="Y8" s="1395"/>
      <c r="Z8" s="1395"/>
      <c r="AA8" s="1395"/>
      <c r="AB8" s="1395"/>
      <c r="AC8" s="1396"/>
      <c r="AD8" s="319"/>
      <c r="AE8" s="319"/>
      <c r="AF8" s="320"/>
      <c r="AG8" s="320"/>
      <c r="AH8" s="320"/>
      <c r="AI8" s="320"/>
      <c r="AJ8" s="320"/>
      <c r="AK8" s="320"/>
      <c r="AL8" s="321"/>
    </row>
    <row r="9" spans="1:53" s="322" customFormat="1" ht="21.75" customHeight="1" x14ac:dyDescent="0.25">
      <c r="A9" s="316"/>
      <c r="B9" s="1386"/>
      <c r="C9" s="317"/>
      <c r="D9" s="1397" t="s">
        <v>9</v>
      </c>
      <c r="E9" s="1399" t="s">
        <v>24</v>
      </c>
      <c r="F9" s="1400"/>
      <c r="G9" s="1399" t="s">
        <v>23</v>
      </c>
      <c r="H9" s="1401"/>
      <c r="I9" s="323"/>
      <c r="J9" s="1402" t="s">
        <v>9</v>
      </c>
      <c r="K9" s="1405" t="s">
        <v>220</v>
      </c>
      <c r="L9" s="1407" t="s">
        <v>24</v>
      </c>
      <c r="M9" s="1408"/>
      <c r="N9" s="1403" t="s">
        <v>23</v>
      </c>
      <c r="O9" s="1404"/>
      <c r="P9" s="317"/>
      <c r="Q9" s="1402" t="s">
        <v>9</v>
      </c>
      <c r="R9" s="1405" t="s">
        <v>220</v>
      </c>
      <c r="S9" s="1407" t="s">
        <v>24</v>
      </c>
      <c r="T9" s="1408"/>
      <c r="U9" s="1403" t="s">
        <v>23</v>
      </c>
      <c r="V9" s="1404"/>
      <c r="W9" s="317"/>
      <c r="X9" s="1402" t="s">
        <v>9</v>
      </c>
      <c r="Y9" s="1405" t="s">
        <v>220</v>
      </c>
      <c r="Z9" s="1407" t="s">
        <v>24</v>
      </c>
      <c r="AA9" s="1408"/>
      <c r="AB9" s="1403" t="s">
        <v>23</v>
      </c>
      <c r="AC9" s="1404"/>
      <c r="AD9" s="319"/>
      <c r="AE9" s="319"/>
      <c r="AF9" s="320"/>
      <c r="AG9" s="320"/>
      <c r="AH9" s="320"/>
      <c r="AI9" s="320"/>
      <c r="AJ9" s="320"/>
      <c r="AK9" s="320"/>
      <c r="AL9" s="321"/>
    </row>
    <row r="10" spans="1:53" s="322" customFormat="1" ht="36.75" customHeight="1" x14ac:dyDescent="0.25">
      <c r="A10" s="316"/>
      <c r="B10" s="1387"/>
      <c r="C10" s="317"/>
      <c r="D10" s="1398"/>
      <c r="E10" s="407" t="s">
        <v>9</v>
      </c>
      <c r="F10" s="403" t="s">
        <v>220</v>
      </c>
      <c r="G10" s="406" t="s">
        <v>9</v>
      </c>
      <c r="H10" s="886" t="s">
        <v>220</v>
      </c>
      <c r="I10" s="346"/>
      <c r="J10" s="1398"/>
      <c r="K10" s="1406"/>
      <c r="L10" s="404" t="s">
        <v>9</v>
      </c>
      <c r="M10" s="403" t="s">
        <v>221</v>
      </c>
      <c r="N10" s="407" t="s">
        <v>9</v>
      </c>
      <c r="O10" s="402" t="s">
        <v>221</v>
      </c>
      <c r="P10" s="347"/>
      <c r="Q10" s="1398"/>
      <c r="R10" s="1406"/>
      <c r="S10" s="404" t="s">
        <v>9</v>
      </c>
      <c r="T10" s="403" t="s">
        <v>221</v>
      </c>
      <c r="U10" s="407" t="s">
        <v>9</v>
      </c>
      <c r="V10" s="402" t="s">
        <v>221</v>
      </c>
      <c r="W10" s="347"/>
      <c r="X10" s="1398"/>
      <c r="Y10" s="1406"/>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391278</v>
      </c>
      <c r="E12" s="352">
        <f>L12+S12+Z12</f>
        <v>244077</v>
      </c>
      <c r="F12" s="353">
        <f>E12/$D12*100</f>
        <v>62.379433548525597</v>
      </c>
      <c r="G12" s="352">
        <f>N12+U12+AB12</f>
        <v>147201</v>
      </c>
      <c r="H12" s="354">
        <f>G12/$D12*100</f>
        <v>37.620566451474403</v>
      </c>
      <c r="I12" s="350"/>
      <c r="J12" s="355">
        <v>113248</v>
      </c>
      <c r="K12" s="356">
        <v>28.943104391251236</v>
      </c>
      <c r="L12" s="357">
        <v>47600</v>
      </c>
      <c r="M12" s="353">
        <v>42.031647358010737</v>
      </c>
      <c r="N12" s="357">
        <v>65648</v>
      </c>
      <c r="O12" s="358">
        <v>57.968352641989263</v>
      </c>
      <c r="P12" s="350"/>
      <c r="Q12" s="355">
        <v>92147</v>
      </c>
      <c r="R12" s="356">
        <v>23.550263495519811</v>
      </c>
      <c r="S12" s="357">
        <v>61076</v>
      </c>
      <c r="T12" s="353">
        <v>66.281050929493091</v>
      </c>
      <c r="U12" s="357">
        <v>31071</v>
      </c>
      <c r="V12" s="358">
        <v>33.718949070506909</v>
      </c>
      <c r="W12" s="350"/>
      <c r="X12" s="355">
        <v>185883</v>
      </c>
      <c r="Y12" s="356">
        <v>47.50663211322896</v>
      </c>
      <c r="Z12" s="357">
        <v>135401</v>
      </c>
      <c r="AA12" s="353">
        <v>72.842056562461337</v>
      </c>
      <c r="AB12" s="357">
        <v>50482</v>
      </c>
      <c r="AC12" s="358">
        <f t="shared" ref="AC12:AC29" si="0">AB12/$X12*100</f>
        <v>27.157943437538666</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53246</v>
      </c>
      <c r="E13" s="365">
        <f t="shared" ref="E13:E29" si="2">L13+S13+Z13</f>
        <v>34203</v>
      </c>
      <c r="F13" s="366">
        <f t="shared" ref="F13:H29" si="3">E13/$D13*100</f>
        <v>64.235811140742967</v>
      </c>
      <c r="G13" s="365">
        <f t="shared" ref="G13:G29" si="4">N13+U13+AB13</f>
        <v>19043</v>
      </c>
      <c r="H13" s="367">
        <f t="shared" si="3"/>
        <v>35.764188859257033</v>
      </c>
      <c r="I13" s="350"/>
      <c r="J13" s="368">
        <v>10445</v>
      </c>
      <c r="K13" s="369">
        <v>19.616497013860197</v>
      </c>
      <c r="L13" s="370">
        <v>4456</v>
      </c>
      <c r="M13" s="371">
        <v>42.661560555289611</v>
      </c>
      <c r="N13" s="370">
        <v>5989</v>
      </c>
      <c r="O13" s="372">
        <v>57.338439444710389</v>
      </c>
      <c r="P13" s="350"/>
      <c r="Q13" s="368">
        <v>10296</v>
      </c>
      <c r="R13" s="369">
        <v>19.336663786951132</v>
      </c>
      <c r="S13" s="370">
        <v>6329</v>
      </c>
      <c r="T13" s="371">
        <v>61.470473970473968</v>
      </c>
      <c r="U13" s="370">
        <v>3967</v>
      </c>
      <c r="V13" s="372">
        <v>38.529526029526032</v>
      </c>
      <c r="W13" s="350"/>
      <c r="X13" s="368">
        <v>32505</v>
      </c>
      <c r="Y13" s="369">
        <v>61.046839199188675</v>
      </c>
      <c r="Z13" s="370">
        <v>23418</v>
      </c>
      <c r="AA13" s="371">
        <v>72.044300876788185</v>
      </c>
      <c r="AB13" s="370">
        <v>9087</v>
      </c>
      <c r="AC13" s="372">
        <f t="shared" si="0"/>
        <v>27.955699123211815</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42684</v>
      </c>
      <c r="E14" s="365">
        <f t="shared" si="2"/>
        <v>27533</v>
      </c>
      <c r="F14" s="366">
        <f t="shared" si="3"/>
        <v>64.50426389279356</v>
      </c>
      <c r="G14" s="365">
        <f t="shared" si="4"/>
        <v>15151</v>
      </c>
      <c r="H14" s="367">
        <f t="shared" si="3"/>
        <v>35.495736107206447</v>
      </c>
      <c r="I14" s="350"/>
      <c r="J14" s="368">
        <v>9808</v>
      </c>
      <c r="K14" s="369">
        <v>22.978165120419831</v>
      </c>
      <c r="L14" s="370">
        <v>4106</v>
      </c>
      <c r="M14" s="371">
        <v>41.863784665579118</v>
      </c>
      <c r="N14" s="370">
        <v>5702</v>
      </c>
      <c r="O14" s="372">
        <v>58.136215334420882</v>
      </c>
      <c r="P14" s="350"/>
      <c r="Q14" s="368">
        <v>9363</v>
      </c>
      <c r="R14" s="369">
        <v>21.93561990441383</v>
      </c>
      <c r="S14" s="370">
        <v>5691</v>
      </c>
      <c r="T14" s="371">
        <v>60.781800704902281</v>
      </c>
      <c r="U14" s="370">
        <v>3672</v>
      </c>
      <c r="V14" s="372">
        <v>39.218199295097726</v>
      </c>
      <c r="W14" s="350"/>
      <c r="X14" s="368">
        <v>23513</v>
      </c>
      <c r="Y14" s="369">
        <v>55.086214975166335</v>
      </c>
      <c r="Z14" s="370">
        <v>17736</v>
      </c>
      <c r="AA14" s="371">
        <v>75.430612852464591</v>
      </c>
      <c r="AB14" s="370">
        <v>5777</v>
      </c>
      <c r="AC14" s="372">
        <f t="shared" si="0"/>
        <v>24.569387147535409</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44039</v>
      </c>
      <c r="E15" s="365">
        <f t="shared" si="2"/>
        <v>26783</v>
      </c>
      <c r="F15" s="366">
        <f t="shared" si="3"/>
        <v>60.816548967960216</v>
      </c>
      <c r="G15" s="365">
        <f t="shared" si="4"/>
        <v>17256</v>
      </c>
      <c r="H15" s="367">
        <f t="shared" si="3"/>
        <v>39.183451032039784</v>
      </c>
      <c r="I15" s="350"/>
      <c r="J15" s="368">
        <v>12599</v>
      </c>
      <c r="K15" s="369">
        <v>28.608733168328072</v>
      </c>
      <c r="L15" s="370">
        <v>5465</v>
      </c>
      <c r="M15" s="371">
        <v>43.376458449083259</v>
      </c>
      <c r="N15" s="370">
        <v>7134</v>
      </c>
      <c r="O15" s="372">
        <v>56.623541550916734</v>
      </c>
      <c r="P15" s="350"/>
      <c r="Q15" s="368">
        <v>10246</v>
      </c>
      <c r="R15" s="369">
        <v>23.265741728922094</v>
      </c>
      <c r="S15" s="370">
        <v>6146</v>
      </c>
      <c r="T15" s="371">
        <v>59.98438414991216</v>
      </c>
      <c r="U15" s="370">
        <v>4100</v>
      </c>
      <c r="V15" s="372">
        <v>40.01561585008784</v>
      </c>
      <c r="W15" s="350"/>
      <c r="X15" s="368">
        <v>21194</v>
      </c>
      <c r="Y15" s="369">
        <v>48.125525102749833</v>
      </c>
      <c r="Z15" s="370">
        <v>15172</v>
      </c>
      <c r="AA15" s="371">
        <v>71.586298008870429</v>
      </c>
      <c r="AB15" s="370">
        <v>6022</v>
      </c>
      <c r="AC15" s="372">
        <f t="shared" si="0"/>
        <v>28.413701991129564</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59260</v>
      </c>
      <c r="E16" s="365">
        <f t="shared" si="2"/>
        <v>34548</v>
      </c>
      <c r="F16" s="366">
        <f t="shared" si="3"/>
        <v>58.29902126223422</v>
      </c>
      <c r="G16" s="365">
        <f t="shared" si="4"/>
        <v>24712</v>
      </c>
      <c r="H16" s="367">
        <f t="shared" si="3"/>
        <v>41.700978737765773</v>
      </c>
      <c r="I16" s="350"/>
      <c r="J16" s="368">
        <v>22098</v>
      </c>
      <c r="K16" s="369">
        <v>37.289908876139052</v>
      </c>
      <c r="L16" s="370">
        <v>9013</v>
      </c>
      <c r="M16" s="371">
        <v>40.786496515521762</v>
      </c>
      <c r="N16" s="370">
        <v>13085</v>
      </c>
      <c r="O16" s="372">
        <v>59.213503484478238</v>
      </c>
      <c r="P16" s="350"/>
      <c r="Q16" s="368">
        <v>12814</v>
      </c>
      <c r="R16" s="369">
        <v>21.623354708066149</v>
      </c>
      <c r="S16" s="370">
        <v>7763</v>
      </c>
      <c r="T16" s="371">
        <v>60.582175745278597</v>
      </c>
      <c r="U16" s="370">
        <v>5051</v>
      </c>
      <c r="V16" s="372">
        <v>39.417824254721403</v>
      </c>
      <c r="W16" s="350"/>
      <c r="X16" s="368">
        <v>24348</v>
      </c>
      <c r="Y16" s="369">
        <v>41.086736415794803</v>
      </c>
      <c r="Z16" s="370">
        <v>17772</v>
      </c>
      <c r="AA16" s="371">
        <v>72.991621488417934</v>
      </c>
      <c r="AB16" s="370">
        <v>6576</v>
      </c>
      <c r="AC16" s="372">
        <f t="shared" si="0"/>
        <v>27.008378511582059</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23374</v>
      </c>
      <c r="E17" s="375">
        <f t="shared" si="2"/>
        <v>14423</v>
      </c>
      <c r="F17" s="376">
        <f t="shared" si="3"/>
        <v>61.70531359630359</v>
      </c>
      <c r="G17" s="375">
        <f t="shared" si="4"/>
        <v>8951</v>
      </c>
      <c r="H17" s="367">
        <f t="shared" si="3"/>
        <v>38.294686403696417</v>
      </c>
      <c r="I17" s="350"/>
      <c r="J17" s="377">
        <v>6486</v>
      </c>
      <c r="K17" s="378">
        <v>27.748780696500386</v>
      </c>
      <c r="L17" s="375">
        <v>2742</v>
      </c>
      <c r="M17" s="376">
        <v>42.275670675300645</v>
      </c>
      <c r="N17" s="375">
        <v>3744</v>
      </c>
      <c r="O17" s="372">
        <v>57.724329324699355</v>
      </c>
      <c r="P17" s="350"/>
      <c r="Q17" s="377">
        <v>4987</v>
      </c>
      <c r="R17" s="378">
        <v>21.335672114315052</v>
      </c>
      <c r="S17" s="375">
        <v>2845</v>
      </c>
      <c r="T17" s="376">
        <v>57.048325646681377</v>
      </c>
      <c r="U17" s="375">
        <v>2142</v>
      </c>
      <c r="V17" s="372">
        <v>42.95167435331863</v>
      </c>
      <c r="W17" s="350"/>
      <c r="X17" s="377">
        <v>11901</v>
      </c>
      <c r="Y17" s="378">
        <v>50.915547189184565</v>
      </c>
      <c r="Z17" s="375">
        <v>8836</v>
      </c>
      <c r="AA17" s="376">
        <v>74.245861692294767</v>
      </c>
      <c r="AB17" s="375">
        <v>3065</v>
      </c>
      <c r="AC17" s="372">
        <f t="shared" si="0"/>
        <v>25.754138307705233</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156506</v>
      </c>
      <c r="E18" s="365">
        <f t="shared" si="2"/>
        <v>97614</v>
      </c>
      <c r="F18" s="366">
        <f t="shared" si="3"/>
        <v>62.370771727601493</v>
      </c>
      <c r="G18" s="365">
        <f t="shared" si="4"/>
        <v>58892</v>
      </c>
      <c r="H18" s="367">
        <f t="shared" si="3"/>
        <v>37.6292282723985</v>
      </c>
      <c r="I18" s="350"/>
      <c r="J18" s="368">
        <v>31956</v>
      </c>
      <c r="K18" s="369">
        <v>20.418386515532951</v>
      </c>
      <c r="L18" s="370">
        <v>13504</v>
      </c>
      <c r="M18" s="371">
        <v>42.258104894229561</v>
      </c>
      <c r="N18" s="370">
        <v>18452</v>
      </c>
      <c r="O18" s="372">
        <v>57.741895105770439</v>
      </c>
      <c r="P18" s="350"/>
      <c r="Q18" s="368">
        <v>28216</v>
      </c>
      <c r="R18" s="369">
        <v>18.028701775011822</v>
      </c>
      <c r="S18" s="370">
        <v>16245</v>
      </c>
      <c r="T18" s="371">
        <v>57.573717039977311</v>
      </c>
      <c r="U18" s="370">
        <v>11971</v>
      </c>
      <c r="V18" s="372">
        <v>42.426282960022682</v>
      </c>
      <c r="W18" s="350"/>
      <c r="X18" s="368">
        <v>96334</v>
      </c>
      <c r="Y18" s="369">
        <v>61.55291170945523</v>
      </c>
      <c r="Z18" s="370">
        <v>67865</v>
      </c>
      <c r="AA18" s="371">
        <v>70.447609359104774</v>
      </c>
      <c r="AB18" s="370">
        <v>28469</v>
      </c>
      <c r="AC18" s="372">
        <f t="shared" si="0"/>
        <v>29.552390640895222</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97222</v>
      </c>
      <c r="E19" s="365">
        <f t="shared" si="2"/>
        <v>60785</v>
      </c>
      <c r="F19" s="366">
        <f t="shared" si="3"/>
        <v>62.521857192816441</v>
      </c>
      <c r="G19" s="365">
        <f t="shared" si="4"/>
        <v>36437</v>
      </c>
      <c r="H19" s="367">
        <f t="shared" si="3"/>
        <v>37.478142807183559</v>
      </c>
      <c r="I19" s="350"/>
      <c r="J19" s="368">
        <v>22700</v>
      </c>
      <c r="K19" s="369">
        <v>23.348624796856679</v>
      </c>
      <c r="L19" s="370">
        <v>9586</v>
      </c>
      <c r="M19" s="371">
        <v>42.229074889867839</v>
      </c>
      <c r="N19" s="370">
        <v>13114</v>
      </c>
      <c r="O19" s="372">
        <v>57.770925110132154</v>
      </c>
      <c r="P19" s="350"/>
      <c r="Q19" s="368">
        <v>19036</v>
      </c>
      <c r="R19" s="369">
        <v>19.579930468412499</v>
      </c>
      <c r="S19" s="370">
        <v>11872</v>
      </c>
      <c r="T19" s="371">
        <v>62.366043286404704</v>
      </c>
      <c r="U19" s="370">
        <v>7164</v>
      </c>
      <c r="V19" s="372">
        <v>37.633956713595296</v>
      </c>
      <c r="W19" s="350"/>
      <c r="X19" s="368">
        <v>55486</v>
      </c>
      <c r="Y19" s="369">
        <v>57.071444734730825</v>
      </c>
      <c r="Z19" s="370">
        <v>39327</v>
      </c>
      <c r="AA19" s="371">
        <v>70.877338427711493</v>
      </c>
      <c r="AB19" s="370">
        <v>16159</v>
      </c>
      <c r="AC19" s="372">
        <f t="shared" si="0"/>
        <v>29.122661572288504</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352224</v>
      </c>
      <c r="E20" s="365">
        <f t="shared" si="2"/>
        <v>221349</v>
      </c>
      <c r="F20" s="366">
        <f t="shared" si="3"/>
        <v>62.843247478877075</v>
      </c>
      <c r="G20" s="365">
        <f t="shared" si="4"/>
        <v>130875</v>
      </c>
      <c r="H20" s="367">
        <f t="shared" si="3"/>
        <v>37.156752521122918</v>
      </c>
      <c r="I20" s="350"/>
      <c r="J20" s="368">
        <v>88900</v>
      </c>
      <c r="K20" s="369">
        <v>25.239620241664397</v>
      </c>
      <c r="L20" s="370">
        <v>39032</v>
      </c>
      <c r="M20" s="371">
        <v>43.905511811023622</v>
      </c>
      <c r="N20" s="370">
        <v>49868</v>
      </c>
      <c r="O20" s="372">
        <v>56.094488188976378</v>
      </c>
      <c r="P20" s="350"/>
      <c r="Q20" s="368">
        <v>78997</v>
      </c>
      <c r="R20" s="369">
        <v>22.428057145452893</v>
      </c>
      <c r="S20" s="370">
        <v>49613</v>
      </c>
      <c r="T20" s="371">
        <v>62.803650771548291</v>
      </c>
      <c r="U20" s="370">
        <v>29384</v>
      </c>
      <c r="V20" s="372">
        <v>37.196349228451716</v>
      </c>
      <c r="W20" s="350"/>
      <c r="X20" s="368">
        <v>184327</v>
      </c>
      <c r="Y20" s="369">
        <v>52.332322612882706</v>
      </c>
      <c r="Z20" s="370">
        <v>132704</v>
      </c>
      <c r="AA20" s="371">
        <v>71.993793638479445</v>
      </c>
      <c r="AB20" s="370">
        <v>51623</v>
      </c>
      <c r="AC20" s="372">
        <f t="shared" si="0"/>
        <v>28.006206361520558</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201299</v>
      </c>
      <c r="E21" s="365">
        <f t="shared" si="2"/>
        <v>124526</v>
      </c>
      <c r="F21" s="366">
        <f t="shared" si="3"/>
        <v>61.861211431750775</v>
      </c>
      <c r="G21" s="365">
        <f t="shared" si="4"/>
        <v>76773</v>
      </c>
      <c r="H21" s="367">
        <f t="shared" si="3"/>
        <v>38.138788568249218</v>
      </c>
      <c r="I21" s="350"/>
      <c r="J21" s="368">
        <v>53964</v>
      </c>
      <c r="K21" s="369">
        <v>26.807882801206169</v>
      </c>
      <c r="L21" s="370">
        <v>22030</v>
      </c>
      <c r="M21" s="371">
        <v>40.823511970943592</v>
      </c>
      <c r="N21" s="370">
        <v>31934</v>
      </c>
      <c r="O21" s="372">
        <v>59.176488029056408</v>
      </c>
      <c r="P21" s="350"/>
      <c r="Q21" s="368">
        <v>43283</v>
      </c>
      <c r="R21" s="369">
        <v>21.501845513390528</v>
      </c>
      <c r="S21" s="370">
        <v>26713</v>
      </c>
      <c r="T21" s="371">
        <v>61.717071367511487</v>
      </c>
      <c r="U21" s="370">
        <v>16570</v>
      </c>
      <c r="V21" s="372">
        <v>38.282928632488506</v>
      </c>
      <c r="W21" s="350"/>
      <c r="X21" s="368">
        <v>104052</v>
      </c>
      <c r="Y21" s="369">
        <v>51.69027168540331</v>
      </c>
      <c r="Z21" s="370">
        <v>75783</v>
      </c>
      <c r="AA21" s="371">
        <v>72.831853304117161</v>
      </c>
      <c r="AB21" s="370">
        <v>28269</v>
      </c>
      <c r="AC21" s="372">
        <f t="shared" si="0"/>
        <v>27.168146695882829</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56727</v>
      </c>
      <c r="E22" s="365">
        <f t="shared" si="2"/>
        <v>35988</v>
      </c>
      <c r="F22" s="366">
        <f t="shared" si="3"/>
        <v>63.440689618700084</v>
      </c>
      <c r="G22" s="365">
        <f t="shared" si="4"/>
        <v>20739</v>
      </c>
      <c r="H22" s="367">
        <f t="shared" si="3"/>
        <v>36.559310381299909</v>
      </c>
      <c r="I22" s="350"/>
      <c r="J22" s="368">
        <v>13283</v>
      </c>
      <c r="K22" s="369">
        <v>23.415657447071059</v>
      </c>
      <c r="L22" s="370">
        <v>5841</v>
      </c>
      <c r="M22" s="371">
        <v>43.973499962357906</v>
      </c>
      <c r="N22" s="370">
        <v>7442</v>
      </c>
      <c r="O22" s="372">
        <v>56.026500037642101</v>
      </c>
      <c r="P22" s="350"/>
      <c r="Q22" s="368">
        <v>12083</v>
      </c>
      <c r="R22" s="369">
        <v>21.300262661519206</v>
      </c>
      <c r="S22" s="370">
        <v>7631</v>
      </c>
      <c r="T22" s="371">
        <v>63.154845650914503</v>
      </c>
      <c r="U22" s="370">
        <v>4452</v>
      </c>
      <c r="V22" s="372">
        <v>36.84515434908549</v>
      </c>
      <c r="W22" s="350"/>
      <c r="X22" s="368">
        <v>31361</v>
      </c>
      <c r="Y22" s="369">
        <v>55.284079891409732</v>
      </c>
      <c r="Z22" s="370">
        <v>22516</v>
      </c>
      <c r="AA22" s="371">
        <v>71.796179968750991</v>
      </c>
      <c r="AB22" s="370">
        <v>8845</v>
      </c>
      <c r="AC22" s="372">
        <f t="shared" si="0"/>
        <v>28.203820031249005</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85199</v>
      </c>
      <c r="E23" s="365">
        <f t="shared" si="2"/>
        <v>52747</v>
      </c>
      <c r="F23" s="366">
        <f t="shared" si="3"/>
        <v>61.91035106045846</v>
      </c>
      <c r="G23" s="365">
        <f t="shared" si="4"/>
        <v>32452</v>
      </c>
      <c r="H23" s="367">
        <f t="shared" si="3"/>
        <v>38.08964893954154</v>
      </c>
      <c r="I23" s="350"/>
      <c r="J23" s="368">
        <v>25107</v>
      </c>
      <c r="K23" s="369">
        <v>29.468655735395956</v>
      </c>
      <c r="L23" s="370">
        <v>9827</v>
      </c>
      <c r="M23" s="371">
        <v>39.140478750945952</v>
      </c>
      <c r="N23" s="370">
        <v>15280</v>
      </c>
      <c r="O23" s="372">
        <v>60.859521249054048</v>
      </c>
      <c r="P23" s="350"/>
      <c r="Q23" s="368">
        <v>14914</v>
      </c>
      <c r="R23" s="369">
        <v>17.504900292256949</v>
      </c>
      <c r="S23" s="370">
        <v>8690</v>
      </c>
      <c r="T23" s="371">
        <v>58.267399758616065</v>
      </c>
      <c r="U23" s="370">
        <v>6224</v>
      </c>
      <c r="V23" s="372">
        <v>41.732600241383935</v>
      </c>
      <c r="W23" s="350"/>
      <c r="X23" s="368">
        <v>45178</v>
      </c>
      <c r="Y23" s="369">
        <v>53.026443972347096</v>
      </c>
      <c r="Z23" s="370">
        <v>34230</v>
      </c>
      <c r="AA23" s="371">
        <v>75.766966222497672</v>
      </c>
      <c r="AB23" s="370">
        <v>10948</v>
      </c>
      <c r="AC23" s="372">
        <f t="shared" si="0"/>
        <v>24.233033777502325</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256322</v>
      </c>
      <c r="E24" s="365">
        <f t="shared" si="2"/>
        <v>168567</v>
      </c>
      <c r="F24" s="366">
        <f t="shared" si="3"/>
        <v>65.763765888218728</v>
      </c>
      <c r="G24" s="365">
        <f t="shared" si="4"/>
        <v>87755</v>
      </c>
      <c r="H24" s="367">
        <f t="shared" si="3"/>
        <v>34.236234111781279</v>
      </c>
      <c r="I24" s="350"/>
      <c r="J24" s="368">
        <v>60282</v>
      </c>
      <c r="K24" s="369">
        <v>23.518074921387942</v>
      </c>
      <c r="L24" s="370">
        <v>28165</v>
      </c>
      <c r="M24" s="371">
        <v>46.722072923924223</v>
      </c>
      <c r="N24" s="370">
        <v>32117</v>
      </c>
      <c r="O24" s="372">
        <v>53.277927076075784</v>
      </c>
      <c r="P24" s="350"/>
      <c r="Q24" s="368">
        <v>49631</v>
      </c>
      <c r="R24" s="369">
        <v>19.362754660154025</v>
      </c>
      <c r="S24" s="370">
        <v>32505</v>
      </c>
      <c r="T24" s="371">
        <v>65.493340855513694</v>
      </c>
      <c r="U24" s="370">
        <v>17126</v>
      </c>
      <c r="V24" s="372">
        <v>34.506659144486306</v>
      </c>
      <c r="W24" s="350"/>
      <c r="X24" s="368">
        <v>146409</v>
      </c>
      <c r="Y24" s="369">
        <v>57.119170418458033</v>
      </c>
      <c r="Z24" s="370">
        <v>107897</v>
      </c>
      <c r="AA24" s="371">
        <v>73.695606144431011</v>
      </c>
      <c r="AB24" s="370">
        <v>38512</v>
      </c>
      <c r="AC24" s="372">
        <f t="shared" si="0"/>
        <v>26.304393855568986</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59427</v>
      </c>
      <c r="E25" s="365">
        <f t="shared" si="2"/>
        <v>34275</v>
      </c>
      <c r="F25" s="366">
        <f t="shared" si="3"/>
        <v>57.675803927507694</v>
      </c>
      <c r="G25" s="365">
        <f t="shared" si="4"/>
        <v>25152</v>
      </c>
      <c r="H25" s="367">
        <f t="shared" si="3"/>
        <v>42.324196072492306</v>
      </c>
      <c r="I25" s="350"/>
      <c r="J25" s="368">
        <v>20910</v>
      </c>
      <c r="K25" s="369">
        <v>35.18602655358675</v>
      </c>
      <c r="L25" s="370">
        <v>7964</v>
      </c>
      <c r="M25" s="371">
        <v>38.08703969392635</v>
      </c>
      <c r="N25" s="370">
        <v>12946</v>
      </c>
      <c r="O25" s="372">
        <v>61.91296030607365</v>
      </c>
      <c r="P25" s="350"/>
      <c r="Q25" s="368">
        <v>13314</v>
      </c>
      <c r="R25" s="369">
        <v>22.403957796960977</v>
      </c>
      <c r="S25" s="370">
        <v>8333</v>
      </c>
      <c r="T25" s="371">
        <v>62.588252966801861</v>
      </c>
      <c r="U25" s="370">
        <v>4981</v>
      </c>
      <c r="V25" s="372">
        <v>37.411747033198139</v>
      </c>
      <c r="W25" s="350"/>
      <c r="X25" s="368">
        <v>25203</v>
      </c>
      <c r="Y25" s="369">
        <v>42.410015649452269</v>
      </c>
      <c r="Z25" s="370">
        <v>17978</v>
      </c>
      <c r="AA25" s="371">
        <v>71.332777843907465</v>
      </c>
      <c r="AB25" s="370">
        <v>7225</v>
      </c>
      <c r="AC25" s="372">
        <f t="shared" si="0"/>
        <v>28.667222156092532</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21443</v>
      </c>
      <c r="E26" s="380">
        <f t="shared" si="2"/>
        <v>13398</v>
      </c>
      <c r="F26" s="381">
        <f t="shared" si="3"/>
        <v>62.481928834584707</v>
      </c>
      <c r="G26" s="380">
        <f t="shared" si="4"/>
        <v>8045</v>
      </c>
      <c r="H26" s="367">
        <f t="shared" si="3"/>
        <v>37.518071165415286</v>
      </c>
      <c r="I26" s="350"/>
      <c r="J26" s="377">
        <v>5151</v>
      </c>
      <c r="K26" s="378">
        <v>24.021825304295106</v>
      </c>
      <c r="L26" s="375">
        <v>2251</v>
      </c>
      <c r="M26" s="376">
        <v>43.700252378178995</v>
      </c>
      <c r="N26" s="375">
        <v>2900</v>
      </c>
      <c r="O26" s="372">
        <v>56.299747621821005</v>
      </c>
      <c r="P26" s="350"/>
      <c r="Q26" s="377">
        <v>3895</v>
      </c>
      <c r="R26" s="378">
        <v>18.164435946462714</v>
      </c>
      <c r="S26" s="375">
        <v>2160</v>
      </c>
      <c r="T26" s="376">
        <v>55.455712451861359</v>
      </c>
      <c r="U26" s="375">
        <v>1735</v>
      </c>
      <c r="V26" s="372">
        <v>44.544287548138641</v>
      </c>
      <c r="W26" s="350"/>
      <c r="X26" s="377">
        <v>12397</v>
      </c>
      <c r="Y26" s="378">
        <v>57.813738749242169</v>
      </c>
      <c r="Z26" s="375">
        <v>8987</v>
      </c>
      <c r="AA26" s="376">
        <v>72.493345164152629</v>
      </c>
      <c r="AB26" s="375">
        <v>3410</v>
      </c>
      <c r="AC26" s="372">
        <f t="shared" si="0"/>
        <v>27.506654835847382</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117423</v>
      </c>
      <c r="E27" s="380">
        <f t="shared" si="2"/>
        <v>71108</v>
      </c>
      <c r="F27" s="381">
        <f t="shared" si="3"/>
        <v>60.557131056096338</v>
      </c>
      <c r="G27" s="380">
        <f t="shared" si="4"/>
        <v>46315</v>
      </c>
      <c r="H27" s="367">
        <f t="shared" si="3"/>
        <v>39.442868943903662</v>
      </c>
      <c r="I27" s="350"/>
      <c r="J27" s="377">
        <v>30855</v>
      </c>
      <c r="K27" s="378">
        <v>26.276794154467183</v>
      </c>
      <c r="L27" s="375">
        <v>12688</v>
      </c>
      <c r="M27" s="376">
        <v>41.121374169502509</v>
      </c>
      <c r="N27" s="375">
        <v>18167</v>
      </c>
      <c r="O27" s="372">
        <v>58.878625830497491</v>
      </c>
      <c r="P27" s="350"/>
      <c r="Q27" s="377">
        <v>23633</v>
      </c>
      <c r="R27" s="378">
        <v>20.126380692027968</v>
      </c>
      <c r="S27" s="375">
        <v>13434</v>
      </c>
      <c r="T27" s="376">
        <v>56.844243219227351</v>
      </c>
      <c r="U27" s="375">
        <v>10199</v>
      </c>
      <c r="V27" s="372">
        <v>43.155756780772649</v>
      </c>
      <c r="W27" s="350"/>
      <c r="X27" s="377">
        <v>62935</v>
      </c>
      <c r="Y27" s="378">
        <v>53.596825153504845</v>
      </c>
      <c r="Z27" s="375">
        <v>44986</v>
      </c>
      <c r="AA27" s="376">
        <v>71.480098514340199</v>
      </c>
      <c r="AB27" s="375">
        <v>17949</v>
      </c>
      <c r="AC27" s="372">
        <f t="shared" si="0"/>
        <v>28.519901485659808</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14692</v>
      </c>
      <c r="E28" s="380">
        <f t="shared" si="2"/>
        <v>9097</v>
      </c>
      <c r="F28" s="381">
        <f t="shared" si="3"/>
        <v>61.91805063980398</v>
      </c>
      <c r="G28" s="380">
        <f t="shared" si="4"/>
        <v>5595</v>
      </c>
      <c r="H28" s="382">
        <f t="shared" si="3"/>
        <v>38.081949360196027</v>
      </c>
      <c r="I28" s="350"/>
      <c r="J28" s="377">
        <v>3388</v>
      </c>
      <c r="K28" s="378">
        <v>23.060168799346584</v>
      </c>
      <c r="L28" s="375">
        <v>1395</v>
      </c>
      <c r="M28" s="376">
        <v>41.174734356552541</v>
      </c>
      <c r="N28" s="375">
        <v>1993</v>
      </c>
      <c r="O28" s="383">
        <v>58.825265643447466</v>
      </c>
      <c r="P28" s="350"/>
      <c r="Q28" s="377">
        <v>2774</v>
      </c>
      <c r="R28" s="378">
        <v>18.881023686359924</v>
      </c>
      <c r="S28" s="375">
        <v>1624</v>
      </c>
      <c r="T28" s="376">
        <v>58.543619322278296</v>
      </c>
      <c r="U28" s="375">
        <v>1150</v>
      </c>
      <c r="V28" s="383">
        <v>41.456380677721697</v>
      </c>
      <c r="W28" s="350"/>
      <c r="X28" s="377">
        <v>8530</v>
      </c>
      <c r="Y28" s="378">
        <v>58.058807514293498</v>
      </c>
      <c r="Z28" s="375">
        <v>6078</v>
      </c>
      <c r="AA28" s="376">
        <v>71.254396248534576</v>
      </c>
      <c r="AB28" s="375">
        <v>2452</v>
      </c>
      <c r="AC28" s="383">
        <f t="shared" si="0"/>
        <v>28.745603751465413</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5404</v>
      </c>
      <c r="E29" s="386">
        <f t="shared" si="2"/>
        <v>2983</v>
      </c>
      <c r="F29" s="387">
        <f t="shared" si="3"/>
        <v>55.199851961509992</v>
      </c>
      <c r="G29" s="386">
        <f t="shared" si="4"/>
        <v>2421</v>
      </c>
      <c r="H29" s="388">
        <f t="shared" si="3"/>
        <v>44.800148038490008</v>
      </c>
      <c r="I29" s="350"/>
      <c r="J29" s="389">
        <v>2901</v>
      </c>
      <c r="K29" s="390">
        <v>53.682457438934129</v>
      </c>
      <c r="L29" s="391">
        <v>1133</v>
      </c>
      <c r="M29" s="392">
        <v>39.055498104102035</v>
      </c>
      <c r="N29" s="391">
        <v>1768</v>
      </c>
      <c r="O29" s="393">
        <v>60.944501895897965</v>
      </c>
      <c r="P29" s="350"/>
      <c r="Q29" s="389">
        <v>967</v>
      </c>
      <c r="R29" s="390">
        <v>17.894152479644706</v>
      </c>
      <c r="S29" s="391">
        <v>677</v>
      </c>
      <c r="T29" s="392">
        <v>70.010341261633926</v>
      </c>
      <c r="U29" s="391">
        <v>290</v>
      </c>
      <c r="V29" s="393">
        <v>29.989658738366082</v>
      </c>
      <c r="W29" s="350"/>
      <c r="X29" s="389">
        <v>1536</v>
      </c>
      <c r="Y29" s="390">
        <v>28.423390081421168</v>
      </c>
      <c r="Z29" s="391">
        <v>1173</v>
      </c>
      <c r="AA29" s="392">
        <v>76.3671875</v>
      </c>
      <c r="AB29" s="391">
        <v>363</v>
      </c>
      <c r="AC29" s="393">
        <f t="shared" si="0"/>
        <v>23.6328125</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32" t="s">
        <v>0</v>
      </c>
      <c r="C31" s="320"/>
      <c r="D31" s="1233">
        <f>J31+Q31+X31</f>
        <v>2037769</v>
      </c>
      <c r="E31" s="1234">
        <f>L31+S31+Z31</f>
        <v>1274004</v>
      </c>
      <c r="F31" s="1235">
        <f>E31/$D31*100</f>
        <v>62.519549566216781</v>
      </c>
      <c r="G31" s="1234">
        <f>N31+U31+AB31</f>
        <v>763765</v>
      </c>
      <c r="H31" s="1236">
        <f>G31/$D31*100</f>
        <v>37.480450433783219</v>
      </c>
      <c r="I31" s="320"/>
      <c r="J31" s="1237">
        <f>SUM(J12:J29)</f>
        <v>534081</v>
      </c>
      <c r="K31" s="1238">
        <f>J31/$D31*100</f>
        <v>26.209104172258975</v>
      </c>
      <c r="L31" s="1234">
        <f>SUM(L12:L29)</f>
        <v>226798</v>
      </c>
      <c r="M31" s="1235">
        <f>L31/$J31*100</f>
        <v>42.465094246003879</v>
      </c>
      <c r="N31" s="1234">
        <f>SUM(N12:N29)</f>
        <v>307283</v>
      </c>
      <c r="O31" s="1239">
        <f>N31/$J31*100</f>
        <v>57.534905753996114</v>
      </c>
      <c r="P31" s="320"/>
      <c r="Q31" s="1237">
        <f>SUM(Q12:Q29)</f>
        <v>430596</v>
      </c>
      <c r="R31" s="1238">
        <f>Q31/$D31*100</f>
        <v>21.1307562339009</v>
      </c>
      <c r="S31" s="1234">
        <f>SUM(S12:S29)</f>
        <v>269347</v>
      </c>
      <c r="T31" s="1235">
        <f>S31/$Q31*100</f>
        <v>62.552137037965984</v>
      </c>
      <c r="U31" s="1234">
        <f>SUM(U12:U29)</f>
        <v>161249</v>
      </c>
      <c r="V31" s="1239">
        <f>U31/$Q31*100</f>
        <v>37.447862962034016</v>
      </c>
      <c r="W31" s="320"/>
      <c r="X31" s="1237">
        <f>SUM(X12:X29)</f>
        <v>1073092</v>
      </c>
      <c r="Y31" s="1238">
        <f>X31/$D31*100</f>
        <v>52.660139593840128</v>
      </c>
      <c r="Z31" s="1234">
        <f>SUM(Z12:Z29)</f>
        <v>777859</v>
      </c>
      <c r="AA31" s="1235">
        <f>Z31/$X31*100</f>
        <v>72.487633865502673</v>
      </c>
      <c r="AB31" s="1234">
        <f>SUM(AB12:AB29)</f>
        <v>295233</v>
      </c>
      <c r="AC31" s="1239">
        <f>AB31/$X31*100</f>
        <v>27.512366134497324</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6" customFormat="1" ht="13.5" customHeight="1" x14ac:dyDescent="0.25">
      <c r="B34" s="1427"/>
      <c r="C34" s="1427"/>
      <c r="D34" s="1427"/>
      <c r="E34" s="1427"/>
      <c r="F34" s="1427"/>
      <c r="G34" s="1427"/>
      <c r="H34" s="1427"/>
      <c r="I34" s="1427"/>
      <c r="J34" s="1427"/>
      <c r="K34" s="1427"/>
      <c r="L34" s="1427"/>
      <c r="M34" s="1427"/>
      <c r="N34" s="1427"/>
      <c r="O34" s="1427"/>
    </row>
    <row r="35" spans="2:15" s="396" customFormat="1" ht="29.25" customHeight="1" x14ac:dyDescent="0.25">
      <c r="B35" s="1427"/>
      <c r="C35" s="1427"/>
      <c r="D35" s="1427"/>
      <c r="E35" s="1427"/>
      <c r="F35" s="1427"/>
      <c r="G35" s="1427"/>
      <c r="H35" s="1427"/>
      <c r="I35" s="1427"/>
      <c r="J35" s="1427"/>
      <c r="K35" s="1427"/>
      <c r="L35" s="1427"/>
      <c r="M35" s="1427"/>
    </row>
    <row r="36" spans="2:15" s="396" customFormat="1" ht="4.5" customHeight="1" x14ac:dyDescent="0.25">
      <c r="B36" s="1426"/>
      <c r="C36" s="1426"/>
      <c r="D36" s="1426"/>
      <c r="E36" s="1330"/>
      <c r="F36" s="1330"/>
      <c r="G36" s="1330"/>
    </row>
    <row r="37" spans="2:15" s="396" customFormat="1" x14ac:dyDescent="0.25"/>
    <row r="38" spans="2:15" s="396" customFormat="1" x14ac:dyDescent="0.25"/>
    <row r="39" spans="2:15" s="396" customFormat="1" x14ac:dyDescent="0.25"/>
    <row r="40" spans="2:15" s="396" customFormat="1" x14ac:dyDescent="0.25"/>
    <row r="41" spans="2:15" s="396" customFormat="1" x14ac:dyDescent="0.25"/>
    <row r="42" spans="2:15" s="396"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91">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81"/>
      <c r="C2" s="1381"/>
    </row>
    <row r="3" spans="1:53" s="345" customFormat="1" ht="4.5" customHeight="1" x14ac:dyDescent="0.25">
      <c r="B3" s="1382"/>
      <c r="C3" s="1382"/>
    </row>
    <row r="4" spans="1:53" s="345" customFormat="1" ht="17.25" customHeight="1" x14ac:dyDescent="0.25">
      <c r="A4" s="1383" t="s">
        <v>404</v>
      </c>
      <c r="B4" s="1383"/>
      <c r="C4" s="1383"/>
      <c r="D4" s="1383"/>
      <c r="E4" s="1383"/>
      <c r="F4" s="1383"/>
      <c r="G4" s="1383"/>
      <c r="H4" s="1383"/>
      <c r="I4" s="1383"/>
      <c r="J4" s="1383"/>
      <c r="K4" s="1383"/>
      <c r="L4" s="1383"/>
      <c r="M4" s="1383"/>
      <c r="N4" s="1383"/>
      <c r="O4" s="1383"/>
      <c r="P4" s="1383"/>
      <c r="Q4" s="1383"/>
      <c r="R4" s="1383"/>
      <c r="S4" s="1383"/>
      <c r="T4" s="1383"/>
      <c r="U4" s="1383"/>
      <c r="V4" s="1383"/>
      <c r="W4" s="1383"/>
      <c r="X4" s="1383"/>
      <c r="Y4" s="1383"/>
      <c r="Z4" s="1383"/>
      <c r="AA4" s="1383"/>
      <c r="AB4" s="1383"/>
      <c r="AC4" s="1383"/>
    </row>
    <row r="5" spans="1:53" s="345" customFormat="1" ht="17.25" customHeight="1" x14ac:dyDescent="0.25">
      <c r="B5" s="1384" t="str">
        <f>porsaad!$B$6</f>
        <v>Situación a 31 de diciembre de 2024</v>
      </c>
      <c r="C5" s="1384"/>
      <c r="D5" s="1384"/>
      <c r="E5" s="1384"/>
      <c r="F5" s="1384"/>
      <c r="G5" s="1384"/>
      <c r="H5" s="1384"/>
      <c r="I5" s="1384"/>
      <c r="J5" s="1384"/>
      <c r="K5" s="1384"/>
      <c r="L5" s="1384"/>
      <c r="M5" s="1384"/>
      <c r="N5" s="1384"/>
      <c r="O5" s="1384"/>
      <c r="P5" s="1384"/>
      <c r="Q5" s="1384"/>
      <c r="R5" s="1384"/>
      <c r="S5" s="1384"/>
      <c r="T5" s="1384"/>
      <c r="U5" s="1384"/>
      <c r="V5" s="1384"/>
      <c r="W5" s="1384"/>
      <c r="X5" s="1384"/>
      <c r="Y5" s="1384"/>
      <c r="Z5" s="1384"/>
      <c r="AA5" s="1384"/>
      <c r="AB5" s="1384"/>
      <c r="AC5" s="1384"/>
    </row>
    <row r="6" spans="1:53" s="345" customFormat="1" ht="6" customHeight="1" x14ac:dyDescent="0.25"/>
    <row r="7" spans="1:53" s="322" customFormat="1" ht="12.75" customHeight="1" x14ac:dyDescent="0.25">
      <c r="A7" s="316"/>
      <c r="B7" s="1385" t="s">
        <v>12</v>
      </c>
      <c r="C7" s="317"/>
      <c r="D7" s="1388" t="s">
        <v>225</v>
      </c>
      <c r="E7" s="1389"/>
      <c r="F7" s="1389"/>
      <c r="G7" s="1389"/>
      <c r="H7" s="1389"/>
      <c r="I7" s="318"/>
      <c r="J7" s="1392"/>
      <c r="K7" s="1392"/>
      <c r="L7" s="1392"/>
      <c r="M7" s="1392"/>
      <c r="N7" s="1392"/>
      <c r="O7" s="1392"/>
      <c r="P7" s="318"/>
      <c r="Q7" s="1392"/>
      <c r="R7" s="1392"/>
      <c r="S7" s="1392"/>
      <c r="T7" s="1392"/>
      <c r="U7" s="1392"/>
      <c r="V7" s="1392"/>
      <c r="W7" s="318"/>
      <c r="X7" s="1392"/>
      <c r="Y7" s="1392"/>
      <c r="Z7" s="1392"/>
      <c r="AA7" s="1392"/>
      <c r="AB7" s="1392"/>
      <c r="AC7" s="1393"/>
      <c r="AD7" s="319"/>
      <c r="AE7" s="319"/>
      <c r="AF7" s="320"/>
      <c r="AG7" s="320"/>
      <c r="AH7" s="320"/>
      <c r="AI7" s="320"/>
      <c r="AJ7" s="320"/>
      <c r="AK7" s="320"/>
      <c r="AL7" s="321"/>
    </row>
    <row r="8" spans="1:53" s="322" customFormat="1" ht="33.75" customHeight="1" x14ac:dyDescent="0.25">
      <c r="A8" s="316"/>
      <c r="B8" s="1386"/>
      <c r="C8" s="317"/>
      <c r="D8" s="1390"/>
      <c r="E8" s="1391"/>
      <c r="F8" s="1391"/>
      <c r="G8" s="1391"/>
      <c r="H8" s="1391"/>
      <c r="I8" s="323"/>
      <c r="J8" s="1394" t="s">
        <v>226</v>
      </c>
      <c r="K8" s="1395"/>
      <c r="L8" s="1395"/>
      <c r="M8" s="1395"/>
      <c r="N8" s="1395"/>
      <c r="O8" s="1396"/>
      <c r="P8" s="317"/>
      <c r="Q8" s="1394" t="s">
        <v>227</v>
      </c>
      <c r="R8" s="1395"/>
      <c r="S8" s="1395"/>
      <c r="T8" s="1395"/>
      <c r="U8" s="1395"/>
      <c r="V8" s="1396"/>
      <c r="W8" s="317"/>
      <c r="X8" s="1394" t="s">
        <v>228</v>
      </c>
      <c r="Y8" s="1395"/>
      <c r="Z8" s="1395"/>
      <c r="AA8" s="1395"/>
      <c r="AB8" s="1395"/>
      <c r="AC8" s="1396"/>
      <c r="AD8" s="319"/>
      <c r="AE8" s="319"/>
      <c r="AF8" s="320"/>
      <c r="AG8" s="320"/>
      <c r="AH8" s="320"/>
      <c r="AI8" s="320"/>
      <c r="AJ8" s="320"/>
      <c r="AK8" s="320"/>
      <c r="AL8" s="321"/>
    </row>
    <row r="9" spans="1:53" s="322" customFormat="1" ht="21.75" customHeight="1" x14ac:dyDescent="0.25">
      <c r="A9" s="316"/>
      <c r="B9" s="1386"/>
      <c r="C9" s="317"/>
      <c r="D9" s="1397" t="s">
        <v>9</v>
      </c>
      <c r="E9" s="1399" t="s">
        <v>24</v>
      </c>
      <c r="F9" s="1400"/>
      <c r="G9" s="1399" t="s">
        <v>23</v>
      </c>
      <c r="H9" s="1401"/>
      <c r="I9" s="323"/>
      <c r="J9" s="1402" t="s">
        <v>9</v>
      </c>
      <c r="K9" s="1405" t="s">
        <v>220</v>
      </c>
      <c r="L9" s="1407" t="s">
        <v>24</v>
      </c>
      <c r="M9" s="1408"/>
      <c r="N9" s="1403" t="s">
        <v>23</v>
      </c>
      <c r="O9" s="1404"/>
      <c r="P9" s="317"/>
      <c r="Q9" s="1402" t="s">
        <v>9</v>
      </c>
      <c r="R9" s="1405" t="s">
        <v>220</v>
      </c>
      <c r="S9" s="1407" t="s">
        <v>24</v>
      </c>
      <c r="T9" s="1408"/>
      <c r="U9" s="1403" t="s">
        <v>23</v>
      </c>
      <c r="V9" s="1404"/>
      <c r="W9" s="317"/>
      <c r="X9" s="1402" t="s">
        <v>9</v>
      </c>
      <c r="Y9" s="1405" t="s">
        <v>220</v>
      </c>
      <c r="Z9" s="1407" t="s">
        <v>24</v>
      </c>
      <c r="AA9" s="1408"/>
      <c r="AB9" s="1403" t="s">
        <v>23</v>
      </c>
      <c r="AC9" s="1404"/>
      <c r="AD9" s="319"/>
      <c r="AE9" s="319"/>
      <c r="AF9" s="320"/>
      <c r="AG9" s="320"/>
      <c r="AH9" s="320"/>
      <c r="AI9" s="320"/>
      <c r="AJ9" s="320"/>
      <c r="AK9" s="320"/>
      <c r="AL9" s="321"/>
    </row>
    <row r="10" spans="1:53" s="322" customFormat="1" ht="36.75" customHeight="1" x14ac:dyDescent="0.25">
      <c r="A10" s="316"/>
      <c r="B10" s="1387"/>
      <c r="C10" s="317"/>
      <c r="D10" s="1398"/>
      <c r="E10" s="407" t="s">
        <v>9</v>
      </c>
      <c r="F10" s="403" t="s">
        <v>220</v>
      </c>
      <c r="G10" s="406" t="s">
        <v>9</v>
      </c>
      <c r="H10" s="886" t="s">
        <v>220</v>
      </c>
      <c r="I10" s="346"/>
      <c r="J10" s="1398"/>
      <c r="K10" s="1406"/>
      <c r="L10" s="404" t="s">
        <v>9</v>
      </c>
      <c r="M10" s="403" t="s">
        <v>221</v>
      </c>
      <c r="N10" s="407" t="s">
        <v>9</v>
      </c>
      <c r="O10" s="402" t="s">
        <v>221</v>
      </c>
      <c r="P10" s="347"/>
      <c r="Q10" s="1398"/>
      <c r="R10" s="1406"/>
      <c r="S10" s="404" t="s">
        <v>9</v>
      </c>
      <c r="T10" s="403" t="s">
        <v>221</v>
      </c>
      <c r="U10" s="407" t="s">
        <v>9</v>
      </c>
      <c r="V10" s="402" t="s">
        <v>221</v>
      </c>
      <c r="W10" s="347"/>
      <c r="X10" s="1398"/>
      <c r="Y10" s="1406"/>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76789</v>
      </c>
      <c r="E12" s="352">
        <f>L12+S12+Z12</f>
        <v>45179</v>
      </c>
      <c r="F12" s="353">
        <f>E12/$D12*100</f>
        <v>58.835249840471938</v>
      </c>
      <c r="G12" s="352">
        <f>N12+U12+AB12</f>
        <v>31610</v>
      </c>
      <c r="H12" s="354">
        <f>G12/$D12*100</f>
        <v>41.164750159528054</v>
      </c>
      <c r="I12" s="350"/>
      <c r="J12" s="355">
        <f>L12+N12</f>
        <v>28823</v>
      </c>
      <c r="K12" s="356">
        <f>J12/$D12*100</f>
        <v>37.53532406985375</v>
      </c>
      <c r="L12" s="357">
        <v>11243</v>
      </c>
      <c r="M12" s="353">
        <v>39.007042986503834</v>
      </c>
      <c r="N12" s="357">
        <v>17580</v>
      </c>
      <c r="O12" s="358">
        <v>60.992957013496166</v>
      </c>
      <c r="P12" s="350"/>
      <c r="Q12" s="355">
        <v>13207</v>
      </c>
      <c r="R12" s="356">
        <v>17.199077992941696</v>
      </c>
      <c r="S12" s="357">
        <v>7527</v>
      </c>
      <c r="T12" s="353">
        <v>56.992503975164688</v>
      </c>
      <c r="U12" s="357">
        <v>5680</v>
      </c>
      <c r="V12" s="358">
        <v>43.007496024835312</v>
      </c>
      <c r="W12" s="350"/>
      <c r="X12" s="355">
        <v>34759</v>
      </c>
      <c r="Y12" s="356">
        <v>45.265597937204546</v>
      </c>
      <c r="Z12" s="357">
        <v>26409</v>
      </c>
      <c r="AA12" s="353">
        <v>75.977444690583724</v>
      </c>
      <c r="AB12" s="357">
        <v>8350</v>
      </c>
      <c r="AC12" s="358">
        <f t="shared" ref="AC12:AC29" si="0">AB12/$X12*100</f>
        <v>24.022555309416266</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13356</v>
      </c>
      <c r="E13" s="365">
        <f t="shared" ref="E13:E29" si="2">L13+S13+Z13</f>
        <v>8873</v>
      </c>
      <c r="F13" s="366">
        <f t="shared" ref="F13:H29" si="3">E13/$D13*100</f>
        <v>66.434561245881994</v>
      </c>
      <c r="G13" s="365">
        <f t="shared" ref="G13:G29" si="4">N13+U13+AB13</f>
        <v>4483</v>
      </c>
      <c r="H13" s="367">
        <f t="shared" si="3"/>
        <v>33.565438754117999</v>
      </c>
      <c r="I13" s="350"/>
      <c r="J13" s="368">
        <f t="shared" ref="J13:J29" si="5">L13+N13</f>
        <v>2422</v>
      </c>
      <c r="K13" s="369">
        <f t="shared" ref="K13:K29" si="6">J13/$D13*100</f>
        <v>18.134171907756812</v>
      </c>
      <c r="L13" s="370">
        <v>983</v>
      </c>
      <c r="M13" s="371">
        <v>40.586292320396367</v>
      </c>
      <c r="N13" s="370">
        <v>1439</v>
      </c>
      <c r="O13" s="372">
        <v>59.413707679603633</v>
      </c>
      <c r="P13" s="350"/>
      <c r="Q13" s="368">
        <v>2042</v>
      </c>
      <c r="R13" s="369">
        <v>15.2890086852351</v>
      </c>
      <c r="S13" s="370">
        <v>1186</v>
      </c>
      <c r="T13" s="371">
        <v>58.080313418217436</v>
      </c>
      <c r="U13" s="370">
        <v>856</v>
      </c>
      <c r="V13" s="372">
        <v>41.919686581782564</v>
      </c>
      <c r="W13" s="350"/>
      <c r="X13" s="368">
        <v>8892</v>
      </c>
      <c r="Y13" s="369">
        <v>66.576819407008088</v>
      </c>
      <c r="Z13" s="370">
        <v>6704</v>
      </c>
      <c r="AA13" s="371">
        <v>75.393612235717498</v>
      </c>
      <c r="AB13" s="370">
        <v>2188</v>
      </c>
      <c r="AC13" s="372">
        <f t="shared" si="0"/>
        <v>24.606387764282502</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7915</v>
      </c>
      <c r="E14" s="365">
        <f t="shared" si="2"/>
        <v>5291</v>
      </c>
      <c r="F14" s="366">
        <f t="shared" si="3"/>
        <v>66.847757422615288</v>
      </c>
      <c r="G14" s="365">
        <f t="shared" si="4"/>
        <v>2624</v>
      </c>
      <c r="H14" s="367">
        <f t="shared" si="3"/>
        <v>33.152242577384712</v>
      </c>
      <c r="I14" s="350"/>
      <c r="J14" s="368">
        <f t="shared" si="5"/>
        <v>1836</v>
      </c>
      <c r="K14" s="369">
        <f t="shared" si="6"/>
        <v>23.19646241313961</v>
      </c>
      <c r="L14" s="370">
        <v>746</v>
      </c>
      <c r="M14" s="371">
        <v>40.631808278867105</v>
      </c>
      <c r="N14" s="370">
        <v>1090</v>
      </c>
      <c r="O14" s="372">
        <v>59.368191721132902</v>
      </c>
      <c r="P14" s="350"/>
      <c r="Q14" s="368">
        <v>1443</v>
      </c>
      <c r="R14" s="369">
        <v>18.231206569804172</v>
      </c>
      <c r="S14" s="370">
        <v>846</v>
      </c>
      <c r="T14" s="371">
        <v>58.627858627858629</v>
      </c>
      <c r="U14" s="370">
        <v>597</v>
      </c>
      <c r="V14" s="372">
        <v>41.372141372141371</v>
      </c>
      <c r="W14" s="350"/>
      <c r="X14" s="368">
        <v>4636</v>
      </c>
      <c r="Y14" s="369">
        <v>58.572331017056221</v>
      </c>
      <c r="Z14" s="370">
        <v>3699</v>
      </c>
      <c r="AA14" s="371">
        <v>79.788610871440895</v>
      </c>
      <c r="AB14" s="370">
        <v>937</v>
      </c>
      <c r="AC14" s="372">
        <f t="shared" si="0"/>
        <v>20.211389128559102</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8577</v>
      </c>
      <c r="E15" s="365">
        <f t="shared" si="2"/>
        <v>5435</v>
      </c>
      <c r="F15" s="366">
        <f t="shared" si="3"/>
        <v>63.36714468928529</v>
      </c>
      <c r="G15" s="365">
        <f t="shared" si="4"/>
        <v>3142</v>
      </c>
      <c r="H15" s="367">
        <f t="shared" si="3"/>
        <v>36.632855310714703</v>
      </c>
      <c r="I15" s="350"/>
      <c r="J15" s="368">
        <f t="shared" si="5"/>
        <v>2016</v>
      </c>
      <c r="K15" s="369">
        <f t="shared" si="6"/>
        <v>23.504721930745013</v>
      </c>
      <c r="L15" s="370">
        <v>780</v>
      </c>
      <c r="M15" s="371">
        <v>38.69047619047619</v>
      </c>
      <c r="N15" s="370">
        <v>1236</v>
      </c>
      <c r="O15" s="372">
        <v>61.30952380952381</v>
      </c>
      <c r="P15" s="350"/>
      <c r="Q15" s="368">
        <v>1526</v>
      </c>
      <c r="R15" s="369">
        <v>17.791768683688936</v>
      </c>
      <c r="S15" s="370">
        <v>884</v>
      </c>
      <c r="T15" s="371">
        <v>57.929226736566186</v>
      </c>
      <c r="U15" s="370">
        <v>642</v>
      </c>
      <c r="V15" s="372">
        <v>42.070773263433814</v>
      </c>
      <c r="W15" s="350"/>
      <c r="X15" s="368">
        <v>5035</v>
      </c>
      <c r="Y15" s="369">
        <v>58.703509385566043</v>
      </c>
      <c r="Z15" s="370">
        <v>3771</v>
      </c>
      <c r="AA15" s="371">
        <v>74.895729890764656</v>
      </c>
      <c r="AB15" s="370">
        <v>1264</v>
      </c>
      <c r="AC15" s="372">
        <f t="shared" si="0"/>
        <v>25.104270109235355</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17324</v>
      </c>
      <c r="E16" s="365">
        <f t="shared" si="2"/>
        <v>10452</v>
      </c>
      <c r="F16" s="366">
        <f t="shared" si="3"/>
        <v>60.332486723620413</v>
      </c>
      <c r="G16" s="365">
        <f t="shared" si="4"/>
        <v>6872</v>
      </c>
      <c r="H16" s="367">
        <f t="shared" si="3"/>
        <v>39.667513276379587</v>
      </c>
      <c r="I16" s="350"/>
      <c r="J16" s="368">
        <f t="shared" si="5"/>
        <v>5851</v>
      </c>
      <c r="K16" s="369">
        <f t="shared" si="6"/>
        <v>33.773955206649738</v>
      </c>
      <c r="L16" s="370">
        <v>2365</v>
      </c>
      <c r="M16" s="371">
        <v>40.420440950264911</v>
      </c>
      <c r="N16" s="370">
        <v>3486</v>
      </c>
      <c r="O16" s="372">
        <v>59.579559049735089</v>
      </c>
      <c r="P16" s="350"/>
      <c r="Q16" s="368">
        <v>3140</v>
      </c>
      <c r="R16" s="369">
        <v>18.125144308473793</v>
      </c>
      <c r="S16" s="370">
        <v>1787</v>
      </c>
      <c r="T16" s="371">
        <v>56.910828025477713</v>
      </c>
      <c r="U16" s="370">
        <v>1353</v>
      </c>
      <c r="V16" s="372">
        <v>43.089171974522294</v>
      </c>
      <c r="W16" s="350"/>
      <c r="X16" s="368">
        <v>8333</v>
      </c>
      <c r="Y16" s="369">
        <v>48.100900484876476</v>
      </c>
      <c r="Z16" s="370">
        <v>6300</v>
      </c>
      <c r="AA16" s="371">
        <v>75.603024120964832</v>
      </c>
      <c r="AB16" s="370">
        <v>2033</v>
      </c>
      <c r="AC16" s="372">
        <f t="shared" si="0"/>
        <v>24.396975879035164</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5336</v>
      </c>
      <c r="E17" s="375">
        <f t="shared" si="2"/>
        <v>3417</v>
      </c>
      <c r="F17" s="376">
        <f t="shared" si="3"/>
        <v>64.036731634182914</v>
      </c>
      <c r="G17" s="375">
        <f t="shared" si="4"/>
        <v>1919</v>
      </c>
      <c r="H17" s="367">
        <f t="shared" si="3"/>
        <v>35.963268365817093</v>
      </c>
      <c r="I17" s="350"/>
      <c r="J17" s="377">
        <f t="shared" si="5"/>
        <v>1325</v>
      </c>
      <c r="K17" s="378">
        <f t="shared" si="6"/>
        <v>24.831334332833581</v>
      </c>
      <c r="L17" s="375">
        <v>538</v>
      </c>
      <c r="M17" s="376">
        <v>40.60377358490566</v>
      </c>
      <c r="N17" s="375">
        <v>787</v>
      </c>
      <c r="O17" s="372">
        <v>59.396226415094347</v>
      </c>
      <c r="P17" s="350"/>
      <c r="Q17" s="377">
        <v>1009</v>
      </c>
      <c r="R17" s="378">
        <v>18.909295352323838</v>
      </c>
      <c r="S17" s="375">
        <v>563</v>
      </c>
      <c r="T17" s="376">
        <v>55.797819623389501</v>
      </c>
      <c r="U17" s="375">
        <v>446</v>
      </c>
      <c r="V17" s="372">
        <v>44.202180376610507</v>
      </c>
      <c r="W17" s="350"/>
      <c r="X17" s="377">
        <v>3002</v>
      </c>
      <c r="Y17" s="378">
        <v>56.259370314842585</v>
      </c>
      <c r="Z17" s="375">
        <v>2316</v>
      </c>
      <c r="AA17" s="376">
        <v>77.148567621585613</v>
      </c>
      <c r="AB17" s="375">
        <v>686</v>
      </c>
      <c r="AC17" s="372">
        <f t="shared" si="0"/>
        <v>22.85143237841439</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35163</v>
      </c>
      <c r="E18" s="365">
        <f t="shared" si="2"/>
        <v>22988</v>
      </c>
      <c r="F18" s="366">
        <f t="shared" si="3"/>
        <v>65.375536785826</v>
      </c>
      <c r="G18" s="365">
        <f t="shared" si="4"/>
        <v>12175</v>
      </c>
      <c r="H18" s="367">
        <f t="shared" si="3"/>
        <v>34.624463214173993</v>
      </c>
      <c r="I18" s="350"/>
      <c r="J18" s="368">
        <f t="shared" si="5"/>
        <v>6805</v>
      </c>
      <c r="K18" s="369">
        <f t="shared" si="6"/>
        <v>19.352728720530102</v>
      </c>
      <c r="L18" s="370">
        <v>2809</v>
      </c>
      <c r="M18" s="371">
        <v>41.278471711976486</v>
      </c>
      <c r="N18" s="370">
        <v>3996</v>
      </c>
      <c r="O18" s="372">
        <v>58.721528288023514</v>
      </c>
      <c r="P18" s="350"/>
      <c r="Q18" s="368">
        <v>5156</v>
      </c>
      <c r="R18" s="369">
        <v>14.663140232630889</v>
      </c>
      <c r="S18" s="370">
        <v>2872</v>
      </c>
      <c r="T18" s="371">
        <v>55.70209464701319</v>
      </c>
      <c r="U18" s="370">
        <v>2284</v>
      </c>
      <c r="V18" s="372">
        <v>44.29790535298681</v>
      </c>
      <c r="W18" s="350"/>
      <c r="X18" s="368">
        <v>23202</v>
      </c>
      <c r="Y18" s="369">
        <v>65.984131046839011</v>
      </c>
      <c r="Z18" s="370">
        <v>17307</v>
      </c>
      <c r="AA18" s="371">
        <v>74.592707525213342</v>
      </c>
      <c r="AB18" s="370">
        <v>5895</v>
      </c>
      <c r="AC18" s="372">
        <f t="shared" si="0"/>
        <v>25.407292474786658</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23889</v>
      </c>
      <c r="E19" s="365">
        <f t="shared" si="2"/>
        <v>15233</v>
      </c>
      <c r="F19" s="366">
        <f t="shared" si="3"/>
        <v>63.765749926744533</v>
      </c>
      <c r="G19" s="365">
        <f t="shared" si="4"/>
        <v>8656</v>
      </c>
      <c r="H19" s="367">
        <f t="shared" si="3"/>
        <v>36.234250073255474</v>
      </c>
      <c r="I19" s="350"/>
      <c r="J19" s="368">
        <f t="shared" si="5"/>
        <v>5496</v>
      </c>
      <c r="K19" s="369">
        <f t="shared" si="6"/>
        <v>23.006404621373854</v>
      </c>
      <c r="L19" s="370">
        <v>2141</v>
      </c>
      <c r="M19" s="371">
        <v>38.955604075691411</v>
      </c>
      <c r="N19" s="370">
        <v>3355</v>
      </c>
      <c r="O19" s="372">
        <v>61.044395924308589</v>
      </c>
      <c r="P19" s="350"/>
      <c r="Q19" s="368">
        <v>3416</v>
      </c>
      <c r="R19" s="369">
        <v>14.299468374565699</v>
      </c>
      <c r="S19" s="370">
        <v>2013</v>
      </c>
      <c r="T19" s="371">
        <v>58.928571428571431</v>
      </c>
      <c r="U19" s="370">
        <v>1403</v>
      </c>
      <c r="V19" s="372">
        <v>41.071428571428569</v>
      </c>
      <c r="W19" s="350"/>
      <c r="X19" s="368">
        <v>14977</v>
      </c>
      <c r="Y19" s="369">
        <v>62.694127004060448</v>
      </c>
      <c r="Z19" s="370">
        <v>11079</v>
      </c>
      <c r="AA19" s="371">
        <v>73.973425919743605</v>
      </c>
      <c r="AB19" s="370">
        <v>3898</v>
      </c>
      <c r="AC19" s="372">
        <f t="shared" si="0"/>
        <v>26.026574080256392</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49806</v>
      </c>
      <c r="E20" s="365">
        <f t="shared" si="2"/>
        <v>31378</v>
      </c>
      <c r="F20" s="366">
        <f t="shared" si="3"/>
        <v>63.000441713849739</v>
      </c>
      <c r="G20" s="365">
        <f t="shared" si="4"/>
        <v>18428</v>
      </c>
      <c r="H20" s="367">
        <f t="shared" si="3"/>
        <v>36.999558286150261</v>
      </c>
      <c r="I20" s="350"/>
      <c r="J20" s="368">
        <f t="shared" si="5"/>
        <v>13625</v>
      </c>
      <c r="K20" s="369">
        <f t="shared" si="6"/>
        <v>27.356141830301574</v>
      </c>
      <c r="L20" s="370">
        <v>5598</v>
      </c>
      <c r="M20" s="371">
        <v>41.086238532110094</v>
      </c>
      <c r="N20" s="370">
        <v>8027</v>
      </c>
      <c r="O20" s="372">
        <v>58.913761467889913</v>
      </c>
      <c r="P20" s="350"/>
      <c r="Q20" s="368">
        <v>8098</v>
      </c>
      <c r="R20" s="369">
        <v>16.259085250773001</v>
      </c>
      <c r="S20" s="370">
        <v>4566</v>
      </c>
      <c r="T20" s="371">
        <v>56.384292417880957</v>
      </c>
      <c r="U20" s="370">
        <v>3532</v>
      </c>
      <c r="V20" s="372">
        <v>43.615707582119043</v>
      </c>
      <c r="W20" s="350"/>
      <c r="X20" s="368">
        <v>28083</v>
      </c>
      <c r="Y20" s="369">
        <v>56.384772918925428</v>
      </c>
      <c r="Z20" s="370">
        <v>21214</v>
      </c>
      <c r="AA20" s="371">
        <v>75.540362496884242</v>
      </c>
      <c r="AB20" s="370">
        <v>6869</v>
      </c>
      <c r="AC20" s="372">
        <f t="shared" si="0"/>
        <v>24.459637503115765</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48307</v>
      </c>
      <c r="E21" s="365">
        <f t="shared" si="2"/>
        <v>31352</v>
      </c>
      <c r="F21" s="366">
        <f t="shared" si="3"/>
        <v>64.901567060674438</v>
      </c>
      <c r="G21" s="365">
        <f t="shared" si="4"/>
        <v>16955</v>
      </c>
      <c r="H21" s="367">
        <f t="shared" si="3"/>
        <v>35.098432939325562</v>
      </c>
      <c r="I21" s="350"/>
      <c r="J21" s="368">
        <f t="shared" si="5"/>
        <v>10242</v>
      </c>
      <c r="K21" s="369">
        <f t="shared" si="6"/>
        <v>21.201896205518871</v>
      </c>
      <c r="L21" s="370">
        <v>4178</v>
      </c>
      <c r="M21" s="371">
        <v>40.792813903534466</v>
      </c>
      <c r="N21" s="370">
        <v>6064</v>
      </c>
      <c r="O21" s="372">
        <v>59.207186096465534</v>
      </c>
      <c r="P21" s="350"/>
      <c r="Q21" s="368">
        <v>8530</v>
      </c>
      <c r="R21" s="369">
        <v>17.657896371126338</v>
      </c>
      <c r="S21" s="370">
        <v>4867</v>
      </c>
      <c r="T21" s="371">
        <v>57.057444314185226</v>
      </c>
      <c r="U21" s="370">
        <v>3663</v>
      </c>
      <c r="V21" s="372">
        <v>42.942555685814767</v>
      </c>
      <c r="W21" s="350"/>
      <c r="X21" s="368">
        <v>29535</v>
      </c>
      <c r="Y21" s="369">
        <v>61.140207423354795</v>
      </c>
      <c r="Z21" s="370">
        <v>22307</v>
      </c>
      <c r="AA21" s="371">
        <v>75.527340443541561</v>
      </c>
      <c r="AB21" s="370">
        <v>7228</v>
      </c>
      <c r="AC21" s="372">
        <f t="shared" si="0"/>
        <v>24.472659556458439</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13200</v>
      </c>
      <c r="E22" s="365">
        <f t="shared" si="2"/>
        <v>8634</v>
      </c>
      <c r="F22" s="366">
        <f t="shared" si="3"/>
        <v>65.409090909090907</v>
      </c>
      <c r="G22" s="365">
        <f t="shared" si="4"/>
        <v>4566</v>
      </c>
      <c r="H22" s="367">
        <f t="shared" si="3"/>
        <v>34.590909090909086</v>
      </c>
      <c r="I22" s="350"/>
      <c r="J22" s="368">
        <f t="shared" si="5"/>
        <v>2764</v>
      </c>
      <c r="K22" s="369">
        <f t="shared" si="6"/>
        <v>20.939393939393938</v>
      </c>
      <c r="L22" s="370">
        <v>1134</v>
      </c>
      <c r="M22" s="371">
        <v>41.027496382054998</v>
      </c>
      <c r="N22" s="370">
        <v>1630</v>
      </c>
      <c r="O22" s="372">
        <v>58.972503617945002</v>
      </c>
      <c r="P22" s="350"/>
      <c r="Q22" s="368">
        <v>2070</v>
      </c>
      <c r="R22" s="369">
        <v>15.681818181818183</v>
      </c>
      <c r="S22" s="370">
        <v>1172</v>
      </c>
      <c r="T22" s="371">
        <v>56.618357487922708</v>
      </c>
      <c r="U22" s="370">
        <v>898</v>
      </c>
      <c r="V22" s="372">
        <v>43.381642512077292</v>
      </c>
      <c r="W22" s="350"/>
      <c r="X22" s="368">
        <v>8366</v>
      </c>
      <c r="Y22" s="369">
        <v>63.378787878787875</v>
      </c>
      <c r="Z22" s="370">
        <v>6328</v>
      </c>
      <c r="AA22" s="371">
        <v>75.639493186708108</v>
      </c>
      <c r="AB22" s="370">
        <v>2038</v>
      </c>
      <c r="AC22" s="372">
        <f t="shared" si="0"/>
        <v>24.360506813291895</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25794</v>
      </c>
      <c r="E23" s="365">
        <f t="shared" si="2"/>
        <v>17267</v>
      </c>
      <c r="F23" s="366">
        <f t="shared" si="3"/>
        <v>66.941924478560907</v>
      </c>
      <c r="G23" s="365">
        <f t="shared" si="4"/>
        <v>8527</v>
      </c>
      <c r="H23" s="367">
        <f t="shared" si="3"/>
        <v>33.058075521439093</v>
      </c>
      <c r="I23" s="350"/>
      <c r="J23" s="368">
        <f t="shared" si="5"/>
        <v>5268</v>
      </c>
      <c r="K23" s="369">
        <f t="shared" si="6"/>
        <v>20.423354268434522</v>
      </c>
      <c r="L23" s="370">
        <v>2246</v>
      </c>
      <c r="M23" s="371">
        <v>42.634776006074411</v>
      </c>
      <c r="N23" s="370">
        <v>3022</v>
      </c>
      <c r="O23" s="372">
        <v>57.365223993925582</v>
      </c>
      <c r="P23" s="350"/>
      <c r="Q23" s="368">
        <v>4148</v>
      </c>
      <c r="R23" s="369">
        <v>16.081259207567651</v>
      </c>
      <c r="S23" s="370">
        <v>2344</v>
      </c>
      <c r="T23" s="371">
        <v>56.509161041465774</v>
      </c>
      <c r="U23" s="370">
        <v>1804</v>
      </c>
      <c r="V23" s="372">
        <v>43.490838958534233</v>
      </c>
      <c r="W23" s="350"/>
      <c r="X23" s="368">
        <v>16378</v>
      </c>
      <c r="Y23" s="369">
        <v>63.49538652399783</v>
      </c>
      <c r="Z23" s="370">
        <v>12677</v>
      </c>
      <c r="AA23" s="371">
        <v>77.402613261692508</v>
      </c>
      <c r="AB23" s="370">
        <v>3701</v>
      </c>
      <c r="AC23" s="372">
        <f t="shared" si="0"/>
        <v>22.597386738307485</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64576</v>
      </c>
      <c r="E24" s="365">
        <f t="shared" si="2"/>
        <v>43090</v>
      </c>
      <c r="F24" s="366">
        <f t="shared" si="3"/>
        <v>66.727576808721508</v>
      </c>
      <c r="G24" s="365">
        <f t="shared" si="4"/>
        <v>21486</v>
      </c>
      <c r="H24" s="367">
        <f t="shared" si="3"/>
        <v>33.272423191278492</v>
      </c>
      <c r="I24" s="350"/>
      <c r="J24" s="368">
        <f t="shared" si="5"/>
        <v>15919</v>
      </c>
      <c r="K24" s="369">
        <f t="shared" si="6"/>
        <v>24.651573339940537</v>
      </c>
      <c r="L24" s="370">
        <v>7684</v>
      </c>
      <c r="M24" s="371">
        <v>48.269363653495823</v>
      </c>
      <c r="N24" s="370">
        <v>8235</v>
      </c>
      <c r="O24" s="372">
        <v>51.730636346504177</v>
      </c>
      <c r="P24" s="350"/>
      <c r="Q24" s="368">
        <v>9679</v>
      </c>
      <c r="R24" s="369">
        <v>14.988540634291377</v>
      </c>
      <c r="S24" s="370">
        <v>5707</v>
      </c>
      <c r="T24" s="371">
        <v>58.962702758549433</v>
      </c>
      <c r="U24" s="370">
        <v>3972</v>
      </c>
      <c r="V24" s="372">
        <v>41.037297241450567</v>
      </c>
      <c r="W24" s="350"/>
      <c r="X24" s="368">
        <v>38978</v>
      </c>
      <c r="Y24" s="369">
        <v>60.359886025768084</v>
      </c>
      <c r="Z24" s="370">
        <v>29699</v>
      </c>
      <c r="AA24" s="371">
        <v>76.19426343065318</v>
      </c>
      <c r="AB24" s="370">
        <v>9279</v>
      </c>
      <c r="AC24" s="372">
        <f t="shared" si="0"/>
        <v>23.805736569346809</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15096</v>
      </c>
      <c r="E25" s="365">
        <f t="shared" si="2"/>
        <v>8435</v>
      </c>
      <c r="F25" s="366">
        <f t="shared" si="3"/>
        <v>55.87572866984631</v>
      </c>
      <c r="G25" s="365">
        <f t="shared" si="4"/>
        <v>6661</v>
      </c>
      <c r="H25" s="367">
        <f t="shared" si="3"/>
        <v>44.124271330153682</v>
      </c>
      <c r="I25" s="350"/>
      <c r="J25" s="368">
        <f t="shared" si="5"/>
        <v>5539</v>
      </c>
      <c r="K25" s="369">
        <f t="shared" si="6"/>
        <v>36.691838897721254</v>
      </c>
      <c r="L25" s="370">
        <v>1955</v>
      </c>
      <c r="M25" s="371">
        <v>35.295179635313232</v>
      </c>
      <c r="N25" s="370">
        <v>3584</v>
      </c>
      <c r="O25" s="372">
        <v>64.704820364686768</v>
      </c>
      <c r="P25" s="350"/>
      <c r="Q25" s="368">
        <v>2329</v>
      </c>
      <c r="R25" s="369">
        <v>15.427927927927929</v>
      </c>
      <c r="S25" s="370">
        <v>1226</v>
      </c>
      <c r="T25" s="371">
        <v>52.640618291112062</v>
      </c>
      <c r="U25" s="370">
        <v>1103</v>
      </c>
      <c r="V25" s="372">
        <v>47.359381708887931</v>
      </c>
      <c r="W25" s="350"/>
      <c r="X25" s="368">
        <v>7228</v>
      </c>
      <c r="Y25" s="369">
        <v>47.88023317435082</v>
      </c>
      <c r="Z25" s="370">
        <v>5254</v>
      </c>
      <c r="AA25" s="371">
        <v>72.689540675152188</v>
      </c>
      <c r="AB25" s="370">
        <v>1974</v>
      </c>
      <c r="AC25" s="372">
        <f t="shared" si="0"/>
        <v>27.310459324847812</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3531</v>
      </c>
      <c r="E26" s="380">
        <f t="shared" si="2"/>
        <v>2370</v>
      </c>
      <c r="F26" s="381">
        <f t="shared" si="3"/>
        <v>67.119796091758715</v>
      </c>
      <c r="G26" s="380">
        <f t="shared" si="4"/>
        <v>1161</v>
      </c>
      <c r="H26" s="367">
        <f t="shared" si="3"/>
        <v>32.880203908241292</v>
      </c>
      <c r="I26" s="350"/>
      <c r="J26" s="377">
        <f t="shared" si="5"/>
        <v>670</v>
      </c>
      <c r="K26" s="378">
        <f t="shared" si="6"/>
        <v>18.974794675729257</v>
      </c>
      <c r="L26" s="375">
        <v>316</v>
      </c>
      <c r="M26" s="376">
        <v>47.164179104477611</v>
      </c>
      <c r="N26" s="375">
        <v>354</v>
      </c>
      <c r="O26" s="372">
        <v>52.835820895522389</v>
      </c>
      <c r="P26" s="350"/>
      <c r="Q26" s="377">
        <v>519</v>
      </c>
      <c r="R26" s="378">
        <v>14.69838572642311</v>
      </c>
      <c r="S26" s="375">
        <v>295</v>
      </c>
      <c r="T26" s="376">
        <v>56.840077071290942</v>
      </c>
      <c r="U26" s="375">
        <v>224</v>
      </c>
      <c r="V26" s="372">
        <v>43.159922928709058</v>
      </c>
      <c r="W26" s="350"/>
      <c r="X26" s="377">
        <v>2342</v>
      </c>
      <c r="Y26" s="378">
        <v>66.326819597847631</v>
      </c>
      <c r="Z26" s="375">
        <v>1759</v>
      </c>
      <c r="AA26" s="376">
        <v>75.106746370623398</v>
      </c>
      <c r="AB26" s="375">
        <v>583</v>
      </c>
      <c r="AC26" s="372">
        <f t="shared" si="0"/>
        <v>24.893253629376602</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19873</v>
      </c>
      <c r="E27" s="380">
        <f t="shared" si="2"/>
        <v>13300</v>
      </c>
      <c r="F27" s="381">
        <f t="shared" si="3"/>
        <v>66.924973582247276</v>
      </c>
      <c r="G27" s="380">
        <f t="shared" si="4"/>
        <v>6573</v>
      </c>
      <c r="H27" s="367">
        <f t="shared" si="3"/>
        <v>33.075026417752731</v>
      </c>
      <c r="I27" s="350"/>
      <c r="J27" s="377">
        <f t="shared" si="5"/>
        <v>3574</v>
      </c>
      <c r="K27" s="378">
        <f t="shared" si="6"/>
        <v>17.984199667891112</v>
      </c>
      <c r="L27" s="375">
        <v>1494</v>
      </c>
      <c r="M27" s="376">
        <v>41.801902630106326</v>
      </c>
      <c r="N27" s="375">
        <v>2080</v>
      </c>
      <c r="O27" s="372">
        <v>58.198097369893674</v>
      </c>
      <c r="P27" s="350"/>
      <c r="Q27" s="377">
        <v>3003</v>
      </c>
      <c r="R27" s="378">
        <v>15.110954561465304</v>
      </c>
      <c r="S27" s="375">
        <v>1682</v>
      </c>
      <c r="T27" s="376">
        <v>56.010656010656014</v>
      </c>
      <c r="U27" s="375">
        <v>1321</v>
      </c>
      <c r="V27" s="372">
        <v>43.989343989343986</v>
      </c>
      <c r="W27" s="350"/>
      <c r="X27" s="377">
        <v>13296</v>
      </c>
      <c r="Y27" s="378">
        <v>66.90484577064359</v>
      </c>
      <c r="Z27" s="375">
        <v>10124</v>
      </c>
      <c r="AA27" s="376">
        <v>76.143200962695545</v>
      </c>
      <c r="AB27" s="375">
        <v>3172</v>
      </c>
      <c r="AC27" s="372">
        <f t="shared" si="0"/>
        <v>23.856799037304452</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2456</v>
      </c>
      <c r="E28" s="380">
        <f t="shared" si="2"/>
        <v>1579</v>
      </c>
      <c r="F28" s="381">
        <f t="shared" si="3"/>
        <v>64.291530944625407</v>
      </c>
      <c r="G28" s="380">
        <f t="shared" si="4"/>
        <v>877</v>
      </c>
      <c r="H28" s="382">
        <f t="shared" si="3"/>
        <v>35.708469055374593</v>
      </c>
      <c r="I28" s="350"/>
      <c r="J28" s="377">
        <f t="shared" si="5"/>
        <v>520</v>
      </c>
      <c r="K28" s="378">
        <f t="shared" si="6"/>
        <v>21.172638436482085</v>
      </c>
      <c r="L28" s="375">
        <v>224</v>
      </c>
      <c r="M28" s="376">
        <v>43.07692307692308</v>
      </c>
      <c r="N28" s="375">
        <v>296</v>
      </c>
      <c r="O28" s="383">
        <v>56.92307692307692</v>
      </c>
      <c r="P28" s="350"/>
      <c r="Q28" s="377">
        <v>373</v>
      </c>
      <c r="R28" s="378">
        <v>15.187296416938112</v>
      </c>
      <c r="S28" s="375">
        <v>208</v>
      </c>
      <c r="T28" s="376">
        <v>55.76407506702413</v>
      </c>
      <c r="U28" s="375">
        <v>165</v>
      </c>
      <c r="V28" s="383">
        <v>44.23592493297587</v>
      </c>
      <c r="W28" s="350"/>
      <c r="X28" s="377">
        <v>1563</v>
      </c>
      <c r="Y28" s="378">
        <v>63.640065146579808</v>
      </c>
      <c r="Z28" s="375">
        <v>1147</v>
      </c>
      <c r="AA28" s="376">
        <v>73.384516954574536</v>
      </c>
      <c r="AB28" s="375">
        <v>416</v>
      </c>
      <c r="AC28" s="383">
        <f t="shared" si="0"/>
        <v>26.615483045425464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1256</v>
      </c>
      <c r="E29" s="386">
        <f t="shared" si="2"/>
        <v>669</v>
      </c>
      <c r="F29" s="387">
        <f t="shared" si="3"/>
        <v>53.264331210191088</v>
      </c>
      <c r="G29" s="386">
        <f t="shared" si="4"/>
        <v>587</v>
      </c>
      <c r="H29" s="388">
        <f t="shared" si="3"/>
        <v>46.735668789808912</v>
      </c>
      <c r="I29" s="350"/>
      <c r="J29" s="389">
        <f t="shared" si="5"/>
        <v>676</v>
      </c>
      <c r="K29" s="390">
        <f t="shared" si="6"/>
        <v>53.821656050955411</v>
      </c>
      <c r="L29" s="391">
        <v>258</v>
      </c>
      <c r="M29" s="392">
        <v>38.165680473372781</v>
      </c>
      <c r="N29" s="391">
        <v>418</v>
      </c>
      <c r="O29" s="393">
        <v>61.834319526627226</v>
      </c>
      <c r="P29" s="350"/>
      <c r="Q29" s="389">
        <v>186</v>
      </c>
      <c r="R29" s="390">
        <v>14.808917197452228</v>
      </c>
      <c r="S29" s="391">
        <v>114</v>
      </c>
      <c r="T29" s="392">
        <v>61.29032258064516</v>
      </c>
      <c r="U29" s="391">
        <v>72</v>
      </c>
      <c r="V29" s="393">
        <v>38.70967741935484</v>
      </c>
      <c r="W29" s="350"/>
      <c r="X29" s="389">
        <v>394</v>
      </c>
      <c r="Y29" s="390">
        <v>31.369426751592357</v>
      </c>
      <c r="Z29" s="391">
        <v>297</v>
      </c>
      <c r="AA29" s="392">
        <v>75.380710659898469</v>
      </c>
      <c r="AB29" s="391">
        <v>97</v>
      </c>
      <c r="AC29" s="393">
        <f t="shared" si="0"/>
        <v>24.61928934010152</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32" t="s">
        <v>0</v>
      </c>
      <c r="C31" s="320"/>
      <c r="D31" s="1233">
        <f>J31+Q31+X31</f>
        <v>432244</v>
      </c>
      <c r="E31" s="1234">
        <f>L31+S31+Z31</f>
        <v>274942</v>
      </c>
      <c r="F31" s="1235">
        <f>E31/$D31*100</f>
        <v>63.608054709839813</v>
      </c>
      <c r="G31" s="1234">
        <f>N31+U31+AB31</f>
        <v>157302</v>
      </c>
      <c r="H31" s="1236">
        <f>G31/$D31*100</f>
        <v>36.391945290160187</v>
      </c>
      <c r="I31" s="320"/>
      <c r="J31" s="1237">
        <f>SUM(J12:J29)</f>
        <v>113371</v>
      </c>
      <c r="K31" s="1238">
        <f>J31/$D31*100</f>
        <v>26.228472807025661</v>
      </c>
      <c r="L31" s="1234">
        <f>SUM(L12:L29)</f>
        <v>46692</v>
      </c>
      <c r="M31" s="1235">
        <f>L31/$J31*100</f>
        <v>41.185135528486121</v>
      </c>
      <c r="N31" s="1234">
        <f>SUM(N12:N29)</f>
        <v>66679</v>
      </c>
      <c r="O31" s="1239">
        <f>N31/$J31*100</f>
        <v>58.814864471513886</v>
      </c>
      <c r="P31" s="320"/>
      <c r="Q31" s="1237">
        <f>SUM(Q12:Q29)</f>
        <v>69874</v>
      </c>
      <c r="R31" s="1238">
        <f>Q31/$D31*100</f>
        <v>16.165406575915455</v>
      </c>
      <c r="S31" s="1234">
        <f>SUM(S12:S29)</f>
        <v>39859</v>
      </c>
      <c r="T31" s="1235">
        <f>S31/$Q31*100</f>
        <v>57.044107965766955</v>
      </c>
      <c r="U31" s="1234">
        <f>SUM(U12:U29)</f>
        <v>30015</v>
      </c>
      <c r="V31" s="1239">
        <f>U31/$Q31*100</f>
        <v>42.955892034233052</v>
      </c>
      <c r="W31" s="320"/>
      <c r="X31" s="1237">
        <f>SUM(X12:X29)</f>
        <v>248999</v>
      </c>
      <c r="Y31" s="1238">
        <f>X31/$D31*100</f>
        <v>57.606120617058885</v>
      </c>
      <c r="Z31" s="1234">
        <f>SUM(Z12:Z29)</f>
        <v>188391</v>
      </c>
      <c r="AA31" s="1235">
        <f>Z31/$X31*100</f>
        <v>75.659339997349377</v>
      </c>
      <c r="AB31" s="1234">
        <f>SUM(AB12:AB29)</f>
        <v>60608</v>
      </c>
      <c r="AC31" s="1239">
        <f>AB31/$X31*100</f>
        <v>24.340660002650612</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10"/>
      <c r="C34" s="1410"/>
      <c r="D34" s="1410"/>
      <c r="E34" s="1410"/>
      <c r="F34" s="1410"/>
      <c r="G34" s="1410"/>
      <c r="H34" s="1410"/>
      <c r="I34" s="1410"/>
      <c r="J34" s="1410"/>
      <c r="K34" s="1410"/>
      <c r="L34" s="1410"/>
      <c r="M34" s="1410"/>
      <c r="N34" s="1410"/>
      <c r="O34" s="1410"/>
    </row>
    <row r="35" spans="2:15" s="329" customFormat="1" ht="29.25" customHeight="1" x14ac:dyDescent="0.25">
      <c r="B35" s="1411"/>
      <c r="C35" s="1411"/>
      <c r="D35" s="1411"/>
      <c r="E35" s="1411"/>
      <c r="F35" s="1411"/>
      <c r="G35" s="1411"/>
      <c r="H35" s="1411"/>
      <c r="I35" s="1411"/>
      <c r="J35" s="1411"/>
      <c r="K35" s="1411"/>
      <c r="L35" s="1411"/>
      <c r="M35" s="1411"/>
    </row>
    <row r="36" spans="2:15" s="329" customFormat="1" ht="4.5" customHeight="1" x14ac:dyDescent="0.25">
      <c r="B36" s="1409"/>
      <c r="C36" s="1409"/>
      <c r="D36" s="1409"/>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92">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81"/>
      <c r="C2" s="1381"/>
    </row>
    <row r="3" spans="1:53" s="345" customFormat="1" ht="4.5" customHeight="1" x14ac:dyDescent="0.25">
      <c r="B3" s="1382"/>
      <c r="C3" s="1382"/>
    </row>
    <row r="4" spans="1:53" s="345" customFormat="1" ht="17.25" customHeight="1" x14ac:dyDescent="0.25">
      <c r="A4" s="1383" t="s">
        <v>405</v>
      </c>
      <c r="B4" s="1383"/>
      <c r="C4" s="1383"/>
      <c r="D4" s="1383"/>
      <c r="E4" s="1383"/>
      <c r="F4" s="1383"/>
      <c r="G4" s="1383"/>
      <c r="H4" s="1383"/>
      <c r="I4" s="1383"/>
      <c r="J4" s="1383"/>
      <c r="K4" s="1383"/>
      <c r="L4" s="1383"/>
      <c r="M4" s="1383"/>
      <c r="N4" s="1383"/>
      <c r="O4" s="1383"/>
      <c r="P4" s="1383"/>
      <c r="Q4" s="1383"/>
      <c r="R4" s="1383"/>
      <c r="S4" s="1383"/>
      <c r="T4" s="1383"/>
      <c r="U4" s="1383"/>
      <c r="V4" s="1383"/>
      <c r="W4" s="1383"/>
      <c r="X4" s="1383"/>
      <c r="Y4" s="1383"/>
      <c r="Z4" s="1383"/>
      <c r="AA4" s="1383"/>
      <c r="AB4" s="1383"/>
      <c r="AC4" s="1383"/>
    </row>
    <row r="5" spans="1:53" s="345" customFormat="1" ht="17.25" customHeight="1" x14ac:dyDescent="0.25">
      <c r="B5" s="1384" t="str">
        <f>porsaad!$B$6</f>
        <v>Situación a 31 de diciembre de 2024</v>
      </c>
      <c r="C5" s="1384"/>
      <c r="D5" s="1384"/>
      <c r="E5" s="1384"/>
      <c r="F5" s="1384"/>
      <c r="G5" s="1384"/>
      <c r="H5" s="1384"/>
      <c r="I5" s="1384"/>
      <c r="J5" s="1384"/>
      <c r="K5" s="1384"/>
      <c r="L5" s="1384"/>
      <c r="M5" s="1384"/>
      <c r="N5" s="1384"/>
      <c r="O5" s="1384"/>
      <c r="P5" s="1384"/>
      <c r="Q5" s="1384"/>
      <c r="R5" s="1384"/>
      <c r="S5" s="1384"/>
      <c r="T5" s="1384"/>
      <c r="U5" s="1384"/>
      <c r="V5" s="1384"/>
      <c r="W5" s="1384"/>
      <c r="X5" s="1384"/>
      <c r="Y5" s="1384"/>
      <c r="Z5" s="1384"/>
      <c r="AA5" s="1384"/>
      <c r="AB5" s="1384"/>
      <c r="AC5" s="1384"/>
    </row>
    <row r="6" spans="1:53" s="345" customFormat="1" ht="6" customHeight="1" x14ac:dyDescent="0.25"/>
    <row r="7" spans="1:53" s="322" customFormat="1" ht="12.75" customHeight="1" x14ac:dyDescent="0.25">
      <c r="A7" s="316"/>
      <c r="B7" s="1385" t="s">
        <v>12</v>
      </c>
      <c r="C7" s="317"/>
      <c r="D7" s="1388" t="s">
        <v>229</v>
      </c>
      <c r="E7" s="1389"/>
      <c r="F7" s="1389"/>
      <c r="G7" s="1389"/>
      <c r="H7" s="1389"/>
      <c r="I7" s="318"/>
      <c r="J7" s="1392"/>
      <c r="K7" s="1392"/>
      <c r="L7" s="1392"/>
      <c r="M7" s="1392"/>
      <c r="N7" s="1392"/>
      <c r="O7" s="1392"/>
      <c r="P7" s="318"/>
      <c r="Q7" s="1392"/>
      <c r="R7" s="1392"/>
      <c r="S7" s="1392"/>
      <c r="T7" s="1392"/>
      <c r="U7" s="1392"/>
      <c r="V7" s="1392"/>
      <c r="W7" s="318"/>
      <c r="X7" s="1392"/>
      <c r="Y7" s="1392"/>
      <c r="Z7" s="1392"/>
      <c r="AA7" s="1392"/>
      <c r="AB7" s="1392"/>
      <c r="AC7" s="1393"/>
      <c r="AD7" s="319"/>
      <c r="AE7" s="319"/>
      <c r="AF7" s="320"/>
      <c r="AG7" s="320"/>
      <c r="AH7" s="320"/>
      <c r="AI7" s="320"/>
      <c r="AJ7" s="320"/>
      <c r="AK7" s="320"/>
      <c r="AL7" s="321"/>
    </row>
    <row r="8" spans="1:53" s="322" customFormat="1" ht="33.75" customHeight="1" x14ac:dyDescent="0.25">
      <c r="A8" s="316"/>
      <c r="B8" s="1386"/>
      <c r="C8" s="317"/>
      <c r="D8" s="1390"/>
      <c r="E8" s="1391"/>
      <c r="F8" s="1391"/>
      <c r="G8" s="1391"/>
      <c r="H8" s="1391"/>
      <c r="I8" s="323"/>
      <c r="J8" s="1394" t="s">
        <v>230</v>
      </c>
      <c r="K8" s="1395"/>
      <c r="L8" s="1395"/>
      <c r="M8" s="1395"/>
      <c r="N8" s="1395"/>
      <c r="O8" s="1396"/>
      <c r="P8" s="317"/>
      <c r="Q8" s="1394" t="s">
        <v>231</v>
      </c>
      <c r="R8" s="1395"/>
      <c r="S8" s="1395"/>
      <c r="T8" s="1395"/>
      <c r="U8" s="1395"/>
      <c r="V8" s="1396"/>
      <c r="W8" s="317"/>
      <c r="X8" s="1394" t="s">
        <v>232</v>
      </c>
      <c r="Y8" s="1395"/>
      <c r="Z8" s="1395"/>
      <c r="AA8" s="1395"/>
      <c r="AB8" s="1395"/>
      <c r="AC8" s="1396"/>
      <c r="AD8" s="319"/>
      <c r="AE8" s="319"/>
      <c r="AF8" s="320"/>
      <c r="AG8" s="320"/>
      <c r="AH8" s="320"/>
      <c r="AI8" s="320"/>
      <c r="AJ8" s="320"/>
      <c r="AK8" s="320"/>
      <c r="AL8" s="321"/>
    </row>
    <row r="9" spans="1:53" s="322" customFormat="1" ht="21.75" customHeight="1" x14ac:dyDescent="0.25">
      <c r="A9" s="316"/>
      <c r="B9" s="1386"/>
      <c r="C9" s="317"/>
      <c r="D9" s="1397" t="s">
        <v>9</v>
      </c>
      <c r="E9" s="1399" t="s">
        <v>24</v>
      </c>
      <c r="F9" s="1400"/>
      <c r="G9" s="1399" t="s">
        <v>23</v>
      </c>
      <c r="H9" s="1401"/>
      <c r="I9" s="323"/>
      <c r="J9" s="1402" t="s">
        <v>9</v>
      </c>
      <c r="K9" s="1405" t="s">
        <v>220</v>
      </c>
      <c r="L9" s="1407" t="s">
        <v>24</v>
      </c>
      <c r="M9" s="1408"/>
      <c r="N9" s="1403" t="s">
        <v>23</v>
      </c>
      <c r="O9" s="1404"/>
      <c r="P9" s="317"/>
      <c r="Q9" s="1402" t="s">
        <v>9</v>
      </c>
      <c r="R9" s="1405" t="s">
        <v>220</v>
      </c>
      <c r="S9" s="1407" t="s">
        <v>24</v>
      </c>
      <c r="T9" s="1408"/>
      <c r="U9" s="1403" t="s">
        <v>23</v>
      </c>
      <c r="V9" s="1404"/>
      <c r="W9" s="317"/>
      <c r="X9" s="1402" t="s">
        <v>9</v>
      </c>
      <c r="Y9" s="1405" t="s">
        <v>220</v>
      </c>
      <c r="Z9" s="1407" t="s">
        <v>24</v>
      </c>
      <c r="AA9" s="1408"/>
      <c r="AB9" s="1403" t="s">
        <v>23</v>
      </c>
      <c r="AC9" s="1404"/>
      <c r="AD9" s="319"/>
      <c r="AE9" s="319"/>
      <c r="AF9" s="320"/>
      <c r="AG9" s="320"/>
      <c r="AH9" s="320"/>
      <c r="AI9" s="320"/>
      <c r="AJ9" s="320"/>
      <c r="AK9" s="320"/>
      <c r="AL9" s="321"/>
    </row>
    <row r="10" spans="1:53" s="322" customFormat="1" ht="36.75" customHeight="1" x14ac:dyDescent="0.25">
      <c r="A10" s="316"/>
      <c r="B10" s="1387"/>
      <c r="C10" s="317"/>
      <c r="D10" s="1398"/>
      <c r="E10" s="407" t="s">
        <v>9</v>
      </c>
      <c r="F10" s="403" t="s">
        <v>220</v>
      </c>
      <c r="G10" s="406" t="s">
        <v>9</v>
      </c>
      <c r="H10" s="886" t="s">
        <v>220</v>
      </c>
      <c r="I10" s="346"/>
      <c r="J10" s="1398"/>
      <c r="K10" s="1406"/>
      <c r="L10" s="404" t="s">
        <v>9</v>
      </c>
      <c r="M10" s="403" t="s">
        <v>221</v>
      </c>
      <c r="N10" s="407" t="s">
        <v>9</v>
      </c>
      <c r="O10" s="402" t="s">
        <v>221</v>
      </c>
      <c r="P10" s="347"/>
      <c r="Q10" s="1398"/>
      <c r="R10" s="1406"/>
      <c r="S10" s="404" t="s">
        <v>9</v>
      </c>
      <c r="T10" s="403" t="s">
        <v>221</v>
      </c>
      <c r="U10" s="407" t="s">
        <v>9</v>
      </c>
      <c r="V10" s="402" t="s">
        <v>221</v>
      </c>
      <c r="W10" s="347"/>
      <c r="X10" s="1398"/>
      <c r="Y10" s="1406"/>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138248</v>
      </c>
      <c r="E12" s="352">
        <f>L12+S12+Z12</f>
        <v>86652</v>
      </c>
      <c r="F12" s="353">
        <f>E12/$D12*100</f>
        <v>62.678664429141826</v>
      </c>
      <c r="G12" s="352">
        <f>N12+U12+AB12</f>
        <v>51596</v>
      </c>
      <c r="H12" s="354">
        <f>G12/$D12*100</f>
        <v>37.321335570858167</v>
      </c>
      <c r="I12" s="350"/>
      <c r="J12" s="355">
        <f>L12+N12</f>
        <v>42342</v>
      </c>
      <c r="K12" s="356">
        <f>J12/$D12*100</f>
        <v>30.627567849082808</v>
      </c>
      <c r="L12" s="357">
        <v>17014</v>
      </c>
      <c r="M12" s="353">
        <v>40.182324878371354</v>
      </c>
      <c r="N12" s="357">
        <v>25328</v>
      </c>
      <c r="O12" s="358">
        <v>59.817675121628646</v>
      </c>
      <c r="P12" s="350"/>
      <c r="Q12" s="355">
        <v>27668</v>
      </c>
      <c r="R12" s="356">
        <v>20.013309414964411</v>
      </c>
      <c r="S12" s="357">
        <v>17554</v>
      </c>
      <c r="T12" s="353">
        <v>63.445135174208467</v>
      </c>
      <c r="U12" s="357">
        <v>10114</v>
      </c>
      <c r="V12" s="358">
        <v>36.554864825791526</v>
      </c>
      <c r="W12" s="350"/>
      <c r="X12" s="355">
        <v>68238</v>
      </c>
      <c r="Y12" s="356">
        <v>49.359122735952781</v>
      </c>
      <c r="Z12" s="357">
        <v>52084</v>
      </c>
      <c r="AA12" s="353">
        <v>76.326973240716313</v>
      </c>
      <c r="AB12" s="357">
        <v>16154</v>
      </c>
      <c r="AC12" s="358">
        <f t="shared" ref="AC12:AC29" si="0">AB12/$X12*100</f>
        <v>23.673026759283683</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16179</v>
      </c>
      <c r="E13" s="365">
        <f t="shared" ref="E13:E29" si="2">L13+S13+Z13</f>
        <v>10193</v>
      </c>
      <c r="F13" s="366">
        <f t="shared" ref="F13:H29" si="3">E13/$D13*100</f>
        <v>63.001421595895913</v>
      </c>
      <c r="G13" s="365">
        <f t="shared" ref="G13:G29" si="4">N13+U13+AB13</f>
        <v>5986</v>
      </c>
      <c r="H13" s="367">
        <f t="shared" si="3"/>
        <v>36.998578404104087</v>
      </c>
      <c r="I13" s="350"/>
      <c r="J13" s="368">
        <f t="shared" ref="J13:J29" si="5">L13+N13</f>
        <v>3430</v>
      </c>
      <c r="K13" s="369">
        <f t="shared" ref="K13:K29" si="6">J13/$D13*100</f>
        <v>21.200321404289511</v>
      </c>
      <c r="L13" s="370">
        <v>1389</v>
      </c>
      <c r="M13" s="371">
        <v>40.495626822157433</v>
      </c>
      <c r="N13" s="370">
        <v>2041</v>
      </c>
      <c r="O13" s="372">
        <v>59.50437317784256</v>
      </c>
      <c r="P13" s="350"/>
      <c r="Q13" s="368">
        <v>2829</v>
      </c>
      <c r="R13" s="369">
        <v>17.485629519747821</v>
      </c>
      <c r="S13" s="370">
        <v>1655</v>
      </c>
      <c r="T13" s="371">
        <v>58.501237186284904</v>
      </c>
      <c r="U13" s="370">
        <v>1174</v>
      </c>
      <c r="V13" s="372">
        <v>41.498762813715096</v>
      </c>
      <c r="W13" s="350"/>
      <c r="X13" s="368">
        <v>9920</v>
      </c>
      <c r="Y13" s="369">
        <v>61.314049075962664</v>
      </c>
      <c r="Z13" s="370">
        <v>7149</v>
      </c>
      <c r="AA13" s="371">
        <v>72.066532258064512</v>
      </c>
      <c r="AB13" s="370">
        <v>2771</v>
      </c>
      <c r="AC13" s="372">
        <f t="shared" si="0"/>
        <v>27.933467741935488</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11181</v>
      </c>
      <c r="E14" s="365">
        <f t="shared" si="2"/>
        <v>7204</v>
      </c>
      <c r="F14" s="366">
        <f t="shared" si="3"/>
        <v>64.430730703872641</v>
      </c>
      <c r="G14" s="365">
        <f t="shared" si="4"/>
        <v>3977</v>
      </c>
      <c r="H14" s="367">
        <f t="shared" si="3"/>
        <v>35.569269296127359</v>
      </c>
      <c r="I14" s="350"/>
      <c r="J14" s="368">
        <f t="shared" si="5"/>
        <v>2736</v>
      </c>
      <c r="K14" s="369">
        <f t="shared" si="6"/>
        <v>24.470083176817816</v>
      </c>
      <c r="L14" s="370">
        <v>1056</v>
      </c>
      <c r="M14" s="371">
        <v>38.596491228070171</v>
      </c>
      <c r="N14" s="370">
        <v>1680</v>
      </c>
      <c r="O14" s="372">
        <v>61.403508771929829</v>
      </c>
      <c r="P14" s="350"/>
      <c r="Q14" s="368">
        <v>2258</v>
      </c>
      <c r="R14" s="369">
        <v>20.194973615955639</v>
      </c>
      <c r="S14" s="370">
        <v>1349</v>
      </c>
      <c r="T14" s="371">
        <v>59.743135518157665</v>
      </c>
      <c r="U14" s="370">
        <v>909</v>
      </c>
      <c r="V14" s="372">
        <v>40.256864481842335</v>
      </c>
      <c r="W14" s="350"/>
      <c r="X14" s="368">
        <v>6187</v>
      </c>
      <c r="Y14" s="369">
        <v>55.334943207226551</v>
      </c>
      <c r="Z14" s="370">
        <v>4799</v>
      </c>
      <c r="AA14" s="371">
        <v>77.565863908194601</v>
      </c>
      <c r="AB14" s="370">
        <v>1388</v>
      </c>
      <c r="AC14" s="372">
        <f t="shared" si="0"/>
        <v>22.434136091805399</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11482</v>
      </c>
      <c r="E15" s="365">
        <f t="shared" si="2"/>
        <v>6770</v>
      </c>
      <c r="F15" s="366">
        <f t="shared" si="3"/>
        <v>58.96185333565581</v>
      </c>
      <c r="G15" s="365">
        <f t="shared" si="4"/>
        <v>4712</v>
      </c>
      <c r="H15" s="367">
        <f t="shared" si="3"/>
        <v>41.03814666434419</v>
      </c>
      <c r="I15" s="350"/>
      <c r="J15" s="368">
        <f t="shared" si="5"/>
        <v>3393</v>
      </c>
      <c r="K15" s="369">
        <f t="shared" si="6"/>
        <v>29.550600940602685</v>
      </c>
      <c r="L15" s="370">
        <v>1323</v>
      </c>
      <c r="M15" s="371">
        <v>38.992042440318301</v>
      </c>
      <c r="N15" s="370">
        <v>2070</v>
      </c>
      <c r="O15" s="372">
        <v>61.007957559681699</v>
      </c>
      <c r="P15" s="350"/>
      <c r="Q15" s="368">
        <v>2404</v>
      </c>
      <c r="R15" s="369">
        <v>20.937118968820766</v>
      </c>
      <c r="S15" s="370">
        <v>1320</v>
      </c>
      <c r="T15" s="371">
        <v>54.908485856905152</v>
      </c>
      <c r="U15" s="370">
        <v>1084</v>
      </c>
      <c r="V15" s="372">
        <v>45.091514143094841</v>
      </c>
      <c r="W15" s="350"/>
      <c r="X15" s="368">
        <v>5685</v>
      </c>
      <c r="Y15" s="369">
        <v>49.512280090576553</v>
      </c>
      <c r="Z15" s="370">
        <v>4127</v>
      </c>
      <c r="AA15" s="371">
        <v>72.594547053649961</v>
      </c>
      <c r="AB15" s="370">
        <v>1558</v>
      </c>
      <c r="AC15" s="372">
        <f t="shared" si="0"/>
        <v>27.405452946350046</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18556</v>
      </c>
      <c r="E16" s="365">
        <f t="shared" si="2"/>
        <v>10671</v>
      </c>
      <c r="F16" s="366">
        <f t="shared" si="3"/>
        <v>57.507005820219867</v>
      </c>
      <c r="G16" s="365">
        <f t="shared" si="4"/>
        <v>7885</v>
      </c>
      <c r="H16" s="367">
        <f t="shared" si="3"/>
        <v>42.492994179780126</v>
      </c>
      <c r="I16" s="350"/>
      <c r="J16" s="368">
        <f t="shared" si="5"/>
        <v>7391</v>
      </c>
      <c r="K16" s="369">
        <f t="shared" si="6"/>
        <v>39.830782496227634</v>
      </c>
      <c r="L16" s="370">
        <v>2944</v>
      </c>
      <c r="M16" s="371">
        <v>39.832228385874714</v>
      </c>
      <c r="N16" s="370">
        <v>4447</v>
      </c>
      <c r="O16" s="372">
        <v>60.167771614125286</v>
      </c>
      <c r="P16" s="350"/>
      <c r="Q16" s="368">
        <v>3861</v>
      </c>
      <c r="R16" s="369">
        <v>20.807286053028669</v>
      </c>
      <c r="S16" s="370">
        <v>2334</v>
      </c>
      <c r="T16" s="371">
        <v>60.45066045066045</v>
      </c>
      <c r="U16" s="370">
        <v>1527</v>
      </c>
      <c r="V16" s="372">
        <v>39.54933954933955</v>
      </c>
      <c r="W16" s="350"/>
      <c r="X16" s="368">
        <v>7304</v>
      </c>
      <c r="Y16" s="369">
        <v>39.36193145074369</v>
      </c>
      <c r="Z16" s="370">
        <v>5393</v>
      </c>
      <c r="AA16" s="371">
        <v>73.836254107338434</v>
      </c>
      <c r="AB16" s="370">
        <v>1911</v>
      </c>
      <c r="AC16" s="372">
        <f t="shared" si="0"/>
        <v>26.163745892661556</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7925</v>
      </c>
      <c r="E17" s="375">
        <f t="shared" si="2"/>
        <v>5000</v>
      </c>
      <c r="F17" s="376">
        <f t="shared" si="3"/>
        <v>63.09148264984227</v>
      </c>
      <c r="G17" s="375">
        <f t="shared" si="4"/>
        <v>2925</v>
      </c>
      <c r="H17" s="367">
        <f t="shared" si="3"/>
        <v>36.90851735015773</v>
      </c>
      <c r="I17" s="350"/>
      <c r="J17" s="377">
        <f t="shared" si="5"/>
        <v>1938</v>
      </c>
      <c r="K17" s="378">
        <f t="shared" si="6"/>
        <v>24.454258675078862</v>
      </c>
      <c r="L17" s="375">
        <v>769</v>
      </c>
      <c r="M17" s="376">
        <v>39.680082559339525</v>
      </c>
      <c r="N17" s="375">
        <v>1169</v>
      </c>
      <c r="O17" s="372">
        <v>60.319917440660475</v>
      </c>
      <c r="P17" s="350"/>
      <c r="Q17" s="377">
        <v>1651</v>
      </c>
      <c r="R17" s="378">
        <v>20.83280757097792</v>
      </c>
      <c r="S17" s="375">
        <v>910</v>
      </c>
      <c r="T17" s="376">
        <v>55.118110236220474</v>
      </c>
      <c r="U17" s="375">
        <v>741</v>
      </c>
      <c r="V17" s="372">
        <v>44.881889763779526</v>
      </c>
      <c r="W17" s="350"/>
      <c r="X17" s="377">
        <v>4336</v>
      </c>
      <c r="Y17" s="378">
        <v>54.712933753943219</v>
      </c>
      <c r="Z17" s="375">
        <v>3321</v>
      </c>
      <c r="AA17" s="376">
        <v>76.591328413284131</v>
      </c>
      <c r="AB17" s="375">
        <v>1015</v>
      </c>
      <c r="AC17" s="372">
        <f t="shared" si="0"/>
        <v>23.408671586715869</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41339</v>
      </c>
      <c r="E18" s="365">
        <f t="shared" si="2"/>
        <v>26090</v>
      </c>
      <c r="F18" s="366">
        <f t="shared" si="3"/>
        <v>63.112315247103226</v>
      </c>
      <c r="G18" s="365">
        <f t="shared" si="4"/>
        <v>15249</v>
      </c>
      <c r="H18" s="367">
        <f t="shared" si="3"/>
        <v>36.887684752896782</v>
      </c>
      <c r="I18" s="350"/>
      <c r="J18" s="368">
        <f t="shared" si="5"/>
        <v>9622</v>
      </c>
      <c r="K18" s="369">
        <f t="shared" si="6"/>
        <v>23.275841215317257</v>
      </c>
      <c r="L18" s="370">
        <v>4015</v>
      </c>
      <c r="M18" s="371">
        <v>41.727291623363129</v>
      </c>
      <c r="N18" s="370">
        <v>5607</v>
      </c>
      <c r="O18" s="372">
        <v>58.272708376636871</v>
      </c>
      <c r="P18" s="350"/>
      <c r="Q18" s="368">
        <v>6980</v>
      </c>
      <c r="R18" s="369">
        <v>16.884781925058661</v>
      </c>
      <c r="S18" s="370">
        <v>3952</v>
      </c>
      <c r="T18" s="371">
        <v>56.618911174785104</v>
      </c>
      <c r="U18" s="370">
        <v>3028</v>
      </c>
      <c r="V18" s="372">
        <v>43.381088825214896</v>
      </c>
      <c r="W18" s="350"/>
      <c r="X18" s="368">
        <v>24737</v>
      </c>
      <c r="Y18" s="369">
        <v>59.839376859624082</v>
      </c>
      <c r="Z18" s="370">
        <v>18123</v>
      </c>
      <c r="AA18" s="371">
        <v>73.262723854954118</v>
      </c>
      <c r="AB18" s="370">
        <v>6614</v>
      </c>
      <c r="AC18" s="372">
        <f t="shared" si="0"/>
        <v>26.737276145045886</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26396</v>
      </c>
      <c r="E19" s="365">
        <f t="shared" si="2"/>
        <v>16158</v>
      </c>
      <c r="F19" s="366">
        <f t="shared" si="3"/>
        <v>61.213820275799371</v>
      </c>
      <c r="G19" s="365">
        <f t="shared" si="4"/>
        <v>10238</v>
      </c>
      <c r="H19" s="367">
        <f t="shared" si="3"/>
        <v>38.786179724200636</v>
      </c>
      <c r="I19" s="350"/>
      <c r="J19" s="368">
        <f t="shared" si="5"/>
        <v>6759</v>
      </c>
      <c r="K19" s="369">
        <f t="shared" si="6"/>
        <v>25.606152447340509</v>
      </c>
      <c r="L19" s="370">
        <v>2730</v>
      </c>
      <c r="M19" s="371">
        <v>40.390590324012429</v>
      </c>
      <c r="N19" s="370">
        <v>4029</v>
      </c>
      <c r="O19" s="372">
        <v>59.609409675987571</v>
      </c>
      <c r="P19" s="350"/>
      <c r="Q19" s="368">
        <v>4701</v>
      </c>
      <c r="R19" s="369">
        <v>17.809516593423247</v>
      </c>
      <c r="S19" s="370">
        <v>2723</v>
      </c>
      <c r="T19" s="371">
        <v>57.923845990214851</v>
      </c>
      <c r="U19" s="370">
        <v>1978</v>
      </c>
      <c r="V19" s="372">
        <v>42.076154009785149</v>
      </c>
      <c r="W19" s="350"/>
      <c r="X19" s="368">
        <v>14936</v>
      </c>
      <c r="Y19" s="369">
        <v>56.584330959236254</v>
      </c>
      <c r="Z19" s="370">
        <v>10705</v>
      </c>
      <c r="AA19" s="371">
        <v>71.672469201928223</v>
      </c>
      <c r="AB19" s="370">
        <v>4231</v>
      </c>
      <c r="AC19" s="372">
        <f t="shared" si="0"/>
        <v>28.32753079807177</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101997</v>
      </c>
      <c r="E20" s="365">
        <f t="shared" si="2"/>
        <v>64597</v>
      </c>
      <c r="F20" s="366">
        <f t="shared" si="3"/>
        <v>63.332254870241279</v>
      </c>
      <c r="G20" s="365">
        <f t="shared" si="4"/>
        <v>37400</v>
      </c>
      <c r="H20" s="367">
        <f t="shared" si="3"/>
        <v>36.667745129758714</v>
      </c>
      <c r="I20" s="350"/>
      <c r="J20" s="368">
        <f t="shared" si="5"/>
        <v>22659</v>
      </c>
      <c r="K20" s="369">
        <f t="shared" si="6"/>
        <v>22.215359275272803</v>
      </c>
      <c r="L20" s="370">
        <v>9074</v>
      </c>
      <c r="M20" s="371">
        <v>40.045897877223183</v>
      </c>
      <c r="N20" s="370">
        <v>13585</v>
      </c>
      <c r="O20" s="372">
        <v>59.954102122776817</v>
      </c>
      <c r="P20" s="350"/>
      <c r="Q20" s="368">
        <v>19347</v>
      </c>
      <c r="R20" s="369">
        <v>18.968204947204327</v>
      </c>
      <c r="S20" s="370">
        <v>11147</v>
      </c>
      <c r="T20" s="371">
        <v>57.616167881325275</v>
      </c>
      <c r="U20" s="370">
        <v>8200</v>
      </c>
      <c r="V20" s="372">
        <v>42.383832118674732</v>
      </c>
      <c r="W20" s="350"/>
      <c r="X20" s="368">
        <v>59991</v>
      </c>
      <c r="Y20" s="369">
        <v>58.816435777522869</v>
      </c>
      <c r="Z20" s="370">
        <v>44376</v>
      </c>
      <c r="AA20" s="371">
        <v>73.971095664349647</v>
      </c>
      <c r="AB20" s="370">
        <v>15615</v>
      </c>
      <c r="AC20" s="372">
        <f t="shared" si="0"/>
        <v>26.028904335650349</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64643</v>
      </c>
      <c r="E21" s="365">
        <f t="shared" si="2"/>
        <v>40139</v>
      </c>
      <c r="F21" s="366">
        <f t="shared" si="3"/>
        <v>62.09334344012499</v>
      </c>
      <c r="G21" s="365">
        <f t="shared" si="4"/>
        <v>24504</v>
      </c>
      <c r="H21" s="367">
        <f t="shared" si="3"/>
        <v>37.90665655987501</v>
      </c>
      <c r="I21" s="350"/>
      <c r="J21" s="368">
        <f t="shared" si="5"/>
        <v>16483</v>
      </c>
      <c r="K21" s="369">
        <f t="shared" si="6"/>
        <v>25.498507185619481</v>
      </c>
      <c r="L21" s="370">
        <v>6719</v>
      </c>
      <c r="M21" s="371">
        <v>40.763210580598191</v>
      </c>
      <c r="N21" s="370">
        <v>9764</v>
      </c>
      <c r="O21" s="372">
        <v>59.236789419401802</v>
      </c>
      <c r="P21" s="350"/>
      <c r="Q21" s="368">
        <v>13289</v>
      </c>
      <c r="R21" s="369">
        <v>20.557523629782036</v>
      </c>
      <c r="S21" s="370">
        <v>7848</v>
      </c>
      <c r="T21" s="371">
        <v>59.056362404996612</v>
      </c>
      <c r="U21" s="370">
        <v>5441</v>
      </c>
      <c r="V21" s="372">
        <v>40.943637595003388</v>
      </c>
      <c r="W21" s="350"/>
      <c r="X21" s="368">
        <v>34871</v>
      </c>
      <c r="Y21" s="369">
        <v>53.943969184598487</v>
      </c>
      <c r="Z21" s="370">
        <v>25572</v>
      </c>
      <c r="AA21" s="371">
        <v>73.333142152504948</v>
      </c>
      <c r="AB21" s="370">
        <v>9299</v>
      </c>
      <c r="AC21" s="372">
        <f t="shared" si="0"/>
        <v>26.666857847495052</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13612</v>
      </c>
      <c r="E22" s="365">
        <f t="shared" si="2"/>
        <v>8611</v>
      </c>
      <c r="F22" s="366">
        <f t="shared" si="3"/>
        <v>63.260358507199534</v>
      </c>
      <c r="G22" s="365">
        <f t="shared" si="4"/>
        <v>5001</v>
      </c>
      <c r="H22" s="367">
        <f t="shared" si="3"/>
        <v>36.739641492800466</v>
      </c>
      <c r="I22" s="350"/>
      <c r="J22" s="368">
        <f t="shared" si="5"/>
        <v>3444</v>
      </c>
      <c r="K22" s="369">
        <f t="shared" si="6"/>
        <v>25.301204819277107</v>
      </c>
      <c r="L22" s="370">
        <v>1442</v>
      </c>
      <c r="M22" s="371">
        <v>41.869918699186989</v>
      </c>
      <c r="N22" s="370">
        <v>2002</v>
      </c>
      <c r="O22" s="372">
        <v>58.130081300813011</v>
      </c>
      <c r="P22" s="350"/>
      <c r="Q22" s="368">
        <v>2526</v>
      </c>
      <c r="R22" s="369">
        <v>18.557155451072582</v>
      </c>
      <c r="S22" s="370">
        <v>1530</v>
      </c>
      <c r="T22" s="371">
        <v>60.570071258907362</v>
      </c>
      <c r="U22" s="370">
        <v>996</v>
      </c>
      <c r="V22" s="372">
        <v>39.429928741092638</v>
      </c>
      <c r="W22" s="350"/>
      <c r="X22" s="368">
        <v>7642</v>
      </c>
      <c r="Y22" s="369">
        <v>56.141639729650308</v>
      </c>
      <c r="Z22" s="370">
        <v>5639</v>
      </c>
      <c r="AA22" s="371">
        <v>73.789583878565821</v>
      </c>
      <c r="AB22" s="370">
        <v>2003</v>
      </c>
      <c r="AC22" s="372">
        <f t="shared" si="0"/>
        <v>26.210416121434179</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26936</v>
      </c>
      <c r="E23" s="365">
        <f t="shared" si="2"/>
        <v>16600</v>
      </c>
      <c r="F23" s="366">
        <f t="shared" si="3"/>
        <v>61.627561627561619</v>
      </c>
      <c r="G23" s="365">
        <f t="shared" si="4"/>
        <v>10336</v>
      </c>
      <c r="H23" s="367">
        <f t="shared" si="3"/>
        <v>38.372438372438374</v>
      </c>
      <c r="I23" s="350"/>
      <c r="J23" s="368">
        <f t="shared" si="5"/>
        <v>7999</v>
      </c>
      <c r="K23" s="369">
        <f t="shared" si="6"/>
        <v>29.696317196317196</v>
      </c>
      <c r="L23" s="370">
        <v>3073</v>
      </c>
      <c r="M23" s="371">
        <v>38.417302162770348</v>
      </c>
      <c r="N23" s="370">
        <v>4926</v>
      </c>
      <c r="O23" s="372">
        <v>61.582697837229652</v>
      </c>
      <c r="P23" s="350"/>
      <c r="Q23" s="368">
        <v>4893</v>
      </c>
      <c r="R23" s="369">
        <v>18.165280665280665</v>
      </c>
      <c r="S23" s="370">
        <v>2844</v>
      </c>
      <c r="T23" s="371">
        <v>58.123850398528511</v>
      </c>
      <c r="U23" s="370">
        <v>2049</v>
      </c>
      <c r="V23" s="372">
        <v>41.876149601471489</v>
      </c>
      <c r="W23" s="350"/>
      <c r="X23" s="368">
        <v>14044</v>
      </c>
      <c r="Y23" s="369">
        <v>52.138402138402142</v>
      </c>
      <c r="Z23" s="370">
        <v>10683</v>
      </c>
      <c r="AA23" s="371">
        <v>76.068071774423245</v>
      </c>
      <c r="AB23" s="370">
        <v>3361</v>
      </c>
      <c r="AC23" s="372">
        <f t="shared" si="0"/>
        <v>23.931928225576758</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75323</v>
      </c>
      <c r="E24" s="365">
        <f t="shared" si="2"/>
        <v>47929</v>
      </c>
      <c r="F24" s="366">
        <f t="shared" si="3"/>
        <v>63.6312945581031</v>
      </c>
      <c r="G24" s="365">
        <f t="shared" si="4"/>
        <v>27394</v>
      </c>
      <c r="H24" s="367">
        <f t="shared" si="3"/>
        <v>36.3687054418969</v>
      </c>
      <c r="I24" s="350"/>
      <c r="J24" s="368">
        <f t="shared" si="5"/>
        <v>21488</v>
      </c>
      <c r="K24" s="369">
        <f t="shared" si="6"/>
        <v>28.527806911567517</v>
      </c>
      <c r="L24" s="370">
        <v>9543</v>
      </c>
      <c r="M24" s="371">
        <v>44.410833953834697</v>
      </c>
      <c r="N24" s="370">
        <v>11945</v>
      </c>
      <c r="O24" s="372">
        <v>55.589166046165303</v>
      </c>
      <c r="P24" s="350"/>
      <c r="Q24" s="368">
        <v>13254</v>
      </c>
      <c r="R24" s="369">
        <v>17.596218950386998</v>
      </c>
      <c r="S24" s="370">
        <v>8124</v>
      </c>
      <c r="T24" s="371">
        <v>61.294703485740158</v>
      </c>
      <c r="U24" s="370">
        <v>5130</v>
      </c>
      <c r="V24" s="372">
        <v>38.705296514259842</v>
      </c>
      <c r="W24" s="350"/>
      <c r="X24" s="368">
        <v>40581</v>
      </c>
      <c r="Y24" s="369">
        <v>53.875974138045478</v>
      </c>
      <c r="Z24" s="370">
        <v>30262</v>
      </c>
      <c r="AA24" s="371">
        <v>74.571843966388201</v>
      </c>
      <c r="AB24" s="370">
        <v>10319</v>
      </c>
      <c r="AC24" s="372">
        <f t="shared" si="0"/>
        <v>25.428156033611788</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19409</v>
      </c>
      <c r="E25" s="365">
        <f t="shared" si="2"/>
        <v>10529</v>
      </c>
      <c r="F25" s="366">
        <f t="shared" si="3"/>
        <v>54.248029264774075</v>
      </c>
      <c r="G25" s="365">
        <f t="shared" si="4"/>
        <v>8880</v>
      </c>
      <c r="H25" s="367">
        <f t="shared" si="3"/>
        <v>45.751970735225925</v>
      </c>
      <c r="I25" s="350"/>
      <c r="J25" s="368">
        <f t="shared" si="5"/>
        <v>7952</v>
      </c>
      <c r="K25" s="369">
        <f t="shared" si="6"/>
        <v>40.970683703436549</v>
      </c>
      <c r="L25" s="370">
        <v>2876</v>
      </c>
      <c r="M25" s="371">
        <v>36.167002012072437</v>
      </c>
      <c r="N25" s="370">
        <v>5076</v>
      </c>
      <c r="O25" s="372">
        <v>63.832997987927563</v>
      </c>
      <c r="P25" s="350"/>
      <c r="Q25" s="368">
        <v>3634</v>
      </c>
      <c r="R25" s="369">
        <v>18.723272708537277</v>
      </c>
      <c r="S25" s="370">
        <v>1994</v>
      </c>
      <c r="T25" s="371">
        <v>54.870665932856355</v>
      </c>
      <c r="U25" s="370">
        <v>1640</v>
      </c>
      <c r="V25" s="372">
        <v>45.129334067143645</v>
      </c>
      <c r="W25" s="350"/>
      <c r="X25" s="368">
        <v>7823</v>
      </c>
      <c r="Y25" s="369">
        <v>40.306043588026178</v>
      </c>
      <c r="Z25" s="370">
        <v>5659</v>
      </c>
      <c r="AA25" s="371">
        <v>72.337977757893384</v>
      </c>
      <c r="AB25" s="370">
        <v>2164</v>
      </c>
      <c r="AC25" s="372">
        <f t="shared" si="0"/>
        <v>27.662022242106609</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6723</v>
      </c>
      <c r="E26" s="380">
        <f t="shared" si="2"/>
        <v>4292</v>
      </c>
      <c r="F26" s="381">
        <f t="shared" si="3"/>
        <v>63.840547374683922</v>
      </c>
      <c r="G26" s="380">
        <f t="shared" si="4"/>
        <v>2431</v>
      </c>
      <c r="H26" s="367">
        <f t="shared" si="3"/>
        <v>36.159452625316078</v>
      </c>
      <c r="I26" s="350"/>
      <c r="J26" s="377">
        <f t="shared" si="5"/>
        <v>1189</v>
      </c>
      <c r="K26" s="378">
        <f t="shared" si="6"/>
        <v>17.685557042986762</v>
      </c>
      <c r="L26" s="375">
        <v>454</v>
      </c>
      <c r="M26" s="376">
        <v>38.183347350714882</v>
      </c>
      <c r="N26" s="375">
        <v>735</v>
      </c>
      <c r="O26" s="372">
        <v>61.81665264928511</v>
      </c>
      <c r="P26" s="350"/>
      <c r="Q26" s="377">
        <v>979</v>
      </c>
      <c r="R26" s="378">
        <v>14.561951509742673</v>
      </c>
      <c r="S26" s="375">
        <v>527</v>
      </c>
      <c r="T26" s="376">
        <v>53.830439223697645</v>
      </c>
      <c r="U26" s="375">
        <v>452</v>
      </c>
      <c r="V26" s="372">
        <v>46.169560776302347</v>
      </c>
      <c r="W26" s="350"/>
      <c r="X26" s="377">
        <v>4555</v>
      </c>
      <c r="Y26" s="378">
        <v>67.752491447270572</v>
      </c>
      <c r="Z26" s="375">
        <v>3311</v>
      </c>
      <c r="AA26" s="376">
        <v>72.689352360043912</v>
      </c>
      <c r="AB26" s="375">
        <v>1244</v>
      </c>
      <c r="AC26" s="372">
        <f t="shared" si="0"/>
        <v>27.310647639956091</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27063</v>
      </c>
      <c r="E27" s="380">
        <f t="shared" si="2"/>
        <v>16508</v>
      </c>
      <c r="F27" s="381">
        <f t="shared" si="3"/>
        <v>60.998411114806196</v>
      </c>
      <c r="G27" s="380">
        <f t="shared" si="4"/>
        <v>10555</v>
      </c>
      <c r="H27" s="367">
        <f t="shared" si="3"/>
        <v>39.001588885193804</v>
      </c>
      <c r="I27" s="350"/>
      <c r="J27" s="377">
        <f t="shared" si="5"/>
        <v>6633</v>
      </c>
      <c r="K27" s="378">
        <f t="shared" si="6"/>
        <v>24.509477884935151</v>
      </c>
      <c r="L27" s="375">
        <v>2592</v>
      </c>
      <c r="M27" s="376">
        <v>39.077340569877883</v>
      </c>
      <c r="N27" s="375">
        <v>4041</v>
      </c>
      <c r="O27" s="372">
        <v>60.922659430122117</v>
      </c>
      <c r="P27" s="350"/>
      <c r="Q27" s="377">
        <v>4998</v>
      </c>
      <c r="R27" s="378">
        <v>18.468019066622325</v>
      </c>
      <c r="S27" s="375">
        <v>2689</v>
      </c>
      <c r="T27" s="376">
        <v>53.801520608243301</v>
      </c>
      <c r="U27" s="375">
        <v>2309</v>
      </c>
      <c r="V27" s="372">
        <v>46.198479391756706</v>
      </c>
      <c r="W27" s="350"/>
      <c r="X27" s="377">
        <v>15432</v>
      </c>
      <c r="Y27" s="378">
        <v>57.022503048442516</v>
      </c>
      <c r="Z27" s="375">
        <v>11227</v>
      </c>
      <c r="AA27" s="376">
        <v>72.751425609123899</v>
      </c>
      <c r="AB27" s="375">
        <v>4205</v>
      </c>
      <c r="AC27" s="372">
        <f t="shared" si="0"/>
        <v>27.248574390876101</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4375</v>
      </c>
      <c r="E28" s="380">
        <f t="shared" si="2"/>
        <v>2809</v>
      </c>
      <c r="F28" s="381">
        <f t="shared" si="3"/>
        <v>64.205714285714294</v>
      </c>
      <c r="G28" s="380">
        <f t="shared" si="4"/>
        <v>1566</v>
      </c>
      <c r="H28" s="382">
        <f t="shared" si="3"/>
        <v>35.794285714285714</v>
      </c>
      <c r="I28" s="350"/>
      <c r="J28" s="377">
        <f t="shared" si="5"/>
        <v>728</v>
      </c>
      <c r="K28" s="378">
        <f t="shared" si="6"/>
        <v>16.64</v>
      </c>
      <c r="L28" s="375">
        <v>294</v>
      </c>
      <c r="M28" s="376">
        <v>40.384615384615387</v>
      </c>
      <c r="N28" s="375">
        <v>434</v>
      </c>
      <c r="O28" s="383">
        <v>59.615384615384613</v>
      </c>
      <c r="P28" s="350"/>
      <c r="Q28" s="377">
        <v>787</v>
      </c>
      <c r="R28" s="378">
        <v>17.988571428571429</v>
      </c>
      <c r="S28" s="375">
        <v>425</v>
      </c>
      <c r="T28" s="376">
        <v>54.00254129606099</v>
      </c>
      <c r="U28" s="375">
        <v>362</v>
      </c>
      <c r="V28" s="383">
        <v>45.99745870393901</v>
      </c>
      <c r="W28" s="350"/>
      <c r="X28" s="377">
        <v>2860</v>
      </c>
      <c r="Y28" s="378">
        <v>65.371428571428567</v>
      </c>
      <c r="Z28" s="375">
        <v>2090</v>
      </c>
      <c r="AA28" s="376">
        <v>73.076923076923066</v>
      </c>
      <c r="AB28" s="375">
        <v>770</v>
      </c>
      <c r="AC28" s="383">
        <f t="shared" si="0"/>
        <v>26.923076923076923</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1483</v>
      </c>
      <c r="E29" s="386">
        <f t="shared" si="2"/>
        <v>786</v>
      </c>
      <c r="F29" s="387">
        <f t="shared" si="3"/>
        <v>53.000674308833453</v>
      </c>
      <c r="G29" s="386">
        <f t="shared" si="4"/>
        <v>697</v>
      </c>
      <c r="H29" s="388">
        <f t="shared" si="3"/>
        <v>46.999325691166554</v>
      </c>
      <c r="I29" s="350"/>
      <c r="J29" s="389">
        <f t="shared" si="5"/>
        <v>829</v>
      </c>
      <c r="K29" s="390">
        <f t="shared" si="6"/>
        <v>55.900202292650036</v>
      </c>
      <c r="L29" s="391">
        <v>294</v>
      </c>
      <c r="M29" s="392">
        <v>35.464414957780463</v>
      </c>
      <c r="N29" s="391">
        <v>535</v>
      </c>
      <c r="O29" s="393">
        <v>64.535585042219552</v>
      </c>
      <c r="P29" s="350"/>
      <c r="Q29" s="389">
        <v>228</v>
      </c>
      <c r="R29" s="390">
        <v>15.374241402562374</v>
      </c>
      <c r="S29" s="391">
        <v>164</v>
      </c>
      <c r="T29" s="392">
        <v>71.929824561403507</v>
      </c>
      <c r="U29" s="391">
        <v>64</v>
      </c>
      <c r="V29" s="393">
        <v>28.07017543859649</v>
      </c>
      <c r="W29" s="350"/>
      <c r="X29" s="389">
        <v>426</v>
      </c>
      <c r="Y29" s="390">
        <v>28.725556304787592</v>
      </c>
      <c r="Z29" s="391">
        <v>328</v>
      </c>
      <c r="AA29" s="392">
        <v>76.995305164319248</v>
      </c>
      <c r="AB29" s="391">
        <v>98</v>
      </c>
      <c r="AC29" s="393">
        <f t="shared" si="0"/>
        <v>23.004694835680752</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32" t="s">
        <v>0</v>
      </c>
      <c r="C31" s="320"/>
      <c r="D31" s="1233">
        <f>J31+Q31+X31</f>
        <v>612870</v>
      </c>
      <c r="E31" s="1234">
        <f>L31+S31+Z31</f>
        <v>381538</v>
      </c>
      <c r="F31" s="1235">
        <f>E31/$D31*100</f>
        <v>62.25431168110692</v>
      </c>
      <c r="G31" s="1234">
        <f>N31+U31+AB31</f>
        <v>231332</v>
      </c>
      <c r="H31" s="1236">
        <f>G31/$D31*100</f>
        <v>37.74568831889308</v>
      </c>
      <c r="I31" s="320"/>
      <c r="J31" s="1237">
        <f>SUM(J12:J29)</f>
        <v>167015</v>
      </c>
      <c r="K31" s="1238">
        <f>J31/$D31*100</f>
        <v>27.251293096415225</v>
      </c>
      <c r="L31" s="1234">
        <f>SUM(L12:L29)</f>
        <v>67601</v>
      </c>
      <c r="M31" s="1235">
        <f>L31/$J31*100</f>
        <v>40.476005149238091</v>
      </c>
      <c r="N31" s="1234">
        <f>SUM(N12:N29)</f>
        <v>99414</v>
      </c>
      <c r="O31" s="1239">
        <f>N31/$J31*100</f>
        <v>59.523994850761909</v>
      </c>
      <c r="P31" s="320"/>
      <c r="Q31" s="1237">
        <f>SUM(Q12:Q29)</f>
        <v>116287</v>
      </c>
      <c r="R31" s="1238">
        <f>Q31/$D31*100</f>
        <v>18.974170705043484</v>
      </c>
      <c r="S31" s="1234">
        <f>SUM(S12:S29)</f>
        <v>69089</v>
      </c>
      <c r="T31" s="1235">
        <f>S31/$Q31*100</f>
        <v>59.412488068313742</v>
      </c>
      <c r="U31" s="1234">
        <f>SUM(U12:U29)</f>
        <v>47198</v>
      </c>
      <c r="V31" s="1239">
        <f>U31/$Q31*100</f>
        <v>40.587511931686258</v>
      </c>
      <c r="W31" s="320"/>
      <c r="X31" s="1237">
        <f>SUM(X12:X29)</f>
        <v>329568</v>
      </c>
      <c r="Y31" s="1238">
        <f>X31/$D31*100</f>
        <v>53.774536198541291</v>
      </c>
      <c r="Z31" s="1234">
        <f>SUM(Z12:Z29)</f>
        <v>244848</v>
      </c>
      <c r="AA31" s="1235">
        <f>Z31/$X31*100</f>
        <v>74.293620739877653</v>
      </c>
      <c r="AB31" s="1234">
        <f>SUM(AB12:AB29)</f>
        <v>84720</v>
      </c>
      <c r="AC31" s="1239">
        <f>AB31/$X31*100</f>
        <v>25.706379260122343</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10"/>
      <c r="C34" s="1410"/>
      <c r="D34" s="1410"/>
      <c r="E34" s="1410"/>
      <c r="F34" s="1410"/>
      <c r="G34" s="1410"/>
      <c r="H34" s="1410"/>
      <c r="I34" s="1410"/>
      <c r="J34" s="1410"/>
      <c r="K34" s="1410"/>
      <c r="L34" s="1410"/>
      <c r="M34" s="1410"/>
      <c r="N34" s="1410"/>
      <c r="O34" s="1410"/>
    </row>
    <row r="35" spans="2:15" s="329" customFormat="1" ht="29.25" customHeight="1" x14ac:dyDescent="0.25">
      <c r="B35" s="1411"/>
      <c r="C35" s="1411"/>
      <c r="D35" s="1411"/>
      <c r="E35" s="1411"/>
      <c r="F35" s="1411"/>
      <c r="G35" s="1411"/>
      <c r="H35" s="1411"/>
      <c r="I35" s="1411"/>
      <c r="J35" s="1411"/>
      <c r="K35" s="1411"/>
      <c r="L35" s="1411"/>
      <c r="M35" s="1411"/>
    </row>
    <row r="36" spans="2:15" s="329" customFormat="1" ht="4.5" customHeight="1" x14ac:dyDescent="0.25">
      <c r="B36" s="1409"/>
      <c r="C36" s="1409"/>
      <c r="D36" s="1409"/>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93">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81"/>
      <c r="C2" s="1381"/>
    </row>
    <row r="3" spans="1:53" s="345" customFormat="1" ht="4.5" customHeight="1" x14ac:dyDescent="0.25">
      <c r="B3" s="1382"/>
      <c r="C3" s="1382"/>
    </row>
    <row r="4" spans="1:53" s="345" customFormat="1" ht="17.25" customHeight="1" x14ac:dyDescent="0.25">
      <c r="A4" s="1383" t="s">
        <v>406</v>
      </c>
      <c r="B4" s="1383"/>
      <c r="C4" s="1383"/>
      <c r="D4" s="1383"/>
      <c r="E4" s="1383"/>
      <c r="F4" s="1383"/>
      <c r="G4" s="1383"/>
      <c r="H4" s="1383"/>
      <c r="I4" s="1383"/>
      <c r="J4" s="1383"/>
      <c r="K4" s="1383"/>
      <c r="L4" s="1383"/>
      <c r="M4" s="1383"/>
      <c r="N4" s="1383"/>
      <c r="O4" s="1383"/>
      <c r="P4" s="1383"/>
      <c r="Q4" s="1383"/>
      <c r="R4" s="1383"/>
      <c r="S4" s="1383"/>
      <c r="T4" s="1383"/>
      <c r="U4" s="1383"/>
      <c r="V4" s="1383"/>
      <c r="W4" s="1383"/>
      <c r="X4" s="1383"/>
      <c r="Y4" s="1383"/>
      <c r="Z4" s="1383"/>
      <c r="AA4" s="1383"/>
      <c r="AB4" s="1383"/>
      <c r="AC4" s="1383"/>
    </row>
    <row r="5" spans="1:53" s="345" customFormat="1" ht="17.25" customHeight="1" x14ac:dyDescent="0.25">
      <c r="B5" s="1384" t="str">
        <f>porsaad!$B$6</f>
        <v>Situación a 31 de diciembre de 2024</v>
      </c>
      <c r="C5" s="1384"/>
      <c r="D5" s="1384"/>
      <c r="E5" s="1384"/>
      <c r="F5" s="1384"/>
      <c r="G5" s="1384"/>
      <c r="H5" s="1384"/>
      <c r="I5" s="1384"/>
      <c r="J5" s="1384"/>
      <c r="K5" s="1384"/>
      <c r="L5" s="1384"/>
      <c r="M5" s="1384"/>
      <c r="N5" s="1384"/>
      <c r="O5" s="1384"/>
      <c r="P5" s="1384"/>
      <c r="Q5" s="1384"/>
      <c r="R5" s="1384"/>
      <c r="S5" s="1384"/>
      <c r="T5" s="1384"/>
      <c r="U5" s="1384"/>
      <c r="V5" s="1384"/>
      <c r="W5" s="1384"/>
      <c r="X5" s="1384"/>
      <c r="Y5" s="1384"/>
      <c r="Z5" s="1384"/>
      <c r="AA5" s="1384"/>
      <c r="AB5" s="1384"/>
      <c r="AC5" s="1384"/>
    </row>
    <row r="6" spans="1:53" s="345" customFormat="1" ht="6" customHeight="1" x14ac:dyDescent="0.25"/>
    <row r="7" spans="1:53" s="322" customFormat="1" ht="12.75" customHeight="1" x14ac:dyDescent="0.25">
      <c r="A7" s="316"/>
      <c r="B7" s="1385" t="s">
        <v>12</v>
      </c>
      <c r="C7" s="317"/>
      <c r="D7" s="1388" t="s">
        <v>233</v>
      </c>
      <c r="E7" s="1389"/>
      <c r="F7" s="1389"/>
      <c r="G7" s="1389"/>
      <c r="H7" s="1389"/>
      <c r="I7" s="318"/>
      <c r="J7" s="1392"/>
      <c r="K7" s="1392"/>
      <c r="L7" s="1392"/>
      <c r="M7" s="1392"/>
      <c r="N7" s="1392"/>
      <c r="O7" s="1392"/>
      <c r="P7" s="318"/>
      <c r="Q7" s="1392"/>
      <c r="R7" s="1392"/>
      <c r="S7" s="1392"/>
      <c r="T7" s="1392"/>
      <c r="U7" s="1392"/>
      <c r="V7" s="1392"/>
      <c r="W7" s="318"/>
      <c r="X7" s="1392"/>
      <c r="Y7" s="1392"/>
      <c r="Z7" s="1392"/>
      <c r="AA7" s="1392"/>
      <c r="AB7" s="1392"/>
      <c r="AC7" s="1393"/>
      <c r="AD7" s="319"/>
      <c r="AE7" s="319"/>
      <c r="AF7" s="320"/>
      <c r="AG7" s="320"/>
      <c r="AH7" s="320"/>
      <c r="AI7" s="320"/>
      <c r="AJ7" s="320"/>
      <c r="AK7" s="320"/>
      <c r="AL7" s="321"/>
    </row>
    <row r="8" spans="1:53" s="322" customFormat="1" ht="33.75" customHeight="1" x14ac:dyDescent="0.25">
      <c r="A8" s="316"/>
      <c r="B8" s="1386"/>
      <c r="C8" s="317"/>
      <c r="D8" s="1390"/>
      <c r="E8" s="1391"/>
      <c r="F8" s="1391"/>
      <c r="G8" s="1391"/>
      <c r="H8" s="1391"/>
      <c r="I8" s="323"/>
      <c r="J8" s="1394" t="s">
        <v>234</v>
      </c>
      <c r="K8" s="1395"/>
      <c r="L8" s="1395"/>
      <c r="M8" s="1395"/>
      <c r="N8" s="1395"/>
      <c r="O8" s="1396"/>
      <c r="P8" s="317"/>
      <c r="Q8" s="1394" t="s">
        <v>235</v>
      </c>
      <c r="R8" s="1395"/>
      <c r="S8" s="1395"/>
      <c r="T8" s="1395"/>
      <c r="U8" s="1395"/>
      <c r="V8" s="1396"/>
      <c r="W8" s="317"/>
      <c r="X8" s="1394" t="s">
        <v>236</v>
      </c>
      <c r="Y8" s="1395"/>
      <c r="Z8" s="1395"/>
      <c r="AA8" s="1395"/>
      <c r="AB8" s="1395"/>
      <c r="AC8" s="1396"/>
      <c r="AD8" s="319"/>
      <c r="AE8" s="319"/>
      <c r="AF8" s="320"/>
      <c r="AG8" s="320"/>
      <c r="AH8" s="320"/>
      <c r="AI8" s="320"/>
      <c r="AJ8" s="320"/>
      <c r="AK8" s="320"/>
      <c r="AL8" s="321"/>
    </row>
    <row r="9" spans="1:53" s="322" customFormat="1" ht="21.75" customHeight="1" x14ac:dyDescent="0.25">
      <c r="A9" s="316"/>
      <c r="B9" s="1386"/>
      <c r="C9" s="317"/>
      <c r="D9" s="1397" t="s">
        <v>9</v>
      </c>
      <c r="E9" s="1399" t="s">
        <v>24</v>
      </c>
      <c r="F9" s="1400"/>
      <c r="G9" s="1399" t="s">
        <v>23</v>
      </c>
      <c r="H9" s="1401"/>
      <c r="I9" s="323"/>
      <c r="J9" s="1402" t="s">
        <v>9</v>
      </c>
      <c r="K9" s="1405" t="s">
        <v>220</v>
      </c>
      <c r="L9" s="1407" t="s">
        <v>24</v>
      </c>
      <c r="M9" s="1408"/>
      <c r="N9" s="1403" t="s">
        <v>23</v>
      </c>
      <c r="O9" s="1404"/>
      <c r="P9" s="317"/>
      <c r="Q9" s="1402" t="s">
        <v>9</v>
      </c>
      <c r="R9" s="1405" t="s">
        <v>220</v>
      </c>
      <c r="S9" s="1407" t="s">
        <v>24</v>
      </c>
      <c r="T9" s="1408"/>
      <c r="U9" s="1403" t="s">
        <v>23</v>
      </c>
      <c r="V9" s="1404"/>
      <c r="W9" s="317"/>
      <c r="X9" s="1402" t="s">
        <v>9</v>
      </c>
      <c r="Y9" s="1405" t="s">
        <v>220</v>
      </c>
      <c r="Z9" s="1407" t="s">
        <v>24</v>
      </c>
      <c r="AA9" s="1408"/>
      <c r="AB9" s="1403" t="s">
        <v>23</v>
      </c>
      <c r="AC9" s="1404"/>
      <c r="AD9" s="319"/>
      <c r="AE9" s="319"/>
      <c r="AF9" s="320"/>
      <c r="AG9" s="320"/>
      <c r="AH9" s="320"/>
      <c r="AI9" s="320"/>
      <c r="AJ9" s="320"/>
      <c r="AK9" s="320"/>
      <c r="AL9" s="321"/>
    </row>
    <row r="10" spans="1:53" s="322" customFormat="1" ht="36.75" customHeight="1" x14ac:dyDescent="0.25">
      <c r="A10" s="316"/>
      <c r="B10" s="1387"/>
      <c r="C10" s="317"/>
      <c r="D10" s="1398"/>
      <c r="E10" s="407" t="s">
        <v>9</v>
      </c>
      <c r="F10" s="403" t="s">
        <v>220</v>
      </c>
      <c r="G10" s="406" t="s">
        <v>9</v>
      </c>
      <c r="H10" s="886" t="s">
        <v>220</v>
      </c>
      <c r="I10" s="346"/>
      <c r="J10" s="1398"/>
      <c r="K10" s="1406"/>
      <c r="L10" s="404" t="s">
        <v>9</v>
      </c>
      <c r="M10" s="403" t="s">
        <v>221</v>
      </c>
      <c r="N10" s="407" t="s">
        <v>9</v>
      </c>
      <c r="O10" s="402" t="s">
        <v>221</v>
      </c>
      <c r="P10" s="347"/>
      <c r="Q10" s="1398"/>
      <c r="R10" s="1406"/>
      <c r="S10" s="404" t="s">
        <v>9</v>
      </c>
      <c r="T10" s="403" t="s">
        <v>221</v>
      </c>
      <c r="U10" s="407" t="s">
        <v>9</v>
      </c>
      <c r="V10" s="402" t="s">
        <v>221</v>
      </c>
      <c r="W10" s="347"/>
      <c r="X10" s="1398"/>
      <c r="Y10" s="1406"/>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98818</v>
      </c>
      <c r="E12" s="352">
        <f>L12+S12+Z12</f>
        <v>64648</v>
      </c>
      <c r="F12" s="353">
        <f>E12/$D12*100</f>
        <v>65.421279523973368</v>
      </c>
      <c r="G12" s="352">
        <f>N12+U12+AB12</f>
        <v>34170</v>
      </c>
      <c r="H12" s="354">
        <f>G12/$D12*100</f>
        <v>34.578720476026639</v>
      </c>
      <c r="I12" s="350"/>
      <c r="J12" s="355">
        <f>L12+N12</f>
        <v>22877</v>
      </c>
      <c r="K12" s="356">
        <f>J12/$D12*100</f>
        <v>23.15064057155579</v>
      </c>
      <c r="L12" s="357">
        <v>9974</v>
      </c>
      <c r="M12" s="353">
        <v>43.598373912663376</v>
      </c>
      <c r="N12" s="357">
        <v>12903</v>
      </c>
      <c r="O12" s="358">
        <v>56.401626087336631</v>
      </c>
      <c r="P12" s="350"/>
      <c r="Q12" s="355">
        <v>25373</v>
      </c>
      <c r="R12" s="356">
        <v>25.676496184905584</v>
      </c>
      <c r="S12" s="357">
        <v>18305</v>
      </c>
      <c r="T12" s="353">
        <v>72.143617230914742</v>
      </c>
      <c r="U12" s="357">
        <v>7068</v>
      </c>
      <c r="V12" s="358">
        <v>27.856382769085247</v>
      </c>
      <c r="W12" s="350"/>
      <c r="X12" s="355">
        <v>50568</v>
      </c>
      <c r="Y12" s="356">
        <v>51.172863243538622</v>
      </c>
      <c r="Z12" s="357">
        <v>36369</v>
      </c>
      <c r="AA12" s="353">
        <v>71.920977693402946</v>
      </c>
      <c r="AB12" s="357">
        <v>14199</v>
      </c>
      <c r="AC12" s="358">
        <f t="shared" ref="AC12:AC29" si="0">AB12/$X12*100</f>
        <v>28.079022306597057</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15815</v>
      </c>
      <c r="E13" s="365">
        <f t="shared" ref="E13:E29" si="2">L13+S13+Z13</f>
        <v>10164</v>
      </c>
      <c r="F13" s="366">
        <f t="shared" ref="F13:H29" si="3">E13/$D13*100</f>
        <v>64.268099905153335</v>
      </c>
      <c r="G13" s="365">
        <f t="shared" ref="G13:G29" si="4">N13+U13+AB13</f>
        <v>5651</v>
      </c>
      <c r="H13" s="367">
        <f t="shared" si="3"/>
        <v>35.731900094846665</v>
      </c>
      <c r="I13" s="350"/>
      <c r="J13" s="368">
        <f t="shared" ref="J13:J29" si="5">L13+N13</f>
        <v>3033</v>
      </c>
      <c r="K13" s="369">
        <f t="shared" ref="K13:K29" si="6">J13/$D13*100</f>
        <v>19.177995573822322</v>
      </c>
      <c r="L13" s="370">
        <v>1353</v>
      </c>
      <c r="M13" s="371">
        <v>44.609297725024724</v>
      </c>
      <c r="N13" s="370">
        <v>1680</v>
      </c>
      <c r="O13" s="372">
        <v>55.390702274975268</v>
      </c>
      <c r="P13" s="350"/>
      <c r="Q13" s="368">
        <v>3477</v>
      </c>
      <c r="R13" s="369">
        <v>21.985456844767626</v>
      </c>
      <c r="S13" s="370">
        <v>2204</v>
      </c>
      <c r="T13" s="371">
        <v>63.387978142076506</v>
      </c>
      <c r="U13" s="370">
        <v>1273</v>
      </c>
      <c r="V13" s="372">
        <v>36.612021857923501</v>
      </c>
      <c r="W13" s="350"/>
      <c r="X13" s="368">
        <v>9305</v>
      </c>
      <c r="Y13" s="369">
        <v>58.836547581410059</v>
      </c>
      <c r="Z13" s="370">
        <v>6607</v>
      </c>
      <c r="AA13" s="371">
        <v>71.004836109618481</v>
      </c>
      <c r="AB13" s="370">
        <v>2698</v>
      </c>
      <c r="AC13" s="372">
        <f t="shared" si="0"/>
        <v>28.995163890381516</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14476</v>
      </c>
      <c r="E14" s="365">
        <f t="shared" si="2"/>
        <v>9274</v>
      </c>
      <c r="F14" s="366">
        <f t="shared" si="3"/>
        <v>64.064658745509803</v>
      </c>
      <c r="G14" s="365">
        <f t="shared" si="4"/>
        <v>5202</v>
      </c>
      <c r="H14" s="367">
        <f t="shared" si="3"/>
        <v>35.93534125449019</v>
      </c>
      <c r="I14" s="350"/>
      <c r="J14" s="368">
        <f t="shared" si="5"/>
        <v>3417</v>
      </c>
      <c r="K14" s="369">
        <f t="shared" si="6"/>
        <v>23.604586902459243</v>
      </c>
      <c r="L14" s="370">
        <v>1472</v>
      </c>
      <c r="M14" s="371">
        <v>43.078724026924206</v>
      </c>
      <c r="N14" s="370">
        <v>1945</v>
      </c>
      <c r="O14" s="372">
        <v>56.921275973075801</v>
      </c>
      <c r="P14" s="350"/>
      <c r="Q14" s="368">
        <v>3264</v>
      </c>
      <c r="R14" s="369">
        <v>22.547665100856591</v>
      </c>
      <c r="S14" s="370">
        <v>1938</v>
      </c>
      <c r="T14" s="371">
        <v>59.375</v>
      </c>
      <c r="U14" s="370">
        <v>1326</v>
      </c>
      <c r="V14" s="372">
        <v>40.625</v>
      </c>
      <c r="W14" s="350"/>
      <c r="X14" s="368">
        <v>7795</v>
      </c>
      <c r="Y14" s="369">
        <v>53.84774799668417</v>
      </c>
      <c r="Z14" s="370">
        <v>5864</v>
      </c>
      <c r="AA14" s="371">
        <v>75.227710070558047</v>
      </c>
      <c r="AB14" s="370">
        <v>1931</v>
      </c>
      <c r="AC14" s="372">
        <f t="shared" si="0"/>
        <v>24.77228992944195</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15540</v>
      </c>
      <c r="E15" s="365">
        <f t="shared" si="2"/>
        <v>9564</v>
      </c>
      <c r="F15" s="366">
        <f t="shared" si="3"/>
        <v>61.544401544401538</v>
      </c>
      <c r="G15" s="365">
        <f t="shared" si="4"/>
        <v>5976</v>
      </c>
      <c r="H15" s="367">
        <f t="shared" si="3"/>
        <v>38.455598455598455</v>
      </c>
      <c r="I15" s="350"/>
      <c r="J15" s="368">
        <f t="shared" si="5"/>
        <v>4298</v>
      </c>
      <c r="K15" s="369">
        <f t="shared" si="6"/>
        <v>27.657657657657658</v>
      </c>
      <c r="L15" s="370">
        <v>1972</v>
      </c>
      <c r="M15" s="371">
        <v>45.881805490926013</v>
      </c>
      <c r="N15" s="370">
        <v>2326</v>
      </c>
      <c r="O15" s="372">
        <v>54.118194509073994</v>
      </c>
      <c r="P15" s="350"/>
      <c r="Q15" s="368">
        <v>3960</v>
      </c>
      <c r="R15" s="369">
        <v>25.482625482625483</v>
      </c>
      <c r="S15" s="370">
        <v>2445</v>
      </c>
      <c r="T15" s="371">
        <v>61.742424242424242</v>
      </c>
      <c r="U15" s="370">
        <v>1515</v>
      </c>
      <c r="V15" s="372">
        <v>38.257575757575758</v>
      </c>
      <c r="W15" s="350"/>
      <c r="X15" s="368">
        <v>7282</v>
      </c>
      <c r="Y15" s="369">
        <v>46.859716859716862</v>
      </c>
      <c r="Z15" s="370">
        <v>5147</v>
      </c>
      <c r="AA15" s="371">
        <v>70.681131557264493</v>
      </c>
      <c r="AB15" s="370">
        <v>2135</v>
      </c>
      <c r="AC15" s="372">
        <f t="shared" si="0"/>
        <v>29.318868442735514</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16623</v>
      </c>
      <c r="E16" s="365">
        <f t="shared" si="2"/>
        <v>9595</v>
      </c>
      <c r="F16" s="366">
        <f t="shared" si="3"/>
        <v>57.721229621608614</v>
      </c>
      <c r="G16" s="365">
        <f t="shared" si="4"/>
        <v>7028</v>
      </c>
      <c r="H16" s="367">
        <f t="shared" si="3"/>
        <v>42.278770378391386</v>
      </c>
      <c r="I16" s="350"/>
      <c r="J16" s="368">
        <f t="shared" si="5"/>
        <v>6638</v>
      </c>
      <c r="K16" s="369">
        <f t="shared" si="6"/>
        <v>39.93262347350057</v>
      </c>
      <c r="L16" s="370">
        <v>2772</v>
      </c>
      <c r="M16" s="371">
        <v>41.75956613437782</v>
      </c>
      <c r="N16" s="370">
        <v>3866</v>
      </c>
      <c r="O16" s="372">
        <v>58.24043386562218</v>
      </c>
      <c r="P16" s="350"/>
      <c r="Q16" s="368">
        <v>3950</v>
      </c>
      <c r="R16" s="369">
        <v>23.76225711363773</v>
      </c>
      <c r="S16" s="370">
        <v>2498</v>
      </c>
      <c r="T16" s="371">
        <v>63.24050632911392</v>
      </c>
      <c r="U16" s="370">
        <v>1452</v>
      </c>
      <c r="V16" s="372">
        <v>36.75949367088608</v>
      </c>
      <c r="W16" s="350"/>
      <c r="X16" s="368">
        <v>6035</v>
      </c>
      <c r="Y16" s="369">
        <v>36.3051194128617</v>
      </c>
      <c r="Z16" s="370">
        <v>4325</v>
      </c>
      <c r="AA16" s="371">
        <v>71.665285832642908</v>
      </c>
      <c r="AB16" s="370">
        <v>1710</v>
      </c>
      <c r="AC16" s="372">
        <f t="shared" si="0"/>
        <v>28.334714167357085</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5290</v>
      </c>
      <c r="E17" s="375">
        <f t="shared" si="2"/>
        <v>3177</v>
      </c>
      <c r="F17" s="376">
        <f t="shared" si="3"/>
        <v>60.056710775047264</v>
      </c>
      <c r="G17" s="375">
        <f t="shared" si="4"/>
        <v>2113</v>
      </c>
      <c r="H17" s="367">
        <f t="shared" si="3"/>
        <v>39.943289224952736</v>
      </c>
      <c r="I17" s="350"/>
      <c r="J17" s="377">
        <f t="shared" si="5"/>
        <v>1499</v>
      </c>
      <c r="K17" s="378">
        <f t="shared" si="6"/>
        <v>28.336483931947072</v>
      </c>
      <c r="L17" s="375">
        <v>666</v>
      </c>
      <c r="M17" s="376">
        <v>44.429619746497664</v>
      </c>
      <c r="N17" s="375">
        <v>833</v>
      </c>
      <c r="O17" s="372">
        <v>55.570380253502336</v>
      </c>
      <c r="P17" s="350"/>
      <c r="Q17" s="377">
        <v>1316</v>
      </c>
      <c r="R17" s="378">
        <v>24.87712665406427</v>
      </c>
      <c r="S17" s="375">
        <v>753</v>
      </c>
      <c r="T17" s="376">
        <v>57.218844984802431</v>
      </c>
      <c r="U17" s="375">
        <v>563</v>
      </c>
      <c r="V17" s="372">
        <v>42.781155015197569</v>
      </c>
      <c r="W17" s="350"/>
      <c r="X17" s="377">
        <v>2475</v>
      </c>
      <c r="Y17" s="378">
        <v>46.786389413988658</v>
      </c>
      <c r="Z17" s="375">
        <v>1758</v>
      </c>
      <c r="AA17" s="376">
        <v>71.030303030303031</v>
      </c>
      <c r="AB17" s="375">
        <v>717</v>
      </c>
      <c r="AC17" s="372">
        <f t="shared" si="0"/>
        <v>28.969696969696969</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49843</v>
      </c>
      <c r="E18" s="365">
        <f t="shared" si="2"/>
        <v>31033</v>
      </c>
      <c r="F18" s="366">
        <f t="shared" si="3"/>
        <v>62.261501113496379</v>
      </c>
      <c r="G18" s="365">
        <f t="shared" si="4"/>
        <v>18810</v>
      </c>
      <c r="H18" s="367">
        <f t="shared" si="3"/>
        <v>37.738498886503621</v>
      </c>
      <c r="I18" s="350"/>
      <c r="J18" s="368">
        <f t="shared" si="5"/>
        <v>9801</v>
      </c>
      <c r="K18" s="369">
        <f t="shared" si="6"/>
        <v>19.663744156651887</v>
      </c>
      <c r="L18" s="370">
        <v>4150</v>
      </c>
      <c r="M18" s="371">
        <v>42.34261810019386</v>
      </c>
      <c r="N18" s="370">
        <v>5651</v>
      </c>
      <c r="O18" s="372">
        <v>57.65738189980614</v>
      </c>
      <c r="P18" s="350"/>
      <c r="Q18" s="368">
        <v>9563</v>
      </c>
      <c r="R18" s="369">
        <v>19.186244808699314</v>
      </c>
      <c r="S18" s="370">
        <v>5546</v>
      </c>
      <c r="T18" s="371">
        <v>57.994353236432083</v>
      </c>
      <c r="U18" s="370">
        <v>4017</v>
      </c>
      <c r="V18" s="372">
        <v>42.005646763567917</v>
      </c>
      <c r="W18" s="350"/>
      <c r="X18" s="368">
        <v>30479</v>
      </c>
      <c r="Y18" s="369">
        <v>61.150011034648799</v>
      </c>
      <c r="Z18" s="370">
        <v>21337</v>
      </c>
      <c r="AA18" s="371">
        <v>70.005577610814001</v>
      </c>
      <c r="AB18" s="370">
        <v>9142</v>
      </c>
      <c r="AC18" s="372">
        <f t="shared" si="0"/>
        <v>29.994422389185999</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29760</v>
      </c>
      <c r="E19" s="365">
        <f t="shared" si="2"/>
        <v>19176</v>
      </c>
      <c r="F19" s="366">
        <f t="shared" si="3"/>
        <v>64.435483870967744</v>
      </c>
      <c r="G19" s="365">
        <f t="shared" si="4"/>
        <v>10584</v>
      </c>
      <c r="H19" s="367">
        <f t="shared" si="3"/>
        <v>35.564516129032256</v>
      </c>
      <c r="I19" s="350"/>
      <c r="J19" s="368">
        <f t="shared" si="5"/>
        <v>5936</v>
      </c>
      <c r="K19" s="369">
        <f t="shared" si="6"/>
        <v>19.946236559139784</v>
      </c>
      <c r="L19" s="370">
        <v>2561</v>
      </c>
      <c r="M19" s="371">
        <v>43.14353099730458</v>
      </c>
      <c r="N19" s="370">
        <v>3375</v>
      </c>
      <c r="O19" s="372">
        <v>56.85646900269542</v>
      </c>
      <c r="P19" s="350"/>
      <c r="Q19" s="368">
        <v>6308</v>
      </c>
      <c r="R19" s="369">
        <v>21.196236559139788</v>
      </c>
      <c r="S19" s="370">
        <v>4144</v>
      </c>
      <c r="T19" s="371">
        <v>65.694356372859858</v>
      </c>
      <c r="U19" s="370">
        <v>2164</v>
      </c>
      <c r="V19" s="372">
        <v>34.305643627140142</v>
      </c>
      <c r="W19" s="350"/>
      <c r="X19" s="368">
        <v>17516</v>
      </c>
      <c r="Y19" s="369">
        <v>58.857526881720432</v>
      </c>
      <c r="Z19" s="370">
        <v>12471</v>
      </c>
      <c r="AA19" s="371">
        <v>71.197762046129256</v>
      </c>
      <c r="AB19" s="370">
        <v>5045</v>
      </c>
      <c r="AC19" s="372">
        <f t="shared" si="0"/>
        <v>28.802237953870748</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117285</v>
      </c>
      <c r="E20" s="365">
        <f t="shared" si="2"/>
        <v>73547</v>
      </c>
      <c r="F20" s="366">
        <f t="shared" si="3"/>
        <v>62.707933665856672</v>
      </c>
      <c r="G20" s="365">
        <f t="shared" si="4"/>
        <v>43738</v>
      </c>
      <c r="H20" s="367">
        <f t="shared" si="3"/>
        <v>37.292066334143328</v>
      </c>
      <c r="I20" s="350"/>
      <c r="J20" s="368">
        <f t="shared" si="5"/>
        <v>30555</v>
      </c>
      <c r="K20" s="369">
        <f t="shared" si="6"/>
        <v>26.051924798567594</v>
      </c>
      <c r="L20" s="370">
        <v>13654</v>
      </c>
      <c r="M20" s="371">
        <v>44.686630666012114</v>
      </c>
      <c r="N20" s="370">
        <v>16901</v>
      </c>
      <c r="O20" s="372">
        <v>55.313369333987893</v>
      </c>
      <c r="P20" s="350"/>
      <c r="Q20" s="368">
        <v>27734</v>
      </c>
      <c r="R20" s="369">
        <v>23.646672635034317</v>
      </c>
      <c r="S20" s="370">
        <v>17797</v>
      </c>
      <c r="T20" s="371">
        <v>64.170332443931628</v>
      </c>
      <c r="U20" s="370">
        <v>9937</v>
      </c>
      <c r="V20" s="372">
        <v>35.829667556068365</v>
      </c>
      <c r="W20" s="350"/>
      <c r="X20" s="368">
        <v>58996</v>
      </c>
      <c r="Y20" s="369">
        <v>50.301402566398089</v>
      </c>
      <c r="Z20" s="370">
        <v>42096</v>
      </c>
      <c r="AA20" s="371">
        <v>71.353990101023797</v>
      </c>
      <c r="AB20" s="370">
        <v>16900</v>
      </c>
      <c r="AC20" s="372">
        <f t="shared" si="0"/>
        <v>28.6460098989762</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59604</v>
      </c>
      <c r="E21" s="365">
        <f t="shared" si="2"/>
        <v>36133</v>
      </c>
      <c r="F21" s="366">
        <f t="shared" si="3"/>
        <v>60.621770350983148</v>
      </c>
      <c r="G21" s="365">
        <f t="shared" si="4"/>
        <v>23471</v>
      </c>
      <c r="H21" s="367">
        <f t="shared" si="3"/>
        <v>39.378229649016845</v>
      </c>
      <c r="I21" s="350"/>
      <c r="J21" s="368">
        <f t="shared" si="5"/>
        <v>18136</v>
      </c>
      <c r="K21" s="369">
        <f t="shared" si="6"/>
        <v>30.427488088047781</v>
      </c>
      <c r="L21" s="370">
        <v>7139</v>
      </c>
      <c r="M21" s="371">
        <v>39.363696515218351</v>
      </c>
      <c r="N21" s="370">
        <v>10997</v>
      </c>
      <c r="O21" s="372">
        <v>60.636303484781649</v>
      </c>
      <c r="P21" s="350"/>
      <c r="Q21" s="368">
        <v>13545</v>
      </c>
      <c r="R21" s="369">
        <v>22.72498490034226</v>
      </c>
      <c r="S21" s="370">
        <v>8816</v>
      </c>
      <c r="T21" s="371">
        <v>65.086747877445546</v>
      </c>
      <c r="U21" s="370">
        <v>4729</v>
      </c>
      <c r="V21" s="372">
        <v>34.913252122554454</v>
      </c>
      <c r="W21" s="350"/>
      <c r="X21" s="368">
        <v>27923</v>
      </c>
      <c r="Y21" s="369">
        <v>46.847527011609955</v>
      </c>
      <c r="Z21" s="370">
        <v>20178</v>
      </c>
      <c r="AA21" s="371">
        <v>72.263008989005485</v>
      </c>
      <c r="AB21" s="370">
        <v>7745</v>
      </c>
      <c r="AC21" s="372">
        <f t="shared" si="0"/>
        <v>27.736991010994522</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14179</v>
      </c>
      <c r="E22" s="365">
        <f t="shared" si="2"/>
        <v>9064</v>
      </c>
      <c r="F22" s="366">
        <f t="shared" si="3"/>
        <v>63.925523661753289</v>
      </c>
      <c r="G22" s="365">
        <f t="shared" si="4"/>
        <v>5115</v>
      </c>
      <c r="H22" s="367">
        <f t="shared" si="3"/>
        <v>36.074476338246704</v>
      </c>
      <c r="I22" s="350"/>
      <c r="J22" s="368">
        <f t="shared" si="5"/>
        <v>3499</v>
      </c>
      <c r="K22" s="369">
        <f t="shared" si="6"/>
        <v>24.677339727766416</v>
      </c>
      <c r="L22" s="370">
        <v>1530</v>
      </c>
      <c r="M22" s="371">
        <v>43.726779079737064</v>
      </c>
      <c r="N22" s="370">
        <v>1969</v>
      </c>
      <c r="O22" s="372">
        <v>56.273220920262936</v>
      </c>
      <c r="P22" s="350"/>
      <c r="Q22" s="368">
        <v>3117</v>
      </c>
      <c r="R22" s="369">
        <v>21.983214613160307</v>
      </c>
      <c r="S22" s="370">
        <v>2072</v>
      </c>
      <c r="T22" s="371">
        <v>66.474173885145973</v>
      </c>
      <c r="U22" s="370">
        <v>1045</v>
      </c>
      <c r="V22" s="372">
        <v>33.525826114854027</v>
      </c>
      <c r="W22" s="350"/>
      <c r="X22" s="368">
        <v>7563</v>
      </c>
      <c r="Y22" s="369">
        <v>53.339445659073284</v>
      </c>
      <c r="Z22" s="370">
        <v>5462</v>
      </c>
      <c r="AA22" s="371">
        <v>72.22001851117281</v>
      </c>
      <c r="AB22" s="370">
        <v>2101</v>
      </c>
      <c r="AC22" s="372">
        <f t="shared" si="0"/>
        <v>27.779981488827183</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25722</v>
      </c>
      <c r="E23" s="365">
        <f t="shared" si="2"/>
        <v>14794</v>
      </c>
      <c r="F23" s="366">
        <f t="shared" si="3"/>
        <v>57.514967731902658</v>
      </c>
      <c r="G23" s="365">
        <f t="shared" si="4"/>
        <v>10928</v>
      </c>
      <c r="H23" s="367">
        <f t="shared" si="3"/>
        <v>42.485032268097349</v>
      </c>
      <c r="I23" s="350"/>
      <c r="J23" s="368">
        <f t="shared" si="5"/>
        <v>9299</v>
      </c>
      <c r="K23" s="369">
        <f t="shared" si="6"/>
        <v>36.151932198118345</v>
      </c>
      <c r="L23" s="370">
        <v>3370</v>
      </c>
      <c r="M23" s="371">
        <v>36.240455963006774</v>
      </c>
      <c r="N23" s="370">
        <v>5929</v>
      </c>
      <c r="O23" s="372">
        <v>63.759544036993219</v>
      </c>
      <c r="P23" s="350"/>
      <c r="Q23" s="368">
        <v>4700</v>
      </c>
      <c r="R23" s="369">
        <v>18.272296088951094</v>
      </c>
      <c r="S23" s="370">
        <v>2801</v>
      </c>
      <c r="T23" s="371">
        <v>59.595744680851062</v>
      </c>
      <c r="U23" s="370">
        <v>1899</v>
      </c>
      <c r="V23" s="372">
        <v>40.404255319148938</v>
      </c>
      <c r="W23" s="350"/>
      <c r="X23" s="368">
        <v>11723</v>
      </c>
      <c r="Y23" s="369">
        <v>45.57577171293056</v>
      </c>
      <c r="Z23" s="370">
        <v>8623</v>
      </c>
      <c r="AA23" s="371">
        <v>73.556256930819757</v>
      </c>
      <c r="AB23" s="370">
        <v>3100</v>
      </c>
      <c r="AC23" s="372">
        <f t="shared" si="0"/>
        <v>26.443743069180243</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61911</v>
      </c>
      <c r="E24" s="365">
        <f t="shared" si="2"/>
        <v>40746</v>
      </c>
      <c r="F24" s="366">
        <f t="shared" si="3"/>
        <v>65.813829529485872</v>
      </c>
      <c r="G24" s="365">
        <f t="shared" si="4"/>
        <v>21165</v>
      </c>
      <c r="H24" s="367">
        <f t="shared" si="3"/>
        <v>34.186170470514128</v>
      </c>
      <c r="I24" s="350"/>
      <c r="J24" s="368">
        <f t="shared" si="5"/>
        <v>14757</v>
      </c>
      <c r="K24" s="369">
        <f t="shared" si="6"/>
        <v>23.835828851092696</v>
      </c>
      <c r="L24" s="370">
        <v>6804</v>
      </c>
      <c r="M24" s="371">
        <v>46.106932303313677</v>
      </c>
      <c r="N24" s="370">
        <v>7953</v>
      </c>
      <c r="O24" s="372">
        <v>53.893067696686316</v>
      </c>
      <c r="P24" s="350"/>
      <c r="Q24" s="368">
        <v>13396</v>
      </c>
      <c r="R24" s="369">
        <v>21.637511912261147</v>
      </c>
      <c r="S24" s="370">
        <v>9229</v>
      </c>
      <c r="T24" s="371">
        <v>68.893699611824417</v>
      </c>
      <c r="U24" s="370">
        <v>4167</v>
      </c>
      <c r="V24" s="372">
        <v>31.106300388175573</v>
      </c>
      <c r="W24" s="350"/>
      <c r="X24" s="368">
        <v>33758</v>
      </c>
      <c r="Y24" s="369">
        <v>54.526659236646161</v>
      </c>
      <c r="Z24" s="370">
        <v>24713</v>
      </c>
      <c r="AA24" s="371">
        <v>73.206351087149713</v>
      </c>
      <c r="AB24" s="370">
        <v>9045</v>
      </c>
      <c r="AC24" s="372">
        <f t="shared" si="0"/>
        <v>26.793648912850287</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17112</v>
      </c>
      <c r="E25" s="365">
        <f t="shared" si="2"/>
        <v>10592</v>
      </c>
      <c r="F25" s="366">
        <f t="shared" si="3"/>
        <v>61.898083216456293</v>
      </c>
      <c r="G25" s="365">
        <f t="shared" si="4"/>
        <v>6520</v>
      </c>
      <c r="H25" s="367">
        <f t="shared" si="3"/>
        <v>38.101916783543707</v>
      </c>
      <c r="I25" s="350"/>
      <c r="J25" s="368">
        <f t="shared" si="5"/>
        <v>4677</v>
      </c>
      <c r="K25" s="369">
        <f t="shared" si="6"/>
        <v>27.331697054698456</v>
      </c>
      <c r="L25" s="370">
        <v>1844</v>
      </c>
      <c r="M25" s="371">
        <v>39.426983108830449</v>
      </c>
      <c r="N25" s="370">
        <v>2833</v>
      </c>
      <c r="O25" s="372">
        <v>60.573016891169551</v>
      </c>
      <c r="P25" s="350"/>
      <c r="Q25" s="368">
        <v>4563</v>
      </c>
      <c r="R25" s="369">
        <v>26.665497896213186</v>
      </c>
      <c r="S25" s="370">
        <v>3188</v>
      </c>
      <c r="T25" s="371">
        <v>69.866316020162174</v>
      </c>
      <c r="U25" s="370">
        <v>1375</v>
      </c>
      <c r="V25" s="372">
        <v>30.133683979837826</v>
      </c>
      <c r="W25" s="350"/>
      <c r="X25" s="368">
        <v>7872</v>
      </c>
      <c r="Y25" s="369">
        <v>46.002805049088359</v>
      </c>
      <c r="Z25" s="370">
        <v>5560</v>
      </c>
      <c r="AA25" s="371">
        <v>70.630081300813004</v>
      </c>
      <c r="AB25" s="370">
        <v>2312</v>
      </c>
      <c r="AC25" s="372">
        <f t="shared" si="0"/>
        <v>29.369918699186993</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6679</v>
      </c>
      <c r="E26" s="380">
        <f t="shared" si="2"/>
        <v>4089</v>
      </c>
      <c r="F26" s="381">
        <f t="shared" si="3"/>
        <v>61.221739781404402</v>
      </c>
      <c r="G26" s="380">
        <f t="shared" si="4"/>
        <v>2590</v>
      </c>
      <c r="H26" s="367">
        <f t="shared" si="3"/>
        <v>38.778260218595598</v>
      </c>
      <c r="I26" s="350"/>
      <c r="J26" s="377">
        <f t="shared" si="5"/>
        <v>1680</v>
      </c>
      <c r="K26" s="378">
        <f t="shared" si="6"/>
        <v>25.153466087737687</v>
      </c>
      <c r="L26" s="375">
        <v>689</v>
      </c>
      <c r="M26" s="376">
        <v>41.011904761904759</v>
      </c>
      <c r="N26" s="375">
        <v>991</v>
      </c>
      <c r="O26" s="372">
        <v>58.988095238095241</v>
      </c>
      <c r="P26" s="350"/>
      <c r="Q26" s="377">
        <v>1333</v>
      </c>
      <c r="R26" s="378">
        <v>19.958077556520436</v>
      </c>
      <c r="S26" s="375">
        <v>752</v>
      </c>
      <c r="T26" s="376">
        <v>56.414103525881465</v>
      </c>
      <c r="U26" s="375">
        <v>581</v>
      </c>
      <c r="V26" s="372">
        <v>43.585896474118528</v>
      </c>
      <c r="W26" s="350"/>
      <c r="X26" s="377">
        <v>3666</v>
      </c>
      <c r="Y26" s="378">
        <v>54.88845635574188</v>
      </c>
      <c r="Z26" s="375">
        <v>2648</v>
      </c>
      <c r="AA26" s="376">
        <v>72.231314784506267</v>
      </c>
      <c r="AB26" s="375">
        <v>1018</v>
      </c>
      <c r="AC26" s="372">
        <f t="shared" si="0"/>
        <v>27.768685215493726</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38146</v>
      </c>
      <c r="E27" s="380">
        <f t="shared" si="2"/>
        <v>22138</v>
      </c>
      <c r="F27" s="381">
        <f t="shared" si="3"/>
        <v>58.03491847113721</v>
      </c>
      <c r="G27" s="380">
        <f t="shared" si="4"/>
        <v>16008</v>
      </c>
      <c r="H27" s="367">
        <f t="shared" si="3"/>
        <v>41.96508152886279</v>
      </c>
      <c r="I27" s="350"/>
      <c r="J27" s="377">
        <f t="shared" si="5"/>
        <v>11624</v>
      </c>
      <c r="K27" s="378">
        <f t="shared" si="6"/>
        <v>30.472395532952341</v>
      </c>
      <c r="L27" s="375">
        <v>4529</v>
      </c>
      <c r="M27" s="376">
        <v>38.962491397109424</v>
      </c>
      <c r="N27" s="375">
        <v>7095</v>
      </c>
      <c r="O27" s="372">
        <v>61.037508602890568</v>
      </c>
      <c r="P27" s="350"/>
      <c r="Q27" s="377">
        <v>8028</v>
      </c>
      <c r="R27" s="378">
        <v>21.045456928642583</v>
      </c>
      <c r="S27" s="375">
        <v>4548</v>
      </c>
      <c r="T27" s="376">
        <v>56.651718983557551</v>
      </c>
      <c r="U27" s="375">
        <v>3480</v>
      </c>
      <c r="V27" s="372">
        <v>43.348281016442449</v>
      </c>
      <c r="W27" s="350"/>
      <c r="X27" s="377">
        <v>18494</v>
      </c>
      <c r="Y27" s="378">
        <v>48.482147538405073</v>
      </c>
      <c r="Z27" s="375">
        <v>13061</v>
      </c>
      <c r="AA27" s="376">
        <v>70.62290472585704</v>
      </c>
      <c r="AB27" s="375">
        <v>5433</v>
      </c>
      <c r="AC27" s="372">
        <f t="shared" si="0"/>
        <v>29.377095274142967</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3575</v>
      </c>
      <c r="E28" s="380">
        <f t="shared" si="2"/>
        <v>2322</v>
      </c>
      <c r="F28" s="381">
        <f t="shared" si="3"/>
        <v>64.951048951048946</v>
      </c>
      <c r="G28" s="380">
        <f t="shared" si="4"/>
        <v>1253</v>
      </c>
      <c r="H28" s="382">
        <f t="shared" si="3"/>
        <v>35.048951048951047</v>
      </c>
      <c r="I28" s="350"/>
      <c r="J28" s="377">
        <f t="shared" si="5"/>
        <v>447</v>
      </c>
      <c r="K28" s="378">
        <f t="shared" si="6"/>
        <v>12.503496503496503</v>
      </c>
      <c r="L28" s="375">
        <v>191</v>
      </c>
      <c r="M28" s="376">
        <v>42.729306487695752</v>
      </c>
      <c r="N28" s="375">
        <v>256</v>
      </c>
      <c r="O28" s="383">
        <v>57.270693512304248</v>
      </c>
      <c r="P28" s="350"/>
      <c r="Q28" s="377">
        <v>793</v>
      </c>
      <c r="R28" s="378">
        <v>22.181818181818183</v>
      </c>
      <c r="S28" s="375">
        <v>491</v>
      </c>
      <c r="T28" s="376">
        <v>61.916771752837327</v>
      </c>
      <c r="U28" s="375">
        <v>302</v>
      </c>
      <c r="V28" s="383">
        <v>38.083228247162673</v>
      </c>
      <c r="W28" s="350"/>
      <c r="X28" s="377">
        <v>2335</v>
      </c>
      <c r="Y28" s="378">
        <v>65.31468531468532</v>
      </c>
      <c r="Z28" s="375">
        <v>1640</v>
      </c>
      <c r="AA28" s="376">
        <v>70.235546038543902</v>
      </c>
      <c r="AB28" s="375">
        <v>695</v>
      </c>
      <c r="AC28" s="383">
        <f t="shared" si="0"/>
        <v>29.764453961456105</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1265</v>
      </c>
      <c r="E29" s="386">
        <f t="shared" si="2"/>
        <v>699</v>
      </c>
      <c r="F29" s="387">
        <f t="shared" si="3"/>
        <v>55.256916996047437</v>
      </c>
      <c r="G29" s="386">
        <f t="shared" si="4"/>
        <v>566</v>
      </c>
      <c r="H29" s="388">
        <f t="shared" si="3"/>
        <v>44.74308300395257</v>
      </c>
      <c r="I29" s="350"/>
      <c r="J29" s="389">
        <f t="shared" si="5"/>
        <v>673</v>
      </c>
      <c r="K29" s="390">
        <f t="shared" si="6"/>
        <v>53.201581027667984</v>
      </c>
      <c r="L29" s="391">
        <v>250</v>
      </c>
      <c r="M29" s="392">
        <v>37.147102526002975</v>
      </c>
      <c r="N29" s="391">
        <v>423</v>
      </c>
      <c r="O29" s="393">
        <v>62.852897473997025</v>
      </c>
      <c r="P29" s="350"/>
      <c r="Q29" s="389">
        <v>231</v>
      </c>
      <c r="R29" s="390">
        <v>18.260869565217391</v>
      </c>
      <c r="S29" s="391">
        <v>168</v>
      </c>
      <c r="T29" s="392">
        <v>72.727272727272734</v>
      </c>
      <c r="U29" s="391">
        <v>63</v>
      </c>
      <c r="V29" s="393">
        <v>27.27272727272727</v>
      </c>
      <c r="W29" s="350"/>
      <c r="X29" s="389">
        <v>361</v>
      </c>
      <c r="Y29" s="390">
        <v>28.537549407114625</v>
      </c>
      <c r="Z29" s="391">
        <v>281</v>
      </c>
      <c r="AA29" s="392">
        <v>77.8393351800554</v>
      </c>
      <c r="AB29" s="391">
        <v>80</v>
      </c>
      <c r="AC29" s="393">
        <f t="shared" si="0"/>
        <v>22.160664819944596</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32" t="s">
        <v>0</v>
      </c>
      <c r="C31" s="320"/>
      <c r="D31" s="1233">
        <f>J31+Q31+X31</f>
        <v>591643</v>
      </c>
      <c r="E31" s="1234">
        <f>L31+S31+Z31</f>
        <v>370755</v>
      </c>
      <c r="F31" s="1235">
        <f>E31/$D31*100</f>
        <v>62.665323514349026</v>
      </c>
      <c r="G31" s="1234">
        <f>N31+U31+AB31</f>
        <v>220888</v>
      </c>
      <c r="H31" s="1236">
        <f>G31/$D31*100</f>
        <v>37.334676485650974</v>
      </c>
      <c r="I31" s="320"/>
      <c r="J31" s="1237">
        <f>SUM(J12:J29)</f>
        <v>152846</v>
      </c>
      <c r="K31" s="1238">
        <f>J31/$D31*100</f>
        <v>25.83416012696846</v>
      </c>
      <c r="L31" s="1234">
        <f>SUM(L12:L29)</f>
        <v>64920</v>
      </c>
      <c r="M31" s="1235">
        <f>L31/$J31*100</f>
        <v>42.474124281957003</v>
      </c>
      <c r="N31" s="1234">
        <f>SUM(N12:N29)</f>
        <v>87926</v>
      </c>
      <c r="O31" s="1239">
        <f>N31/$J31*100</f>
        <v>57.525875718042997</v>
      </c>
      <c r="P31" s="320"/>
      <c r="Q31" s="1237">
        <f>SUM(Q12:Q29)</f>
        <v>134651</v>
      </c>
      <c r="R31" s="1238">
        <f>Q31/$D31*100</f>
        <v>22.758825845991588</v>
      </c>
      <c r="S31" s="1234">
        <f>SUM(S12:S29)</f>
        <v>87695</v>
      </c>
      <c r="T31" s="1235">
        <f>S31/$Q31*100</f>
        <v>65.127626233745019</v>
      </c>
      <c r="U31" s="1234">
        <f>SUM(U12:U29)</f>
        <v>46956</v>
      </c>
      <c r="V31" s="1239">
        <f>U31/$Q31*100</f>
        <v>34.872373766254981</v>
      </c>
      <c r="W31" s="320"/>
      <c r="X31" s="1237">
        <f>SUM(X12:X29)</f>
        <v>304146</v>
      </c>
      <c r="Y31" s="1238">
        <f>X31/$D31*100</f>
        <v>51.407014027039956</v>
      </c>
      <c r="Z31" s="1234">
        <f>SUM(Z12:Z29)</f>
        <v>218140</v>
      </c>
      <c r="AA31" s="1235">
        <f>Z31/$X31*100</f>
        <v>71.722133449067229</v>
      </c>
      <c r="AB31" s="1234">
        <f>SUM(AB12:AB29)</f>
        <v>86006</v>
      </c>
      <c r="AC31" s="1239">
        <f>AB31/$X31*100</f>
        <v>28.277866550932774</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10"/>
      <c r="C34" s="1410"/>
      <c r="D34" s="1410"/>
      <c r="E34" s="1410"/>
      <c r="F34" s="1410"/>
      <c r="G34" s="1410"/>
      <c r="H34" s="1410"/>
      <c r="I34" s="1410"/>
      <c r="J34" s="1410"/>
      <c r="K34" s="1410"/>
      <c r="L34" s="1410"/>
      <c r="M34" s="1410"/>
      <c r="N34" s="1410"/>
      <c r="O34" s="1410"/>
    </row>
    <row r="35" spans="2:15" s="329" customFormat="1" ht="29.25" customHeight="1" x14ac:dyDescent="0.25">
      <c r="B35" s="1411"/>
      <c r="C35" s="1411"/>
      <c r="D35" s="1411"/>
      <c r="E35" s="1411"/>
      <c r="F35" s="1411"/>
      <c r="G35" s="1411"/>
      <c r="H35" s="1411"/>
      <c r="I35" s="1411"/>
      <c r="J35" s="1411"/>
      <c r="K35" s="1411"/>
      <c r="L35" s="1411"/>
      <c r="M35" s="1411"/>
    </row>
    <row r="36" spans="2:15" s="329" customFormat="1" ht="4.5" customHeight="1" x14ac:dyDescent="0.25">
      <c r="B36" s="1409"/>
      <c r="C36" s="1409"/>
      <c r="D36" s="1409"/>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94">
    <tabColor theme="0"/>
    <pageSetUpPr fitToPage="1"/>
  </sheetPr>
  <dimension ref="A1:BA46"/>
  <sheetViews>
    <sheetView showGridLines="0" zoomScale="80" zoomScaleNormal="8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113</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81"/>
      <c r="C2" s="1381"/>
    </row>
    <row r="3" spans="1:53" s="345" customFormat="1" ht="4.5" customHeight="1" x14ac:dyDescent="0.25">
      <c r="B3" s="1382"/>
      <c r="C3" s="1382"/>
    </row>
    <row r="4" spans="1:53" s="345" customFormat="1" ht="17.25" customHeight="1" x14ac:dyDescent="0.25">
      <c r="A4" s="1383" t="s">
        <v>407</v>
      </c>
      <c r="B4" s="1383"/>
      <c r="C4" s="1383"/>
      <c r="D4" s="1383"/>
      <c r="E4" s="1383"/>
      <c r="F4" s="1383"/>
      <c r="G4" s="1383"/>
      <c r="H4" s="1383"/>
      <c r="I4" s="1383"/>
      <c r="J4" s="1383"/>
      <c r="K4" s="1383"/>
      <c r="L4" s="1383"/>
      <c r="M4" s="1383"/>
      <c r="N4" s="1383"/>
      <c r="O4" s="1383"/>
      <c r="P4" s="1383"/>
      <c r="Q4" s="1383"/>
      <c r="R4" s="1383"/>
      <c r="S4" s="1383"/>
      <c r="T4" s="1383"/>
      <c r="U4" s="1383"/>
      <c r="V4" s="1383"/>
      <c r="W4" s="1383"/>
      <c r="X4" s="1383"/>
      <c r="Y4" s="1383"/>
      <c r="Z4" s="1383"/>
      <c r="AA4" s="1383"/>
      <c r="AB4" s="1383"/>
      <c r="AC4" s="1383"/>
    </row>
    <row r="5" spans="1:53" s="345" customFormat="1" ht="17.25" customHeight="1" x14ac:dyDescent="0.25">
      <c r="B5" s="1384" t="str">
        <f>porsaad!$B$6</f>
        <v>Situación a 31 de diciembre de 2024</v>
      </c>
      <c r="C5" s="1384"/>
      <c r="D5" s="1384"/>
      <c r="E5" s="1384"/>
      <c r="F5" s="1384"/>
      <c r="G5" s="1384"/>
      <c r="H5" s="1384"/>
      <c r="I5" s="1384"/>
      <c r="J5" s="1384"/>
      <c r="K5" s="1384"/>
      <c r="L5" s="1384"/>
      <c r="M5" s="1384"/>
      <c r="N5" s="1384"/>
      <c r="O5" s="1384"/>
      <c r="P5" s="1384"/>
      <c r="Q5" s="1384"/>
      <c r="R5" s="1384"/>
      <c r="S5" s="1384"/>
      <c r="T5" s="1384"/>
      <c r="U5" s="1384"/>
      <c r="V5" s="1384"/>
      <c r="W5" s="1384"/>
      <c r="X5" s="1384"/>
      <c r="Y5" s="1384"/>
      <c r="Z5" s="1384"/>
      <c r="AA5" s="1384"/>
      <c r="AB5" s="1384"/>
      <c r="AC5" s="1384"/>
    </row>
    <row r="6" spans="1:53" s="345" customFormat="1" ht="6" customHeight="1" x14ac:dyDescent="0.25"/>
    <row r="7" spans="1:53" s="322" customFormat="1" ht="12.75" customHeight="1" x14ac:dyDescent="0.25">
      <c r="A7" s="316"/>
      <c r="B7" s="1385" t="s">
        <v>12</v>
      </c>
      <c r="C7" s="317"/>
      <c r="D7" s="1388" t="s">
        <v>237</v>
      </c>
      <c r="E7" s="1389"/>
      <c r="F7" s="1389"/>
      <c r="G7" s="1389"/>
      <c r="H7" s="1389"/>
      <c r="I7" s="318"/>
      <c r="J7" s="1392"/>
      <c r="K7" s="1392"/>
      <c r="L7" s="1392"/>
      <c r="M7" s="1392"/>
      <c r="N7" s="1392"/>
      <c r="O7" s="1392"/>
      <c r="P7" s="318"/>
      <c r="Q7" s="1392"/>
      <c r="R7" s="1392"/>
      <c r="S7" s="1392"/>
      <c r="T7" s="1392"/>
      <c r="U7" s="1392"/>
      <c r="V7" s="1392"/>
      <c r="W7" s="318"/>
      <c r="X7" s="1392"/>
      <c r="Y7" s="1392"/>
      <c r="Z7" s="1392"/>
      <c r="AA7" s="1392"/>
      <c r="AB7" s="1392"/>
      <c r="AC7" s="1393"/>
      <c r="AD7" s="319"/>
      <c r="AE7" s="319"/>
      <c r="AF7" s="320"/>
      <c r="AG7" s="320"/>
      <c r="AH7" s="320"/>
      <c r="AI7" s="320"/>
      <c r="AJ7" s="320"/>
      <c r="AK7" s="320"/>
      <c r="AL7" s="321"/>
    </row>
    <row r="8" spans="1:53" s="322" customFormat="1" ht="33.75" customHeight="1" x14ac:dyDescent="0.25">
      <c r="A8" s="316"/>
      <c r="B8" s="1386"/>
      <c r="C8" s="317"/>
      <c r="D8" s="1390"/>
      <c r="E8" s="1391"/>
      <c r="F8" s="1391"/>
      <c r="G8" s="1391"/>
      <c r="H8" s="1391"/>
      <c r="I8" s="323"/>
      <c r="J8" s="1394" t="s">
        <v>238</v>
      </c>
      <c r="K8" s="1395"/>
      <c r="L8" s="1395"/>
      <c r="M8" s="1395"/>
      <c r="N8" s="1395"/>
      <c r="O8" s="1396"/>
      <c r="P8" s="317"/>
      <c r="Q8" s="1394" t="s">
        <v>239</v>
      </c>
      <c r="R8" s="1395"/>
      <c r="S8" s="1395"/>
      <c r="T8" s="1395"/>
      <c r="U8" s="1395"/>
      <c r="V8" s="1396"/>
      <c r="W8" s="317"/>
      <c r="X8" s="1394" t="s">
        <v>240</v>
      </c>
      <c r="Y8" s="1395"/>
      <c r="Z8" s="1395"/>
      <c r="AA8" s="1395"/>
      <c r="AB8" s="1395"/>
      <c r="AC8" s="1396"/>
      <c r="AD8" s="319"/>
      <c r="AE8" s="319"/>
      <c r="AF8" s="320"/>
      <c r="AG8" s="320"/>
      <c r="AH8" s="320"/>
      <c r="AI8" s="320"/>
      <c r="AJ8" s="320"/>
      <c r="AK8" s="320"/>
      <c r="AL8" s="321"/>
    </row>
    <row r="9" spans="1:53" s="322" customFormat="1" ht="21.75" customHeight="1" x14ac:dyDescent="0.25">
      <c r="A9" s="316"/>
      <c r="B9" s="1386"/>
      <c r="C9" s="317"/>
      <c r="D9" s="1397" t="s">
        <v>9</v>
      </c>
      <c r="E9" s="1399" t="s">
        <v>24</v>
      </c>
      <c r="F9" s="1400"/>
      <c r="G9" s="1399" t="s">
        <v>23</v>
      </c>
      <c r="H9" s="1401"/>
      <c r="I9" s="323"/>
      <c r="J9" s="1402" t="s">
        <v>9</v>
      </c>
      <c r="K9" s="1405" t="s">
        <v>220</v>
      </c>
      <c r="L9" s="1407" t="s">
        <v>24</v>
      </c>
      <c r="M9" s="1408"/>
      <c r="N9" s="1403" t="s">
        <v>23</v>
      </c>
      <c r="O9" s="1404"/>
      <c r="P9" s="317"/>
      <c r="Q9" s="1402" t="s">
        <v>9</v>
      </c>
      <c r="R9" s="1405" t="s">
        <v>220</v>
      </c>
      <c r="S9" s="1407" t="s">
        <v>24</v>
      </c>
      <c r="T9" s="1408"/>
      <c r="U9" s="1403" t="s">
        <v>23</v>
      </c>
      <c r="V9" s="1404"/>
      <c r="W9" s="317"/>
      <c r="X9" s="1402" t="s">
        <v>9</v>
      </c>
      <c r="Y9" s="1405" t="s">
        <v>220</v>
      </c>
      <c r="Z9" s="1407" t="s">
        <v>24</v>
      </c>
      <c r="AA9" s="1408"/>
      <c r="AB9" s="1403" t="s">
        <v>23</v>
      </c>
      <c r="AC9" s="1404"/>
      <c r="AD9" s="319"/>
      <c r="AE9" s="319"/>
      <c r="AF9" s="320"/>
      <c r="AG9" s="320"/>
      <c r="AH9" s="320"/>
      <c r="AI9" s="320"/>
      <c r="AJ9" s="320"/>
      <c r="AK9" s="320"/>
      <c r="AL9" s="321"/>
    </row>
    <row r="10" spans="1:53" s="322" customFormat="1" ht="36.75" customHeight="1" x14ac:dyDescent="0.25">
      <c r="A10" s="316"/>
      <c r="B10" s="1387"/>
      <c r="C10" s="317"/>
      <c r="D10" s="1398"/>
      <c r="E10" s="407" t="s">
        <v>9</v>
      </c>
      <c r="F10" s="403" t="s">
        <v>220</v>
      </c>
      <c r="G10" s="406" t="s">
        <v>9</v>
      </c>
      <c r="H10" s="886" t="s">
        <v>220</v>
      </c>
      <c r="I10" s="346"/>
      <c r="J10" s="1398"/>
      <c r="K10" s="1406"/>
      <c r="L10" s="404" t="s">
        <v>9</v>
      </c>
      <c r="M10" s="403" t="s">
        <v>221</v>
      </c>
      <c r="N10" s="407" t="s">
        <v>9</v>
      </c>
      <c r="O10" s="402" t="s">
        <v>221</v>
      </c>
      <c r="P10" s="347"/>
      <c r="Q10" s="1398"/>
      <c r="R10" s="1406"/>
      <c r="S10" s="404" t="s">
        <v>9</v>
      </c>
      <c r="T10" s="403" t="s">
        <v>221</v>
      </c>
      <c r="U10" s="407" t="s">
        <v>9</v>
      </c>
      <c r="V10" s="402" t="s">
        <v>221</v>
      </c>
      <c r="W10" s="347"/>
      <c r="X10" s="1398"/>
      <c r="Y10" s="1406"/>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77423</v>
      </c>
      <c r="E12" s="352">
        <f>L12+S12+Z12</f>
        <v>47598</v>
      </c>
      <c r="F12" s="353">
        <f>E12/$D12*100</f>
        <v>61.477855417640747</v>
      </c>
      <c r="G12" s="352">
        <f>N12+U12+AB12</f>
        <v>29825</v>
      </c>
      <c r="H12" s="354">
        <f>G12/$D12*100</f>
        <v>38.522144582359246</v>
      </c>
      <c r="I12" s="350"/>
      <c r="J12" s="355">
        <f>L12+N12</f>
        <v>19206</v>
      </c>
      <c r="K12" s="356">
        <f>J12/$D12*100</f>
        <v>24.80658202342973</v>
      </c>
      <c r="L12" s="357">
        <v>9369</v>
      </c>
      <c r="M12" s="353">
        <v>48.781630740393631</v>
      </c>
      <c r="N12" s="357">
        <v>9837</v>
      </c>
      <c r="O12" s="358">
        <v>51.218369259606376</v>
      </c>
      <c r="P12" s="350"/>
      <c r="Q12" s="355">
        <v>25899</v>
      </c>
      <c r="R12" s="356">
        <v>33.451300001291607</v>
      </c>
      <c r="S12" s="357">
        <v>17690</v>
      </c>
      <c r="T12" s="353">
        <v>68.303795513340276</v>
      </c>
      <c r="U12" s="357">
        <v>8209</v>
      </c>
      <c r="V12" s="358">
        <v>31.696204486659717</v>
      </c>
      <c r="W12" s="350"/>
      <c r="X12" s="355">
        <v>32318</v>
      </c>
      <c r="Y12" s="356">
        <v>41.742117975278667</v>
      </c>
      <c r="Z12" s="357">
        <v>20539</v>
      </c>
      <c r="AA12" s="353">
        <v>63.552818862553373</v>
      </c>
      <c r="AB12" s="357">
        <v>11779</v>
      </c>
      <c r="AC12" s="358">
        <f t="shared" ref="AC12:AC29" si="0">AB12/$X12*100</f>
        <v>36.44718113744662</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7896</v>
      </c>
      <c r="E13" s="365">
        <f t="shared" ref="E13:E29" si="2">L13+S13+Z13</f>
        <v>4973</v>
      </c>
      <c r="F13" s="366">
        <f t="shared" ref="F13:H29" si="3">E13/$D13*100</f>
        <v>62.981256332320157</v>
      </c>
      <c r="G13" s="365">
        <f t="shared" ref="G13:G29" si="4">N13+U13+AB13</f>
        <v>2923</v>
      </c>
      <c r="H13" s="367">
        <f t="shared" si="3"/>
        <v>37.018743667679836</v>
      </c>
      <c r="I13" s="350"/>
      <c r="J13" s="368">
        <f t="shared" ref="J13:J29" si="5">L13+N13</f>
        <v>1560</v>
      </c>
      <c r="K13" s="369">
        <f t="shared" ref="K13:K29" si="6">J13/$D13*100</f>
        <v>19.756838905775076</v>
      </c>
      <c r="L13" s="370">
        <v>731</v>
      </c>
      <c r="M13" s="371">
        <v>46.858974358974358</v>
      </c>
      <c r="N13" s="370">
        <v>829</v>
      </c>
      <c r="O13" s="372">
        <v>53.141025641025642</v>
      </c>
      <c r="P13" s="350"/>
      <c r="Q13" s="368">
        <v>1948</v>
      </c>
      <c r="R13" s="369">
        <v>24.670719351570416</v>
      </c>
      <c r="S13" s="370">
        <v>1284</v>
      </c>
      <c r="T13" s="371">
        <v>65.913757700205338</v>
      </c>
      <c r="U13" s="370">
        <v>664</v>
      </c>
      <c r="V13" s="372">
        <v>34.086242299794662</v>
      </c>
      <c r="W13" s="350"/>
      <c r="X13" s="368">
        <v>4388</v>
      </c>
      <c r="Y13" s="369">
        <v>55.572441742654512</v>
      </c>
      <c r="Z13" s="370">
        <v>2958</v>
      </c>
      <c r="AA13" s="371">
        <v>67.411121239744759</v>
      </c>
      <c r="AB13" s="370">
        <v>1430</v>
      </c>
      <c r="AC13" s="372">
        <f t="shared" si="0"/>
        <v>32.588878760255241</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9112</v>
      </c>
      <c r="E14" s="365">
        <f t="shared" si="2"/>
        <v>5764</v>
      </c>
      <c r="F14" s="366">
        <f t="shared" si="3"/>
        <v>63.257243195785776</v>
      </c>
      <c r="G14" s="365">
        <f t="shared" si="4"/>
        <v>3348</v>
      </c>
      <c r="H14" s="367">
        <f t="shared" si="3"/>
        <v>36.742756804214224</v>
      </c>
      <c r="I14" s="350"/>
      <c r="J14" s="368">
        <f t="shared" si="5"/>
        <v>1819</v>
      </c>
      <c r="K14" s="369">
        <f t="shared" si="6"/>
        <v>19.962686567164177</v>
      </c>
      <c r="L14" s="370">
        <v>832</v>
      </c>
      <c r="M14" s="371">
        <v>45.739417262231996</v>
      </c>
      <c r="N14" s="370">
        <v>987</v>
      </c>
      <c r="O14" s="372">
        <v>54.260582737768004</v>
      </c>
      <c r="P14" s="350"/>
      <c r="Q14" s="368">
        <v>2398</v>
      </c>
      <c r="R14" s="369">
        <v>26.31694468832309</v>
      </c>
      <c r="S14" s="370">
        <v>1558</v>
      </c>
      <c r="T14" s="371">
        <v>64.970809007506261</v>
      </c>
      <c r="U14" s="370">
        <v>840</v>
      </c>
      <c r="V14" s="372">
        <v>35.029190992493746</v>
      </c>
      <c r="W14" s="350"/>
      <c r="X14" s="368">
        <v>4895</v>
      </c>
      <c r="Y14" s="369">
        <v>53.720368744512726</v>
      </c>
      <c r="Z14" s="370">
        <v>3374</v>
      </c>
      <c r="AA14" s="371">
        <v>68.927477017364652</v>
      </c>
      <c r="AB14" s="370">
        <v>1521</v>
      </c>
      <c r="AC14" s="372">
        <f t="shared" si="0"/>
        <v>31.072522982635341</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8440</v>
      </c>
      <c r="E15" s="365">
        <f t="shared" si="2"/>
        <v>5014</v>
      </c>
      <c r="F15" s="366">
        <f t="shared" si="3"/>
        <v>59.407582938388629</v>
      </c>
      <c r="G15" s="365">
        <f t="shared" si="4"/>
        <v>3426</v>
      </c>
      <c r="H15" s="367">
        <f t="shared" si="3"/>
        <v>40.592417061611371</v>
      </c>
      <c r="I15" s="350"/>
      <c r="J15" s="368">
        <f t="shared" si="5"/>
        <v>2892</v>
      </c>
      <c r="K15" s="369">
        <f t="shared" si="6"/>
        <v>34.265402843601898</v>
      </c>
      <c r="L15" s="370">
        <v>1390</v>
      </c>
      <c r="M15" s="371">
        <v>48.063623789764868</v>
      </c>
      <c r="N15" s="370">
        <v>1502</v>
      </c>
      <c r="O15" s="372">
        <v>51.936376210235139</v>
      </c>
      <c r="P15" s="350"/>
      <c r="Q15" s="368">
        <v>2356</v>
      </c>
      <c r="R15" s="369">
        <v>27.914691943127963</v>
      </c>
      <c r="S15" s="370">
        <v>1497</v>
      </c>
      <c r="T15" s="371">
        <v>63.539898132427844</v>
      </c>
      <c r="U15" s="370">
        <v>859</v>
      </c>
      <c r="V15" s="372">
        <v>36.460101867572156</v>
      </c>
      <c r="W15" s="350"/>
      <c r="X15" s="368">
        <v>3192</v>
      </c>
      <c r="Y15" s="369">
        <v>37.819905213270147</v>
      </c>
      <c r="Z15" s="370">
        <v>2127</v>
      </c>
      <c r="AA15" s="371">
        <v>66.635338345864653</v>
      </c>
      <c r="AB15" s="370">
        <v>1065</v>
      </c>
      <c r="AC15" s="372">
        <f t="shared" si="0"/>
        <v>33.364661654135332</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6757</v>
      </c>
      <c r="E16" s="365">
        <f t="shared" si="2"/>
        <v>3830</v>
      </c>
      <c r="F16" s="366">
        <f t="shared" si="3"/>
        <v>56.681959449459818</v>
      </c>
      <c r="G16" s="365">
        <f t="shared" si="4"/>
        <v>2927</v>
      </c>
      <c r="H16" s="367">
        <f t="shared" si="3"/>
        <v>43.318040550540182</v>
      </c>
      <c r="I16" s="350"/>
      <c r="J16" s="368">
        <f t="shared" si="5"/>
        <v>2218</v>
      </c>
      <c r="K16" s="369">
        <f t="shared" si="6"/>
        <v>32.825218292141486</v>
      </c>
      <c r="L16" s="370">
        <v>932</v>
      </c>
      <c r="M16" s="371">
        <v>42.019837691614065</v>
      </c>
      <c r="N16" s="370">
        <v>1286</v>
      </c>
      <c r="O16" s="372">
        <v>57.980162308385928</v>
      </c>
      <c r="P16" s="350"/>
      <c r="Q16" s="368">
        <v>1863</v>
      </c>
      <c r="R16" s="369">
        <v>27.571407429332545</v>
      </c>
      <c r="S16" s="370">
        <v>1144</v>
      </c>
      <c r="T16" s="371">
        <v>61.406333870101982</v>
      </c>
      <c r="U16" s="370">
        <v>719</v>
      </c>
      <c r="V16" s="372">
        <v>38.593666129898011</v>
      </c>
      <c r="W16" s="350"/>
      <c r="X16" s="368">
        <v>2676</v>
      </c>
      <c r="Y16" s="369">
        <v>39.603374278525969</v>
      </c>
      <c r="Z16" s="370">
        <v>1754</v>
      </c>
      <c r="AA16" s="371">
        <v>65.545590433482815</v>
      </c>
      <c r="AB16" s="370">
        <v>922</v>
      </c>
      <c r="AC16" s="372">
        <f t="shared" si="0"/>
        <v>34.454409566517192</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4823</v>
      </c>
      <c r="E17" s="375">
        <f t="shared" si="2"/>
        <v>2829</v>
      </c>
      <c r="F17" s="376">
        <f t="shared" si="3"/>
        <v>58.656437901720928</v>
      </c>
      <c r="G17" s="375">
        <f t="shared" si="4"/>
        <v>1994</v>
      </c>
      <c r="H17" s="367">
        <f t="shared" si="3"/>
        <v>41.343562098279079</v>
      </c>
      <c r="I17" s="350"/>
      <c r="J17" s="377">
        <f t="shared" si="5"/>
        <v>1724</v>
      </c>
      <c r="K17" s="378">
        <f t="shared" si="6"/>
        <v>35.745386688782915</v>
      </c>
      <c r="L17" s="375">
        <v>769</v>
      </c>
      <c r="M17" s="376">
        <v>44.60556844547564</v>
      </c>
      <c r="N17" s="375">
        <v>955</v>
      </c>
      <c r="O17" s="372">
        <v>55.39443155452436</v>
      </c>
      <c r="P17" s="350"/>
      <c r="Q17" s="377">
        <v>1011</v>
      </c>
      <c r="R17" s="378">
        <v>20.962056811113413</v>
      </c>
      <c r="S17" s="375">
        <v>619</v>
      </c>
      <c r="T17" s="376">
        <v>61.226508407517308</v>
      </c>
      <c r="U17" s="375">
        <v>392</v>
      </c>
      <c r="V17" s="372">
        <v>38.773491592482692</v>
      </c>
      <c r="W17" s="350"/>
      <c r="X17" s="377">
        <v>2088</v>
      </c>
      <c r="Y17" s="378">
        <v>43.292556500103672</v>
      </c>
      <c r="Z17" s="375">
        <v>1441</v>
      </c>
      <c r="AA17" s="376">
        <v>69.013409961685824</v>
      </c>
      <c r="AB17" s="375">
        <v>647</v>
      </c>
      <c r="AC17" s="372">
        <f t="shared" si="0"/>
        <v>30.986590038314176</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30161</v>
      </c>
      <c r="E18" s="365">
        <f t="shared" si="2"/>
        <v>17503</v>
      </c>
      <c r="F18" s="366">
        <f t="shared" si="3"/>
        <v>58.031895494181228</v>
      </c>
      <c r="G18" s="365">
        <f t="shared" si="4"/>
        <v>12658</v>
      </c>
      <c r="H18" s="367">
        <f t="shared" si="3"/>
        <v>41.968104505818772</v>
      </c>
      <c r="I18" s="350"/>
      <c r="J18" s="368">
        <f t="shared" si="5"/>
        <v>5728</v>
      </c>
      <c r="K18" s="369">
        <f t="shared" si="6"/>
        <v>18.991412751566592</v>
      </c>
      <c r="L18" s="370">
        <v>2530</v>
      </c>
      <c r="M18" s="371">
        <v>44.168994413407816</v>
      </c>
      <c r="N18" s="370">
        <v>3198</v>
      </c>
      <c r="O18" s="372">
        <v>55.831005586592177</v>
      </c>
      <c r="P18" s="350"/>
      <c r="Q18" s="368">
        <v>6517</v>
      </c>
      <c r="R18" s="369">
        <v>21.607373760816952</v>
      </c>
      <c r="S18" s="370">
        <v>3875</v>
      </c>
      <c r="T18" s="371">
        <v>59.459874175234006</v>
      </c>
      <c r="U18" s="370">
        <v>2642</v>
      </c>
      <c r="V18" s="372">
        <v>40.540125824766001</v>
      </c>
      <c r="W18" s="350"/>
      <c r="X18" s="368">
        <v>17916</v>
      </c>
      <c r="Y18" s="369">
        <v>59.401213487616452</v>
      </c>
      <c r="Z18" s="370">
        <v>11098</v>
      </c>
      <c r="AA18" s="371">
        <v>61.944630497878997</v>
      </c>
      <c r="AB18" s="370">
        <v>6818</v>
      </c>
      <c r="AC18" s="372">
        <f t="shared" si="0"/>
        <v>38.05536950212101</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17177</v>
      </c>
      <c r="E19" s="365">
        <f t="shared" si="2"/>
        <v>10218</v>
      </c>
      <c r="F19" s="366">
        <f t="shared" si="3"/>
        <v>59.486522675670962</v>
      </c>
      <c r="G19" s="365">
        <f t="shared" si="4"/>
        <v>6959</v>
      </c>
      <c r="H19" s="367">
        <f t="shared" si="3"/>
        <v>40.513477324329045</v>
      </c>
      <c r="I19" s="350"/>
      <c r="J19" s="368">
        <f t="shared" si="5"/>
        <v>4509</v>
      </c>
      <c r="K19" s="369">
        <f t="shared" si="6"/>
        <v>26.250218315188917</v>
      </c>
      <c r="L19" s="370">
        <v>2154</v>
      </c>
      <c r="M19" s="371">
        <v>47.771124417831004</v>
      </c>
      <c r="N19" s="370">
        <v>2355</v>
      </c>
      <c r="O19" s="372">
        <v>52.228875582168996</v>
      </c>
      <c r="P19" s="350"/>
      <c r="Q19" s="368">
        <v>4611</v>
      </c>
      <c r="R19" s="369">
        <v>26.844035629038832</v>
      </c>
      <c r="S19" s="370">
        <v>2992</v>
      </c>
      <c r="T19" s="371">
        <v>64.88831056170028</v>
      </c>
      <c r="U19" s="370">
        <v>1619</v>
      </c>
      <c r="V19" s="372">
        <v>35.11168943829972</v>
      </c>
      <c r="W19" s="350"/>
      <c r="X19" s="368">
        <v>8057</v>
      </c>
      <c r="Y19" s="369">
        <v>46.905746055772255</v>
      </c>
      <c r="Z19" s="370">
        <v>5072</v>
      </c>
      <c r="AA19" s="371">
        <v>62.951470770758341</v>
      </c>
      <c r="AB19" s="370">
        <v>2985</v>
      </c>
      <c r="AC19" s="372">
        <f t="shared" si="0"/>
        <v>37.048529229241659</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83136</v>
      </c>
      <c r="E20" s="365">
        <f t="shared" si="2"/>
        <v>51827</v>
      </c>
      <c r="F20" s="366">
        <f t="shared" si="3"/>
        <v>62.340021170130868</v>
      </c>
      <c r="G20" s="365">
        <f t="shared" si="4"/>
        <v>31309</v>
      </c>
      <c r="H20" s="367">
        <f t="shared" si="3"/>
        <v>37.659978829869125</v>
      </c>
      <c r="I20" s="350"/>
      <c r="J20" s="368">
        <f t="shared" si="5"/>
        <v>22061</v>
      </c>
      <c r="K20" s="369">
        <f t="shared" si="6"/>
        <v>26.536037336412626</v>
      </c>
      <c r="L20" s="370">
        <v>10706</v>
      </c>
      <c r="M20" s="371">
        <v>48.529078464258191</v>
      </c>
      <c r="N20" s="370">
        <v>11355</v>
      </c>
      <c r="O20" s="372">
        <v>51.470921535741809</v>
      </c>
      <c r="P20" s="350"/>
      <c r="Q20" s="368">
        <v>23818</v>
      </c>
      <c r="R20" s="369">
        <v>28.649441878367977</v>
      </c>
      <c r="S20" s="370">
        <v>16103</v>
      </c>
      <c r="T20" s="371">
        <v>67.608531362834839</v>
      </c>
      <c r="U20" s="370">
        <v>7715</v>
      </c>
      <c r="V20" s="372">
        <v>32.391468637165168</v>
      </c>
      <c r="W20" s="350"/>
      <c r="X20" s="368">
        <v>37257</v>
      </c>
      <c r="Y20" s="369">
        <v>44.814520785219401</v>
      </c>
      <c r="Z20" s="370">
        <v>25018</v>
      </c>
      <c r="AA20" s="371">
        <v>67.149797353517457</v>
      </c>
      <c r="AB20" s="370">
        <v>12239</v>
      </c>
      <c r="AC20" s="372">
        <f t="shared" si="0"/>
        <v>32.850202646482543</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28745</v>
      </c>
      <c r="E21" s="365">
        <f t="shared" si="2"/>
        <v>16902</v>
      </c>
      <c r="F21" s="366">
        <f t="shared" si="3"/>
        <v>58.799791268046619</v>
      </c>
      <c r="G21" s="365">
        <f t="shared" si="4"/>
        <v>11843</v>
      </c>
      <c r="H21" s="367">
        <f t="shared" si="3"/>
        <v>41.200208731953381</v>
      </c>
      <c r="I21" s="350"/>
      <c r="J21" s="368">
        <f t="shared" si="5"/>
        <v>9103</v>
      </c>
      <c r="K21" s="369">
        <f t="shared" si="6"/>
        <v>31.668116194120717</v>
      </c>
      <c r="L21" s="370">
        <v>3994</v>
      </c>
      <c r="M21" s="371">
        <v>43.875645391629128</v>
      </c>
      <c r="N21" s="370">
        <v>5109</v>
      </c>
      <c r="O21" s="372">
        <v>56.124354608370865</v>
      </c>
      <c r="P21" s="350"/>
      <c r="Q21" s="368">
        <v>7919</v>
      </c>
      <c r="R21" s="369">
        <v>27.549138980692295</v>
      </c>
      <c r="S21" s="370">
        <v>5182</v>
      </c>
      <c r="T21" s="371">
        <v>65.437555246874595</v>
      </c>
      <c r="U21" s="370">
        <v>2737</v>
      </c>
      <c r="V21" s="372">
        <v>34.562444753125391</v>
      </c>
      <c r="W21" s="350"/>
      <c r="X21" s="368">
        <v>11723</v>
      </c>
      <c r="Y21" s="369">
        <v>40.782744825186988</v>
      </c>
      <c r="Z21" s="370">
        <v>7726</v>
      </c>
      <c r="AA21" s="371">
        <v>65.904631920156959</v>
      </c>
      <c r="AB21" s="370">
        <v>3997</v>
      </c>
      <c r="AC21" s="372">
        <f t="shared" si="0"/>
        <v>34.095368079843041</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15736</v>
      </c>
      <c r="E22" s="365">
        <f t="shared" si="2"/>
        <v>9679</v>
      </c>
      <c r="F22" s="366">
        <f t="shared" si="3"/>
        <v>61.508642602948647</v>
      </c>
      <c r="G22" s="365">
        <f t="shared" si="4"/>
        <v>6057</v>
      </c>
      <c r="H22" s="367">
        <f t="shared" si="3"/>
        <v>38.491357397051345</v>
      </c>
      <c r="I22" s="350"/>
      <c r="J22" s="368">
        <f t="shared" si="5"/>
        <v>3576</v>
      </c>
      <c r="K22" s="369">
        <f t="shared" si="6"/>
        <v>22.724961870869347</v>
      </c>
      <c r="L22" s="370">
        <v>1735</v>
      </c>
      <c r="M22" s="371">
        <v>48.517897091722595</v>
      </c>
      <c r="N22" s="370">
        <v>1841</v>
      </c>
      <c r="O22" s="372">
        <v>51.482102908277405</v>
      </c>
      <c r="P22" s="350"/>
      <c r="Q22" s="368">
        <v>4370</v>
      </c>
      <c r="R22" s="369">
        <v>27.770716827656329</v>
      </c>
      <c r="S22" s="370">
        <v>2857</v>
      </c>
      <c r="T22" s="371">
        <v>65.377574370709382</v>
      </c>
      <c r="U22" s="370">
        <v>1513</v>
      </c>
      <c r="V22" s="372">
        <v>34.622425629290618</v>
      </c>
      <c r="W22" s="350"/>
      <c r="X22" s="368">
        <v>7790</v>
      </c>
      <c r="Y22" s="369">
        <v>49.504321301474327</v>
      </c>
      <c r="Z22" s="370">
        <v>5087</v>
      </c>
      <c r="AA22" s="371">
        <v>65.301668806161757</v>
      </c>
      <c r="AB22" s="370">
        <v>2703</v>
      </c>
      <c r="AC22" s="372">
        <f t="shared" si="0"/>
        <v>34.698331193838257</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6747</v>
      </c>
      <c r="E23" s="365">
        <f t="shared" si="2"/>
        <v>4086</v>
      </c>
      <c r="F23" s="366">
        <f t="shared" si="3"/>
        <v>60.560248999555355</v>
      </c>
      <c r="G23" s="365">
        <f t="shared" si="4"/>
        <v>2661</v>
      </c>
      <c r="H23" s="367">
        <f t="shared" si="3"/>
        <v>39.439751000444637</v>
      </c>
      <c r="I23" s="350"/>
      <c r="J23" s="368">
        <f t="shared" si="5"/>
        <v>2541</v>
      </c>
      <c r="K23" s="369">
        <f t="shared" si="6"/>
        <v>37.661182747887949</v>
      </c>
      <c r="L23" s="370">
        <v>1138</v>
      </c>
      <c r="M23" s="371">
        <v>44.785517512790243</v>
      </c>
      <c r="N23" s="370">
        <v>1403</v>
      </c>
      <c r="O23" s="372">
        <v>55.214482487209757</v>
      </c>
      <c r="P23" s="350"/>
      <c r="Q23" s="368">
        <v>1173</v>
      </c>
      <c r="R23" s="369">
        <v>17.385504668741664</v>
      </c>
      <c r="S23" s="370">
        <v>701</v>
      </c>
      <c r="T23" s="371">
        <v>59.7612958226769</v>
      </c>
      <c r="U23" s="370">
        <v>472</v>
      </c>
      <c r="V23" s="372">
        <v>40.2387041773231</v>
      </c>
      <c r="W23" s="350"/>
      <c r="X23" s="368">
        <v>3033</v>
      </c>
      <c r="Y23" s="369">
        <v>44.953312583370383</v>
      </c>
      <c r="Z23" s="370">
        <v>2247</v>
      </c>
      <c r="AA23" s="371">
        <v>74.085064292779421</v>
      </c>
      <c r="AB23" s="370">
        <v>786</v>
      </c>
      <c r="AC23" s="372">
        <f t="shared" si="0"/>
        <v>25.914935707220572</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54512</v>
      </c>
      <c r="E24" s="365">
        <f t="shared" si="2"/>
        <v>36802</v>
      </c>
      <c r="F24" s="366">
        <f t="shared" si="3"/>
        <v>67.511740534194303</v>
      </c>
      <c r="G24" s="365">
        <f t="shared" si="4"/>
        <v>17710</v>
      </c>
      <c r="H24" s="367">
        <f t="shared" si="3"/>
        <v>32.488259465805697</v>
      </c>
      <c r="I24" s="350"/>
      <c r="J24" s="368">
        <f t="shared" si="5"/>
        <v>8118</v>
      </c>
      <c r="K24" s="369">
        <f t="shared" si="6"/>
        <v>14.892133842089816</v>
      </c>
      <c r="L24" s="370">
        <v>4134</v>
      </c>
      <c r="M24" s="371">
        <v>50.923872875092393</v>
      </c>
      <c r="N24" s="370">
        <v>3984</v>
      </c>
      <c r="O24" s="372">
        <v>49.076127124907615</v>
      </c>
      <c r="P24" s="350"/>
      <c r="Q24" s="368">
        <v>13302</v>
      </c>
      <c r="R24" s="369">
        <v>24.401966539477545</v>
      </c>
      <c r="S24" s="370">
        <v>9445</v>
      </c>
      <c r="T24" s="371">
        <v>71.004360246579452</v>
      </c>
      <c r="U24" s="370">
        <v>3857</v>
      </c>
      <c r="V24" s="372">
        <v>28.995639753420537</v>
      </c>
      <c r="W24" s="350"/>
      <c r="X24" s="368">
        <v>33092</v>
      </c>
      <c r="Y24" s="369">
        <v>60.705899618432632</v>
      </c>
      <c r="Z24" s="370">
        <v>23223</v>
      </c>
      <c r="AA24" s="371">
        <v>70.177082074217338</v>
      </c>
      <c r="AB24" s="370">
        <v>9869</v>
      </c>
      <c r="AC24" s="372">
        <f t="shared" si="0"/>
        <v>29.822917925782665</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7810</v>
      </c>
      <c r="E25" s="365">
        <f t="shared" si="2"/>
        <v>4719</v>
      </c>
      <c r="F25" s="366">
        <f t="shared" si="3"/>
        <v>60.422535211267601</v>
      </c>
      <c r="G25" s="365">
        <f t="shared" si="4"/>
        <v>3091</v>
      </c>
      <c r="H25" s="367">
        <f t="shared" si="3"/>
        <v>39.577464788732392</v>
      </c>
      <c r="I25" s="350"/>
      <c r="J25" s="368">
        <f t="shared" si="5"/>
        <v>2742</v>
      </c>
      <c r="K25" s="369">
        <f t="shared" si="6"/>
        <v>35.108834827144683</v>
      </c>
      <c r="L25" s="370">
        <v>1289</v>
      </c>
      <c r="M25" s="371">
        <v>47.009482129832243</v>
      </c>
      <c r="N25" s="370">
        <v>1453</v>
      </c>
      <c r="O25" s="372">
        <v>52.990517870167764</v>
      </c>
      <c r="P25" s="350"/>
      <c r="Q25" s="368">
        <v>2788</v>
      </c>
      <c r="R25" s="369">
        <v>35.697823303457106</v>
      </c>
      <c r="S25" s="370">
        <v>1925</v>
      </c>
      <c r="T25" s="371">
        <v>69.045911047345768</v>
      </c>
      <c r="U25" s="370">
        <v>863</v>
      </c>
      <c r="V25" s="372">
        <v>30.954088952654235</v>
      </c>
      <c r="W25" s="350"/>
      <c r="X25" s="368">
        <v>2280</v>
      </c>
      <c r="Y25" s="369">
        <v>29.193341869398211</v>
      </c>
      <c r="Z25" s="370">
        <v>1505</v>
      </c>
      <c r="AA25" s="371">
        <v>66.008771929824562</v>
      </c>
      <c r="AB25" s="370">
        <v>775</v>
      </c>
      <c r="AC25" s="372">
        <f t="shared" si="0"/>
        <v>33.991228070175438</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4510</v>
      </c>
      <c r="E26" s="380">
        <f t="shared" si="2"/>
        <v>2647</v>
      </c>
      <c r="F26" s="381">
        <f t="shared" si="3"/>
        <v>58.691796008869176</v>
      </c>
      <c r="G26" s="380">
        <f t="shared" si="4"/>
        <v>1863</v>
      </c>
      <c r="H26" s="367">
        <f t="shared" si="3"/>
        <v>41.308203991130824</v>
      </c>
      <c r="I26" s="350"/>
      <c r="J26" s="377">
        <f t="shared" si="5"/>
        <v>1612</v>
      </c>
      <c r="K26" s="378">
        <f t="shared" si="6"/>
        <v>35.742793791574279</v>
      </c>
      <c r="L26" s="375">
        <v>792</v>
      </c>
      <c r="M26" s="376">
        <v>49.131513647642677</v>
      </c>
      <c r="N26" s="375">
        <v>820</v>
      </c>
      <c r="O26" s="372">
        <v>50.868486352357323</v>
      </c>
      <c r="P26" s="350"/>
      <c r="Q26" s="377">
        <v>1064</v>
      </c>
      <c r="R26" s="378">
        <v>23.592017738359203</v>
      </c>
      <c r="S26" s="375">
        <v>586</v>
      </c>
      <c r="T26" s="376">
        <v>55.075187969924812</v>
      </c>
      <c r="U26" s="375">
        <v>478</v>
      </c>
      <c r="V26" s="372">
        <v>44.924812030075188</v>
      </c>
      <c r="W26" s="350"/>
      <c r="X26" s="377">
        <v>1834</v>
      </c>
      <c r="Y26" s="378">
        <v>40.665188470066518</v>
      </c>
      <c r="Z26" s="375">
        <v>1269</v>
      </c>
      <c r="AA26" s="376">
        <v>69.193020719738271</v>
      </c>
      <c r="AB26" s="375">
        <v>565</v>
      </c>
      <c r="AC26" s="372">
        <f t="shared" si="0"/>
        <v>30.806979280261721</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32341</v>
      </c>
      <c r="E27" s="380">
        <f t="shared" si="2"/>
        <v>19162</v>
      </c>
      <c r="F27" s="381">
        <f t="shared" si="3"/>
        <v>59.249868587860611</v>
      </c>
      <c r="G27" s="380">
        <f t="shared" si="4"/>
        <v>13179</v>
      </c>
      <c r="H27" s="367">
        <f t="shared" si="3"/>
        <v>40.750131412139389</v>
      </c>
      <c r="I27" s="350"/>
      <c r="J27" s="377">
        <f t="shared" si="5"/>
        <v>9024</v>
      </c>
      <c r="K27" s="378">
        <f t="shared" si="6"/>
        <v>27.902662255341514</v>
      </c>
      <c r="L27" s="375">
        <v>4073</v>
      </c>
      <c r="M27" s="376">
        <v>45.135195035460995</v>
      </c>
      <c r="N27" s="375">
        <v>4951</v>
      </c>
      <c r="O27" s="372">
        <v>54.864804964539005</v>
      </c>
      <c r="P27" s="350"/>
      <c r="Q27" s="377">
        <v>7604</v>
      </c>
      <c r="R27" s="378">
        <v>23.51195077455861</v>
      </c>
      <c r="S27" s="375">
        <v>4515</v>
      </c>
      <c r="T27" s="376">
        <v>59.376643871646507</v>
      </c>
      <c r="U27" s="375">
        <v>3089</v>
      </c>
      <c r="V27" s="372">
        <v>40.6233561283535</v>
      </c>
      <c r="W27" s="350"/>
      <c r="X27" s="377">
        <v>15713</v>
      </c>
      <c r="Y27" s="378">
        <v>48.585386970099876</v>
      </c>
      <c r="Z27" s="375">
        <v>10574</v>
      </c>
      <c r="AA27" s="376">
        <v>67.29459683064978</v>
      </c>
      <c r="AB27" s="375">
        <v>5139</v>
      </c>
      <c r="AC27" s="372">
        <f t="shared" si="0"/>
        <v>32.70540316935022</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4286</v>
      </c>
      <c r="E28" s="380">
        <f t="shared" si="2"/>
        <v>2387</v>
      </c>
      <c r="F28" s="381">
        <f t="shared" si="3"/>
        <v>55.692953803079789</v>
      </c>
      <c r="G28" s="380">
        <f t="shared" si="4"/>
        <v>1899</v>
      </c>
      <c r="H28" s="382">
        <f t="shared" si="3"/>
        <v>44.307046196920211</v>
      </c>
      <c r="I28" s="350"/>
      <c r="J28" s="377">
        <f t="shared" si="5"/>
        <v>1693</v>
      </c>
      <c r="K28" s="378">
        <f t="shared" si="6"/>
        <v>39.500699953336444</v>
      </c>
      <c r="L28" s="375">
        <v>686</v>
      </c>
      <c r="M28" s="376">
        <v>40.519787359716481</v>
      </c>
      <c r="N28" s="375">
        <v>1007</v>
      </c>
      <c r="O28" s="383">
        <v>59.480212640283526</v>
      </c>
      <c r="P28" s="350"/>
      <c r="Q28" s="377">
        <v>821</v>
      </c>
      <c r="R28" s="378">
        <v>19.155389640690622</v>
      </c>
      <c r="S28" s="375">
        <v>500</v>
      </c>
      <c r="T28" s="376">
        <v>60.901339829476257</v>
      </c>
      <c r="U28" s="375">
        <v>321</v>
      </c>
      <c r="V28" s="383">
        <v>39.09866017052375</v>
      </c>
      <c r="W28" s="350"/>
      <c r="X28" s="377">
        <v>1772</v>
      </c>
      <c r="Y28" s="378">
        <v>41.343910405972935</v>
      </c>
      <c r="Z28" s="375">
        <v>1201</v>
      </c>
      <c r="AA28" s="376">
        <v>67.776523702031596</v>
      </c>
      <c r="AB28" s="375">
        <v>571</v>
      </c>
      <c r="AC28" s="383">
        <f t="shared" si="0"/>
        <v>32.223476297968396</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1400</v>
      </c>
      <c r="E29" s="386">
        <f t="shared" si="2"/>
        <v>829</v>
      </c>
      <c r="F29" s="387">
        <f t="shared" si="3"/>
        <v>59.214285714285722</v>
      </c>
      <c r="G29" s="386">
        <f t="shared" si="4"/>
        <v>571</v>
      </c>
      <c r="H29" s="388">
        <f t="shared" si="3"/>
        <v>40.785714285714285</v>
      </c>
      <c r="I29" s="350"/>
      <c r="J29" s="389">
        <f t="shared" si="5"/>
        <v>723</v>
      </c>
      <c r="K29" s="390">
        <f t="shared" si="6"/>
        <v>51.642857142857146</v>
      </c>
      <c r="L29" s="391">
        <v>331</v>
      </c>
      <c r="M29" s="392">
        <v>45.781466113416322</v>
      </c>
      <c r="N29" s="391">
        <v>392</v>
      </c>
      <c r="O29" s="393">
        <v>54.218533886583678</v>
      </c>
      <c r="P29" s="350"/>
      <c r="Q29" s="389">
        <v>322</v>
      </c>
      <c r="R29" s="390">
        <v>23</v>
      </c>
      <c r="S29" s="391">
        <v>231</v>
      </c>
      <c r="T29" s="392">
        <v>71.739130434782609</v>
      </c>
      <c r="U29" s="391">
        <v>91</v>
      </c>
      <c r="V29" s="393">
        <v>28.260869565217391</v>
      </c>
      <c r="W29" s="350"/>
      <c r="X29" s="389">
        <v>355</v>
      </c>
      <c r="Y29" s="390">
        <v>25.357142857142854</v>
      </c>
      <c r="Z29" s="391">
        <v>267</v>
      </c>
      <c r="AA29" s="392">
        <v>75.211267605633807</v>
      </c>
      <c r="AB29" s="391">
        <v>88</v>
      </c>
      <c r="AC29" s="393">
        <f t="shared" si="0"/>
        <v>24.788732394366196</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32" t="s">
        <v>0</v>
      </c>
      <c r="C31" s="320"/>
      <c r="D31" s="1233">
        <f>J31+Q31+X31</f>
        <v>401012</v>
      </c>
      <c r="E31" s="1234">
        <f>L31+S31+Z31</f>
        <v>246769</v>
      </c>
      <c r="F31" s="1235">
        <f>E31/$D31*100</f>
        <v>61.536562496882887</v>
      </c>
      <c r="G31" s="1234">
        <f>N31+U31+AB31</f>
        <v>154243</v>
      </c>
      <c r="H31" s="1236">
        <f>G31/$D31*100</f>
        <v>38.463437503117113</v>
      </c>
      <c r="I31" s="320"/>
      <c r="J31" s="1237">
        <f>SUM(J12:J29)</f>
        <v>100849</v>
      </c>
      <c r="K31" s="1238">
        <f>J31/$D31*100</f>
        <v>25.148623981327241</v>
      </c>
      <c r="L31" s="1234">
        <f>SUM(L12:L29)</f>
        <v>47585</v>
      </c>
      <c r="M31" s="1235">
        <f>L31/$J31*100</f>
        <v>47.184404406588065</v>
      </c>
      <c r="N31" s="1234">
        <f>SUM(N12:N29)</f>
        <v>53264</v>
      </c>
      <c r="O31" s="1239">
        <f>N31/$J31*100</f>
        <v>52.815595593411935</v>
      </c>
      <c r="P31" s="320"/>
      <c r="Q31" s="1237">
        <f>SUM(Q12:Q29)</f>
        <v>109784</v>
      </c>
      <c r="R31" s="1238">
        <f>Q31/$D31*100</f>
        <v>27.376736855754942</v>
      </c>
      <c r="S31" s="1234">
        <f>SUM(S12:S29)</f>
        <v>72704</v>
      </c>
      <c r="T31" s="1235">
        <f>S31/$Q31*100</f>
        <v>66.224586460686439</v>
      </c>
      <c r="U31" s="1234">
        <f>SUM(U12:U29)</f>
        <v>37080</v>
      </c>
      <c r="V31" s="1239">
        <f>U31/$Q31*100</f>
        <v>33.775413539313561</v>
      </c>
      <c r="W31" s="320"/>
      <c r="X31" s="1237">
        <f>SUM(X12:X29)</f>
        <v>190379</v>
      </c>
      <c r="Y31" s="1238">
        <f>X31/$D31*100</f>
        <v>47.474639162917818</v>
      </c>
      <c r="Z31" s="1234">
        <f>SUM(Z12:Z29)</f>
        <v>126480</v>
      </c>
      <c r="AA31" s="1235">
        <f>Z31/$X31*100</f>
        <v>66.43589891742262</v>
      </c>
      <c r="AB31" s="1234">
        <f>SUM(AB12:AB29)</f>
        <v>63899</v>
      </c>
      <c r="AC31" s="1239">
        <f>AB31/$X31*100</f>
        <v>33.564101082577388</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10"/>
      <c r="C34" s="1410"/>
      <c r="D34" s="1410"/>
      <c r="E34" s="1410"/>
      <c r="F34" s="1410"/>
      <c r="G34" s="1410"/>
      <c r="H34" s="1410"/>
      <c r="I34" s="1410"/>
      <c r="J34" s="1410"/>
      <c r="K34" s="1410"/>
      <c r="L34" s="1410"/>
      <c r="M34" s="1410"/>
      <c r="N34" s="1410"/>
      <c r="O34" s="1410"/>
    </row>
    <row r="35" spans="2:15" s="329" customFormat="1" ht="29.25" customHeight="1" x14ac:dyDescent="0.25">
      <c r="B35" s="1411"/>
      <c r="C35" s="1411"/>
      <c r="D35" s="1411"/>
      <c r="E35" s="1411"/>
      <c r="F35" s="1411"/>
      <c r="G35" s="1411"/>
      <c r="H35" s="1411"/>
      <c r="I35" s="1411"/>
      <c r="J35" s="1411"/>
      <c r="K35" s="1411"/>
      <c r="L35" s="1411"/>
      <c r="M35" s="1411"/>
    </row>
    <row r="36" spans="2:15" s="329" customFormat="1" ht="4.5" customHeight="1" x14ac:dyDescent="0.25">
      <c r="B36" s="1409"/>
      <c r="C36" s="1409"/>
      <c r="D36" s="1409"/>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95">
    <tabColor theme="0"/>
    <pageSetUpPr fitToPage="1"/>
  </sheetPr>
  <dimension ref="A1:AL3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6.1796875" style="333" customWidth="1"/>
    <col min="5" max="5" width="8.7265625" style="333" customWidth="1"/>
    <col min="6" max="6" width="0.453125" style="333" customWidth="1"/>
    <col min="7" max="7" width="16.1796875" style="333" customWidth="1"/>
    <col min="8" max="8" width="8.7265625" style="333" customWidth="1"/>
    <col min="9" max="9" width="0.453125" style="333" customWidth="1"/>
    <col min="10" max="10" width="16.1796875" style="333" customWidth="1"/>
    <col min="11" max="11" width="8.7265625" style="333" customWidth="1"/>
    <col min="12" max="12" width="0.453125" style="333" customWidth="1"/>
    <col min="13" max="13" width="16.1796875" style="333" customWidth="1"/>
    <col min="14" max="14" width="8.7265625" style="333" customWidth="1"/>
    <col min="15" max="15" width="11.453125" style="333"/>
    <col min="16" max="18" width="2.453125" style="333" bestFit="1" customWidth="1"/>
    <col min="19" max="19" width="13" style="333" bestFit="1" customWidth="1"/>
    <col min="20" max="20" width="3.453125" style="333" bestFit="1" customWidth="1"/>
    <col min="21" max="21" width="3.81640625" style="333" customWidth="1"/>
    <col min="22" max="24" width="2.453125" style="333" bestFit="1" customWidth="1"/>
    <col min="25" max="25" width="8.453125" style="333" bestFit="1" customWidth="1"/>
    <col min="26" max="26" width="3.453125" style="333" bestFit="1" customWidth="1"/>
    <col min="27" max="27" width="3.54296875" style="333" customWidth="1"/>
    <col min="28" max="30" width="2.453125" style="333" bestFit="1" customWidth="1"/>
    <col min="31" max="31" width="8.453125" style="333" bestFit="1" customWidth="1"/>
    <col min="32" max="32" width="4.1796875" style="333" bestFit="1" customWidth="1"/>
    <col min="33" max="33" width="3.26953125" style="333" customWidth="1"/>
    <col min="34" max="34" width="4.26953125" style="333" bestFit="1" customWidth="1"/>
    <col min="35" max="35" width="2.453125" style="333" bestFit="1" customWidth="1"/>
    <col min="36" max="36" width="4.26953125" style="333" bestFit="1" customWidth="1"/>
    <col min="37" max="37" width="8.453125" style="333" bestFit="1" customWidth="1"/>
    <col min="38" max="38" width="4.26953125" style="333" bestFit="1" customWidth="1"/>
    <col min="39" max="16384" width="11.453125" style="333"/>
  </cols>
  <sheetData>
    <row r="1" spans="1:38" s="340" customFormat="1" ht="15" customHeight="1" x14ac:dyDescent="0.25">
      <c r="B1" s="311"/>
      <c r="C1" s="341"/>
      <c r="F1" s="341"/>
      <c r="G1" s="342" t="s">
        <v>135</v>
      </c>
      <c r="H1" s="342"/>
      <c r="I1" s="342"/>
      <c r="J1" s="342" t="s">
        <v>16</v>
      </c>
      <c r="K1" s="342"/>
      <c r="L1" s="342"/>
      <c r="M1" s="342" t="s">
        <v>15</v>
      </c>
      <c r="N1" s="342"/>
    </row>
    <row r="2" spans="1:38" s="343" customFormat="1" ht="52.5" customHeight="1" x14ac:dyDescent="0.35">
      <c r="B2" s="1381"/>
      <c r="C2" s="1381"/>
    </row>
    <row r="3" spans="1:38" s="345" customFormat="1" ht="4.5" customHeight="1" x14ac:dyDescent="0.25">
      <c r="B3" s="1382"/>
      <c r="C3" s="1382"/>
    </row>
    <row r="4" spans="1:38" s="492" customFormat="1" ht="17.25" customHeight="1" x14ac:dyDescent="0.25">
      <c r="A4" s="1419" t="s">
        <v>408</v>
      </c>
      <c r="B4" s="1419"/>
      <c r="C4" s="1419"/>
      <c r="D4" s="1419"/>
      <c r="E4" s="1419"/>
      <c r="F4" s="1419"/>
      <c r="G4" s="1419"/>
      <c r="H4" s="1419"/>
      <c r="I4" s="1419"/>
      <c r="J4" s="1419"/>
      <c r="K4" s="1419"/>
      <c r="L4" s="1419"/>
      <c r="M4" s="1419"/>
      <c r="N4" s="1419"/>
    </row>
    <row r="5" spans="1:38" s="492" customFormat="1" ht="17.25" customHeight="1" x14ac:dyDescent="0.25">
      <c r="B5" s="1420" t="str">
        <f>porsaad!$B$6</f>
        <v>Situación a 31 de diciembre de 2024</v>
      </c>
      <c r="C5" s="1420"/>
      <c r="D5" s="1420"/>
      <c r="E5" s="1420"/>
      <c r="F5" s="1420"/>
      <c r="G5" s="1420"/>
      <c r="H5" s="1420"/>
      <c r="I5" s="1420"/>
      <c r="J5" s="1420"/>
      <c r="K5" s="1420"/>
      <c r="L5" s="1420"/>
      <c r="M5" s="1420"/>
      <c r="N5" s="1420"/>
    </row>
    <row r="6" spans="1:38" s="492" customFormat="1" ht="6" customHeight="1" x14ac:dyDescent="0.25"/>
    <row r="7" spans="1:38" s="437" customFormat="1" ht="12.75" customHeight="1" x14ac:dyDescent="0.25">
      <c r="A7" s="488"/>
      <c r="B7" s="1385" t="s">
        <v>12</v>
      </c>
      <c r="D7" s="1388" t="s">
        <v>244</v>
      </c>
      <c r="E7" s="1389"/>
      <c r="F7" s="489"/>
      <c r="G7" s="1438"/>
      <c r="H7" s="1438"/>
      <c r="I7" s="489"/>
      <c r="J7" s="1438"/>
      <c r="K7" s="1438"/>
      <c r="L7" s="489"/>
      <c r="M7" s="1438"/>
      <c r="N7" s="1439"/>
      <c r="O7" s="488"/>
      <c r="P7" s="488"/>
      <c r="W7" s="490"/>
    </row>
    <row r="8" spans="1:38" s="437" customFormat="1" ht="33.75" customHeight="1" x14ac:dyDescent="0.25">
      <c r="A8" s="488"/>
      <c r="B8" s="1386"/>
      <c r="D8" s="1436"/>
      <c r="E8" s="1437"/>
      <c r="F8" s="491"/>
      <c r="G8" s="1394" t="s">
        <v>222</v>
      </c>
      <c r="H8" s="1396"/>
      <c r="J8" s="1394" t="s">
        <v>177</v>
      </c>
      <c r="K8" s="1396"/>
      <c r="M8" s="1394" t="s">
        <v>178</v>
      </c>
      <c r="N8" s="1396"/>
      <c r="O8" s="488"/>
      <c r="P8" s="488"/>
      <c r="W8" s="490"/>
    </row>
    <row r="9" spans="1:38" s="437" customFormat="1" ht="6" customHeight="1" x14ac:dyDescent="0.25">
      <c r="A9" s="488"/>
      <c r="B9" s="1386"/>
      <c r="D9" s="1440" t="s">
        <v>9</v>
      </c>
      <c r="E9" s="1429" t="s">
        <v>218</v>
      </c>
      <c r="G9" s="1434" t="s">
        <v>9</v>
      </c>
      <c r="H9" s="1432" t="s">
        <v>218</v>
      </c>
      <c r="J9" s="1434" t="s">
        <v>9</v>
      </c>
      <c r="K9" s="1432" t="s">
        <v>218</v>
      </c>
      <c r="M9" s="1434" t="s">
        <v>9</v>
      </c>
      <c r="N9" s="1432" t="s">
        <v>218</v>
      </c>
      <c r="O9" s="488"/>
      <c r="P9" s="488"/>
      <c r="W9" s="490"/>
    </row>
    <row r="10" spans="1:38" s="437" customFormat="1" ht="27.75" customHeight="1" x14ac:dyDescent="0.25">
      <c r="A10" s="488"/>
      <c r="B10" s="1387"/>
      <c r="D10" s="1441"/>
      <c r="E10" s="1430"/>
      <c r="F10" s="493"/>
      <c r="G10" s="1435"/>
      <c r="H10" s="1433"/>
      <c r="I10" s="494"/>
      <c r="J10" s="1435"/>
      <c r="K10" s="1433"/>
      <c r="L10" s="494"/>
      <c r="M10" s="1435"/>
      <c r="N10" s="1433"/>
      <c r="O10" s="488"/>
      <c r="P10" s="495"/>
      <c r="Q10" s="496"/>
      <c r="R10" s="496"/>
      <c r="S10" s="496"/>
      <c r="T10" s="496"/>
    </row>
    <row r="11" spans="1:38" s="328" customFormat="1" ht="4.5" customHeight="1" x14ac:dyDescent="0.25">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35">
      <c r="A12" s="330"/>
      <c r="B12" s="349" t="s">
        <v>8</v>
      </c>
      <c r="C12" s="350"/>
      <c r="D12" s="497">
        <f t="shared" ref="D12:D29" si="0">G12+J12+M12</f>
        <v>391278</v>
      </c>
      <c r="E12" s="498">
        <f>D12/'20pobl'!D12*100</f>
        <v>4.5581465461856601</v>
      </c>
      <c r="F12" s="350"/>
      <c r="G12" s="355">
        <v>113248</v>
      </c>
      <c r="H12" s="498">
        <v>1.6141144939779282</v>
      </c>
      <c r="I12" s="350"/>
      <c r="J12" s="355">
        <v>92147</v>
      </c>
      <c r="K12" s="498">
        <v>8.041094252721102</v>
      </c>
      <c r="L12" s="350"/>
      <c r="M12" s="355">
        <v>185883</v>
      </c>
      <c r="N12" s="498">
        <f>M12/'20pobl'!X12*100</f>
        <v>44.038816458140346</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35">
      <c r="A13" s="330"/>
      <c r="B13" s="363" t="s">
        <v>7</v>
      </c>
      <c r="C13" s="350"/>
      <c r="D13" s="499">
        <f t="shared" si="0"/>
        <v>53246</v>
      </c>
      <c r="E13" s="500">
        <f>D13/'20pobl'!D13*100</f>
        <v>3.9697634141486282</v>
      </c>
      <c r="F13" s="350"/>
      <c r="G13" s="368">
        <v>10445</v>
      </c>
      <c r="H13" s="501">
        <v>1.0002499427812981</v>
      </c>
      <c r="I13" s="350"/>
      <c r="J13" s="368">
        <v>10296</v>
      </c>
      <c r="K13" s="501">
        <v>5.1225664575383227</v>
      </c>
      <c r="L13" s="350"/>
      <c r="M13" s="368">
        <v>32505</v>
      </c>
      <c r="N13" s="501">
        <f>M13/'20pobl'!X13*100</f>
        <v>33.839282925762824</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35">
      <c r="A14" s="330"/>
      <c r="B14" s="363" t="s">
        <v>37</v>
      </c>
      <c r="C14" s="350"/>
      <c r="D14" s="499">
        <f t="shared" si="0"/>
        <v>42684</v>
      </c>
      <c r="E14" s="500">
        <f>D14/'20pobl'!D14*100</f>
        <v>4.2426893028248811</v>
      </c>
      <c r="F14" s="350"/>
      <c r="G14" s="368">
        <v>9808</v>
      </c>
      <c r="H14" s="501">
        <v>1.3456353970159491</v>
      </c>
      <c r="I14" s="350"/>
      <c r="J14" s="368">
        <v>9363</v>
      </c>
      <c r="K14" s="501">
        <v>4.843966641143969</v>
      </c>
      <c r="L14" s="350"/>
      <c r="M14" s="368">
        <v>23513</v>
      </c>
      <c r="N14" s="501">
        <f>M14/'20pobl'!X14*100</f>
        <v>28.027368195201031</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35">
      <c r="A15" s="330"/>
      <c r="B15" s="363" t="s">
        <v>38</v>
      </c>
      <c r="C15" s="350"/>
      <c r="D15" s="499">
        <f t="shared" si="0"/>
        <v>44039</v>
      </c>
      <c r="E15" s="500">
        <f>D15/'20pobl'!D15*100</f>
        <v>3.639869543584378</v>
      </c>
      <c r="F15" s="350"/>
      <c r="G15" s="368">
        <v>12599</v>
      </c>
      <c r="H15" s="501">
        <v>1.2470306437564336</v>
      </c>
      <c r="I15" s="350"/>
      <c r="J15" s="368">
        <v>10246</v>
      </c>
      <c r="K15" s="501">
        <v>6.9683614897032022</v>
      </c>
      <c r="L15" s="350"/>
      <c r="M15" s="368">
        <v>21194</v>
      </c>
      <c r="N15" s="501">
        <f>M15/'20pobl'!X15*100</f>
        <v>40.331113225499529</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35">
      <c r="A16" s="330"/>
      <c r="B16" s="363" t="s">
        <v>6</v>
      </c>
      <c r="C16" s="350"/>
      <c r="D16" s="499">
        <f t="shared" si="0"/>
        <v>59260</v>
      </c>
      <c r="E16" s="500">
        <f>D16/'20pobl'!D16*100</f>
        <v>2.6777935631735152</v>
      </c>
      <c r="F16" s="350"/>
      <c r="G16" s="368">
        <v>22098</v>
      </c>
      <c r="H16" s="501">
        <v>1.2098754482008727</v>
      </c>
      <c r="I16" s="350"/>
      <c r="J16" s="368">
        <v>12814</v>
      </c>
      <c r="K16" s="501">
        <v>4.4466344869227861</v>
      </c>
      <c r="L16" s="350"/>
      <c r="M16" s="368">
        <v>24348</v>
      </c>
      <c r="N16" s="501">
        <f>M16/'20pobl'!X16*100</f>
        <v>24.750442190009554</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35">
      <c r="A17" s="330"/>
      <c r="B17" s="363" t="s">
        <v>5</v>
      </c>
      <c r="C17" s="350"/>
      <c r="D17" s="377">
        <f t="shared" si="0"/>
        <v>23374</v>
      </c>
      <c r="E17" s="502">
        <f>D17/'20pobl'!D17*100</f>
        <v>3.9725554779422385</v>
      </c>
      <c r="F17" s="350"/>
      <c r="G17" s="377">
        <v>6486</v>
      </c>
      <c r="H17" s="502">
        <v>1.4406482250663017</v>
      </c>
      <c r="I17" s="350"/>
      <c r="J17" s="377">
        <v>4987</v>
      </c>
      <c r="K17" s="502">
        <v>5.1151341094415095</v>
      </c>
      <c r="L17" s="350"/>
      <c r="M17" s="377">
        <v>11901</v>
      </c>
      <c r="N17" s="502">
        <f>M17/'20pobl'!X17*100</f>
        <v>29.256600619499483</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35">
      <c r="A18" s="330"/>
      <c r="B18" s="363" t="s">
        <v>4</v>
      </c>
      <c r="C18" s="350"/>
      <c r="D18" s="499">
        <f t="shared" si="0"/>
        <v>156506</v>
      </c>
      <c r="E18" s="500">
        <f>D18/'20pobl'!D18*100</f>
        <v>6.5656669476021126</v>
      </c>
      <c r="F18" s="350"/>
      <c r="G18" s="368">
        <v>31956</v>
      </c>
      <c r="H18" s="501">
        <v>1.8233825012110807</v>
      </c>
      <c r="I18" s="350"/>
      <c r="J18" s="368">
        <v>28216</v>
      </c>
      <c r="K18" s="501">
        <v>6.8197253837545713</v>
      </c>
      <c r="L18" s="350"/>
      <c r="M18" s="368">
        <v>96334</v>
      </c>
      <c r="N18" s="501">
        <f>M18/'20pobl'!X18*100</f>
        <v>44.312886680926425</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35">
      <c r="A19" s="330"/>
      <c r="B19" s="363" t="s">
        <v>40</v>
      </c>
      <c r="C19" s="350"/>
      <c r="D19" s="499">
        <f t="shared" si="0"/>
        <v>97222</v>
      </c>
      <c r="E19" s="500">
        <f>D19/'20pobl'!D19*100</f>
        <v>4.6649706394073949</v>
      </c>
      <c r="F19" s="350"/>
      <c r="G19" s="368">
        <v>22700</v>
      </c>
      <c r="H19" s="501">
        <v>1.3514720328639895</v>
      </c>
      <c r="I19" s="350"/>
      <c r="J19" s="368">
        <v>19036</v>
      </c>
      <c r="K19" s="501">
        <v>6.9619280985992766</v>
      </c>
      <c r="L19" s="350"/>
      <c r="M19" s="368">
        <v>55486</v>
      </c>
      <c r="N19" s="501">
        <f>M19/'20pobl'!X19*100</f>
        <v>42.353785322809642</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35">
      <c r="A20" s="330"/>
      <c r="B20" s="363" t="s">
        <v>41</v>
      </c>
      <c r="C20" s="350"/>
      <c r="D20" s="499">
        <f t="shared" si="0"/>
        <v>352224</v>
      </c>
      <c r="E20" s="500">
        <f>D20/'20pobl'!D20*100</f>
        <v>4.4574240603252635</v>
      </c>
      <c r="F20" s="350"/>
      <c r="G20" s="368">
        <v>88900</v>
      </c>
      <c r="H20" s="501">
        <v>1.3949914315515051</v>
      </c>
      <c r="I20" s="350"/>
      <c r="J20" s="368">
        <v>78997</v>
      </c>
      <c r="K20" s="501">
        <v>7.3405143015374774</v>
      </c>
      <c r="L20" s="350"/>
      <c r="M20" s="368">
        <v>184327</v>
      </c>
      <c r="N20" s="501">
        <f>M20/'20pobl'!X20*100</f>
        <v>40.69154455104573</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35">
      <c r="A21" s="330"/>
      <c r="B21" s="363" t="s">
        <v>3</v>
      </c>
      <c r="C21" s="350"/>
      <c r="D21" s="499">
        <f t="shared" si="0"/>
        <v>201299</v>
      </c>
      <c r="E21" s="500">
        <f>D21/'20pobl'!D21*100</f>
        <v>3.8591156964032209</v>
      </c>
      <c r="F21" s="350"/>
      <c r="G21" s="368">
        <v>53964</v>
      </c>
      <c r="H21" s="501">
        <v>1.2945163926738106</v>
      </c>
      <c r="I21" s="350"/>
      <c r="J21" s="368">
        <v>43283</v>
      </c>
      <c r="K21" s="501">
        <v>5.7307527314518136</v>
      </c>
      <c r="L21" s="350"/>
      <c r="M21" s="368">
        <v>104052</v>
      </c>
      <c r="N21" s="501">
        <f>M21/'20pobl'!X21*100</f>
        <v>35.602789316289027</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35">
      <c r="A22" s="330"/>
      <c r="B22" s="363" t="s">
        <v>2</v>
      </c>
      <c r="C22" s="350"/>
      <c r="D22" s="499">
        <f t="shared" si="0"/>
        <v>56727</v>
      </c>
      <c r="E22" s="500">
        <f>D22/'20pobl'!D22*100</f>
        <v>5.3805062287419405</v>
      </c>
      <c r="F22" s="350"/>
      <c r="G22" s="368">
        <v>13283</v>
      </c>
      <c r="H22" s="501">
        <v>1.6119382699119822</v>
      </c>
      <c r="I22" s="350"/>
      <c r="J22" s="368">
        <v>12083</v>
      </c>
      <c r="K22" s="501">
        <v>7.6859956236323859</v>
      </c>
      <c r="L22" s="350"/>
      <c r="M22" s="368">
        <v>31361</v>
      </c>
      <c r="N22" s="501">
        <f>M22/'20pobl'!X22*100</f>
        <v>42.925580695054684</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35">
      <c r="A23" s="330"/>
      <c r="B23" s="363" t="s">
        <v>35</v>
      </c>
      <c r="C23" s="350"/>
      <c r="D23" s="499">
        <f t="shared" si="0"/>
        <v>85199</v>
      </c>
      <c r="E23" s="500">
        <f>D23/'20pobl'!D23*100</f>
        <v>3.1561918394442667</v>
      </c>
      <c r="F23" s="350"/>
      <c r="G23" s="368">
        <v>25107</v>
      </c>
      <c r="H23" s="501">
        <v>1.2620248494286281</v>
      </c>
      <c r="I23" s="350"/>
      <c r="J23" s="368">
        <v>14914</v>
      </c>
      <c r="K23" s="501">
        <v>3.1520259702930957</v>
      </c>
      <c r="L23" s="350"/>
      <c r="M23" s="368">
        <v>45178</v>
      </c>
      <c r="N23" s="501">
        <f>M23/'20pobl'!X23*100</f>
        <v>19.074841880377967</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35">
      <c r="A24" s="330"/>
      <c r="B24" s="363" t="s">
        <v>42</v>
      </c>
      <c r="C24" s="350"/>
      <c r="D24" s="499">
        <f t="shared" si="0"/>
        <v>256322</v>
      </c>
      <c r="E24" s="500">
        <f>D24/'20pobl'!D24*100</f>
        <v>3.730000263391378</v>
      </c>
      <c r="F24" s="350"/>
      <c r="G24" s="368">
        <v>60282</v>
      </c>
      <c r="H24" s="501">
        <v>1.0754339815516027</v>
      </c>
      <c r="I24" s="350"/>
      <c r="J24" s="368">
        <v>49631</v>
      </c>
      <c r="K24" s="501">
        <v>5.5715713018781079</v>
      </c>
      <c r="L24" s="350"/>
      <c r="M24" s="368">
        <v>146409</v>
      </c>
      <c r="N24" s="501">
        <f>M24/'20pobl'!X24*100</f>
        <v>38.964678454709009</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35">
      <c r="A25" s="332"/>
      <c r="B25" s="363" t="s">
        <v>43</v>
      </c>
      <c r="C25" s="350"/>
      <c r="D25" s="499">
        <f t="shared" si="0"/>
        <v>59427</v>
      </c>
      <c r="E25" s="500">
        <f>D25/'20pobl'!D25*100</f>
        <v>3.8298193198134682</v>
      </c>
      <c r="F25" s="350"/>
      <c r="G25" s="368">
        <v>20910</v>
      </c>
      <c r="H25" s="501">
        <v>1.610891506341489</v>
      </c>
      <c r="I25" s="350"/>
      <c r="J25" s="368">
        <v>13314</v>
      </c>
      <c r="K25" s="501">
        <v>7.301583819593735</v>
      </c>
      <c r="L25" s="350"/>
      <c r="M25" s="368">
        <v>25203</v>
      </c>
      <c r="N25" s="501">
        <f>M25/'20pobl'!X25*100</f>
        <v>35.343364792662918</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35">
      <c r="B26" s="363" t="s">
        <v>44</v>
      </c>
      <c r="C26" s="350"/>
      <c r="D26" s="503">
        <f t="shared" si="0"/>
        <v>21443</v>
      </c>
      <c r="E26" s="504">
        <f>D26/'20pobl'!D26*100</f>
        <v>3.1901867872737686</v>
      </c>
      <c r="F26" s="350"/>
      <c r="G26" s="377">
        <v>5151</v>
      </c>
      <c r="H26" s="502">
        <v>0.96330609794640576</v>
      </c>
      <c r="I26" s="350"/>
      <c r="J26" s="377">
        <v>3895</v>
      </c>
      <c r="K26" s="502">
        <v>4.0700529786100166</v>
      </c>
      <c r="L26" s="350"/>
      <c r="M26" s="377">
        <v>12397</v>
      </c>
      <c r="N26" s="502">
        <f>M26/'20pobl'!X26*100</f>
        <v>29.704085300107824</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35">
      <c r="B27" s="363" t="s">
        <v>45</v>
      </c>
      <c r="C27" s="350"/>
      <c r="D27" s="503">
        <f t="shared" si="0"/>
        <v>117423</v>
      </c>
      <c r="E27" s="504">
        <f>D27/'20pobl'!D27*100</f>
        <v>5.298149800884536</v>
      </c>
      <c r="F27" s="350"/>
      <c r="G27" s="377">
        <v>30855</v>
      </c>
      <c r="H27" s="502">
        <v>1.8192184465389745</v>
      </c>
      <c r="I27" s="350"/>
      <c r="J27" s="377">
        <v>23633</v>
      </c>
      <c r="K27" s="502">
        <v>6.5408119208670525</v>
      </c>
      <c r="L27" s="350"/>
      <c r="M27" s="377">
        <v>62935</v>
      </c>
      <c r="N27" s="502">
        <f>M27/'20pobl'!X27*100</f>
        <v>39.599692942716196</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35">
      <c r="B28" s="363" t="s">
        <v>46</v>
      </c>
      <c r="C28" s="350"/>
      <c r="D28" s="503">
        <f t="shared" si="0"/>
        <v>14692</v>
      </c>
      <c r="E28" s="504">
        <f>D28/'20pobl'!D28*100</f>
        <v>4.5587404819381785</v>
      </c>
      <c r="F28" s="350"/>
      <c r="G28" s="377">
        <v>3388</v>
      </c>
      <c r="H28" s="502">
        <v>1.3439058155263168</v>
      </c>
      <c r="I28" s="350"/>
      <c r="J28" s="377">
        <v>2774</v>
      </c>
      <c r="K28" s="502">
        <v>5.7670318704392844</v>
      </c>
      <c r="L28" s="350"/>
      <c r="M28" s="377">
        <v>8530</v>
      </c>
      <c r="N28" s="502">
        <f>M28/'20pobl'!X28*100</f>
        <v>38.632246376811594</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35">
      <c r="B29" s="384" t="s">
        <v>1</v>
      </c>
      <c r="C29" s="350"/>
      <c r="D29" s="505">
        <f t="shared" si="0"/>
        <v>5404</v>
      </c>
      <c r="E29" s="506">
        <f>D29/'20pobl'!D29*100</f>
        <v>3.2062653890652348</v>
      </c>
      <c r="F29" s="350"/>
      <c r="G29" s="389">
        <v>2901</v>
      </c>
      <c r="H29" s="507">
        <v>1.9609433617910084</v>
      </c>
      <c r="I29" s="350"/>
      <c r="J29" s="389">
        <v>967</v>
      </c>
      <c r="K29" s="507">
        <v>6.1424125007940038</v>
      </c>
      <c r="L29" s="350"/>
      <c r="M29" s="389">
        <v>1536</v>
      </c>
      <c r="N29" s="507">
        <f>M29/'20pobl'!X29*100</f>
        <v>31.585441085749537</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3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35">
      <c r="B31" s="1240" t="s">
        <v>0</v>
      </c>
      <c r="C31" s="320"/>
      <c r="D31" s="1246">
        <f>G31+J31+M31</f>
        <v>2037769</v>
      </c>
      <c r="E31" s="1247">
        <f>D31/'20pobl'!D31*100</f>
        <v>4.2378157460437906</v>
      </c>
      <c r="F31" s="320"/>
      <c r="G31" s="1246">
        <f>SUM(G12:G29)</f>
        <v>534081</v>
      </c>
      <c r="H31" s="1247">
        <f>G31/'20pobl'!J31*100</f>
        <v>1.3909234135428048</v>
      </c>
      <c r="I31" s="320"/>
      <c r="J31" s="1246">
        <f>SUM(J12:J29)</f>
        <v>430596</v>
      </c>
      <c r="K31" s="1247">
        <f>J31/'20pobl'!Q31*100</f>
        <v>6.3175018728207268</v>
      </c>
      <c r="L31" s="320"/>
      <c r="M31" s="1246">
        <f>SUM(M12:M29)</f>
        <v>1073092</v>
      </c>
      <c r="N31" s="1247">
        <f>M31/'20pobl'!X31*100</f>
        <v>37.365827092881467</v>
      </c>
      <c r="O31" s="359"/>
      <c r="P31" s="360"/>
      <c r="Q31" s="360"/>
      <c r="T31" s="395"/>
      <c r="V31" s="360"/>
      <c r="W31" s="360"/>
      <c r="Z31" s="395"/>
      <c r="AB31" s="360"/>
      <c r="AC31" s="360"/>
      <c r="AF31" s="395"/>
      <c r="AH31" s="360"/>
      <c r="AI31" s="360"/>
      <c r="AL31" s="395"/>
    </row>
    <row r="32" spans="1:38" s="496" customFormat="1" ht="5.25" customHeight="1" x14ac:dyDescent="0.25">
      <c r="B32" s="397" t="s">
        <v>39</v>
      </c>
      <c r="C32" s="509"/>
      <c r="F32" s="509"/>
    </row>
    <row r="33" spans="2:14" s="496" customFormat="1" ht="5.25" customHeight="1" x14ac:dyDescent="0.25">
      <c r="B33" s="397" t="s">
        <v>47</v>
      </c>
      <c r="C33" s="509"/>
      <c r="F33" s="509"/>
    </row>
    <row r="34" spans="2:14" s="496" customFormat="1" ht="13.5" customHeight="1" x14ac:dyDescent="0.25">
      <c r="B34" s="1424" t="str">
        <f>'24solcasaad_pobl'!B34:N34</f>
        <v xml:space="preserve">(1) Cifras INE de población referidas al 01/01/2023. Publicado Censo de Población Anual el 13/12/2023 </v>
      </c>
      <c r="C34" s="1431"/>
      <c r="D34" s="1431"/>
      <c r="E34" s="1431"/>
      <c r="F34" s="1431"/>
      <c r="G34" s="1431"/>
      <c r="H34" s="1431"/>
      <c r="I34" s="1431"/>
      <c r="J34" s="1431"/>
      <c r="K34" s="1431"/>
      <c r="L34" s="1431"/>
      <c r="M34" s="1431"/>
      <c r="N34" s="1431"/>
    </row>
    <row r="35" spans="2:14" ht="29.25" customHeight="1" x14ac:dyDescent="0.25">
      <c r="B35" s="1428"/>
      <c r="C35" s="1428"/>
      <c r="D35" s="1428"/>
      <c r="E35" s="510"/>
    </row>
    <row r="36" spans="2:14" ht="4.5" customHeight="1" x14ac:dyDescent="0.25">
      <c r="B36" s="1418"/>
      <c r="C36" s="1418"/>
      <c r="D36" s="1418"/>
      <c r="E36" s="452"/>
    </row>
  </sheetData>
  <mergeCells count="23">
    <mergeCell ref="B2:C2"/>
    <mergeCell ref="B3:C3"/>
    <mergeCell ref="A4:N4"/>
    <mergeCell ref="B5:N5"/>
    <mergeCell ref="B7:B10"/>
    <mergeCell ref="D7:E8"/>
    <mergeCell ref="G7:H7"/>
    <mergeCell ref="J7:K7"/>
    <mergeCell ref="M7:N7"/>
    <mergeCell ref="G8:H8"/>
    <mergeCell ref="B34:N34"/>
    <mergeCell ref="B35:D35"/>
    <mergeCell ref="B36:D36"/>
    <mergeCell ref="J8:K8"/>
    <mergeCell ref="M8:N8"/>
    <mergeCell ref="D9:D10"/>
    <mergeCell ref="E9:E10"/>
    <mergeCell ref="G9:G10"/>
    <mergeCell ref="H9:H10"/>
    <mergeCell ref="J9:J10"/>
    <mergeCell ref="K9:K10"/>
    <mergeCell ref="M9:M10"/>
    <mergeCell ref="N9:N10"/>
  </mergeCells>
  <printOptions horizontalCentered="1"/>
  <pageMargins left="0" right="0" top="0.43307086614173229" bottom="0.43307086614173229" header="0" footer="0"/>
  <pageSetup paperSize="9" scale="94" orientation="landscape" r:id="rId1"/>
  <headerFooter alignWithMargins="0"/>
  <rowBreaks count="2" manualBreakCount="2">
    <brk id="34" max="25" man="1"/>
    <brk id="3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06">
    <tabColor theme="0"/>
    <pageSetUpPr fitToPage="1"/>
  </sheetPr>
  <dimension ref="A1:T43"/>
  <sheetViews>
    <sheetView topLeftCell="A20" zoomScaleNormal="100" workbookViewId="0">
      <selection activeCell="H43" sqref="H43"/>
    </sheetView>
  </sheetViews>
  <sheetFormatPr baseColWidth="10" defaultColWidth="11.453125" defaultRowHeight="15" x14ac:dyDescent="0.25"/>
  <cols>
    <col min="1" max="1" width="2" style="212" customWidth="1"/>
    <col min="2" max="2" width="4.54296875" style="212" customWidth="1"/>
    <col min="3" max="3" width="13.453125" style="212" customWidth="1"/>
    <col min="4" max="4" width="0.81640625" style="212" customWidth="1"/>
    <col min="5" max="5" width="7" style="212" customWidth="1"/>
    <col min="6" max="6" width="7.1796875" style="212" customWidth="1"/>
    <col min="7" max="7" width="7" style="212" customWidth="1"/>
    <col min="8" max="8" width="7.1796875" style="212" customWidth="1"/>
    <col min="9" max="9" width="7" style="212" customWidth="1"/>
    <col min="10" max="10" width="7.1796875" style="212" customWidth="1"/>
    <col min="11" max="11" width="7" style="212" customWidth="1"/>
    <col min="12" max="12" width="7.1796875" style="212" customWidth="1"/>
    <col min="13" max="13" width="7" style="212" customWidth="1"/>
    <col min="14" max="14" width="7.1796875" style="212" customWidth="1"/>
    <col min="15" max="15" width="7" style="209" customWidth="1"/>
    <col min="16" max="16" width="5.26953125" style="212" customWidth="1"/>
    <col min="17" max="17" width="7" style="209" customWidth="1"/>
    <col min="18" max="18" width="7.1796875" style="212" customWidth="1"/>
    <col min="19" max="19" width="2.81640625" style="212" customWidth="1"/>
    <col min="20" max="20" width="11.1796875" style="212" customWidth="1"/>
    <col min="21" max="16384" width="11.453125" style="212"/>
  </cols>
  <sheetData>
    <row r="1" spans="1:20" s="209" customFormat="1" ht="13.5" customHeight="1" x14ac:dyDescent="0.25"/>
    <row r="2" spans="1:20" s="211" customFormat="1" ht="66.75" customHeight="1" x14ac:dyDescent="0.3">
      <c r="A2" s="210"/>
      <c r="B2" s="1361"/>
      <c r="C2" s="1361"/>
      <c r="D2" s="1361"/>
      <c r="E2" s="1361"/>
      <c r="F2" s="1361"/>
      <c r="G2" s="1361"/>
      <c r="H2" s="1361"/>
      <c r="I2" s="1361"/>
      <c r="J2" s="1361"/>
      <c r="K2" s="1361"/>
      <c r="L2" s="1361"/>
      <c r="M2" s="1361"/>
      <c r="N2" s="1361"/>
      <c r="O2" s="1361"/>
      <c r="P2" s="1361"/>
      <c r="Q2" s="1361"/>
      <c r="R2" s="1361"/>
      <c r="S2" s="210"/>
      <c r="T2" s="210"/>
    </row>
    <row r="3" spans="1:20" x14ac:dyDescent="0.25">
      <c r="C3" s="1362" t="s">
        <v>315</v>
      </c>
      <c r="D3" s="1362"/>
      <c r="E3" s="1362"/>
    </row>
    <row r="5" spans="1:20" ht="23.25" customHeight="1" x14ac:dyDescent="0.25">
      <c r="B5" s="1363" t="s">
        <v>291</v>
      </c>
      <c r="C5" s="1364"/>
      <c r="D5" s="1364"/>
      <c r="E5" s="1364"/>
      <c r="F5" s="1364"/>
      <c r="G5" s="1364"/>
      <c r="H5" s="1364"/>
      <c r="I5" s="1364"/>
      <c r="J5" s="1364"/>
      <c r="K5" s="1364"/>
      <c r="L5" s="1364"/>
      <c r="M5" s="1364"/>
      <c r="N5" s="1364"/>
      <c r="O5" s="1364"/>
      <c r="P5" s="1364"/>
      <c r="Q5" s="1365">
        <v>45657</v>
      </c>
      <c r="R5" s="1366"/>
      <c r="S5" s="1366"/>
    </row>
    <row r="6" spans="1:20" ht="19" customHeight="1" x14ac:dyDescent="0.25">
      <c r="B6" s="213"/>
      <c r="C6" s="213"/>
      <c r="D6" s="213"/>
      <c r="E6" s="213"/>
      <c r="F6" s="213"/>
      <c r="G6" s="213"/>
      <c r="H6" s="213"/>
      <c r="I6" s="213"/>
      <c r="J6" s="213"/>
      <c r="K6" s="213"/>
      <c r="L6" s="213"/>
      <c r="M6" s="213"/>
      <c r="N6" s="213"/>
      <c r="O6" s="213"/>
      <c r="P6" s="213"/>
      <c r="Q6" s="213"/>
      <c r="R6" s="213"/>
      <c r="S6" s="213"/>
    </row>
    <row r="7" spans="1:20" ht="18.75" customHeight="1" x14ac:dyDescent="0.25">
      <c r="B7" s="1360" t="s">
        <v>316</v>
      </c>
      <c r="C7" s="1360"/>
      <c r="D7" s="1360"/>
      <c r="E7" s="1360"/>
      <c r="F7" s="1360"/>
      <c r="G7" s="1360"/>
      <c r="H7" s="1360"/>
      <c r="I7" s="1360"/>
      <c r="J7" s="1360"/>
      <c r="K7" s="1360"/>
      <c r="L7" s="1360"/>
      <c r="M7" s="1360"/>
      <c r="N7" s="1360"/>
      <c r="O7" s="1360"/>
      <c r="P7" s="1360"/>
      <c r="Q7" s="1360"/>
      <c r="R7" s="1360"/>
      <c r="S7" s="1360"/>
    </row>
    <row r="8" spans="1:20" ht="18.75" customHeight="1" x14ac:dyDescent="0.25">
      <c r="B8" s="1359" t="s">
        <v>317</v>
      </c>
      <c r="C8" s="1359"/>
      <c r="D8" s="1359"/>
      <c r="E8" s="1359"/>
      <c r="F8" s="1359"/>
      <c r="G8" s="1359"/>
      <c r="H8" s="1359"/>
      <c r="I8" s="1359"/>
      <c r="J8" s="1359"/>
      <c r="K8" s="1359"/>
      <c r="L8" s="1359"/>
      <c r="M8" s="1359"/>
      <c r="N8" s="1359"/>
      <c r="O8" s="1359"/>
      <c r="P8" s="1359"/>
      <c r="Q8" s="1359"/>
      <c r="R8" s="1359"/>
      <c r="S8" s="1359"/>
      <c r="T8" s="1359"/>
    </row>
    <row r="9" spans="1:20" ht="18.75" customHeight="1" x14ac:dyDescent="0.25">
      <c r="B9" s="1359" t="s">
        <v>318</v>
      </c>
      <c r="C9" s="1359"/>
      <c r="D9" s="1359"/>
      <c r="E9" s="1359"/>
      <c r="F9" s="1359"/>
      <c r="G9" s="1359"/>
      <c r="H9" s="1359"/>
      <c r="I9" s="1359"/>
      <c r="J9" s="1359"/>
      <c r="K9" s="1359"/>
      <c r="L9" s="1359"/>
      <c r="M9" s="1359"/>
      <c r="N9" s="1359"/>
      <c r="O9" s="1359"/>
      <c r="P9" s="1359"/>
      <c r="Q9" s="1359"/>
      <c r="R9" s="1359"/>
      <c r="S9" s="1359"/>
      <c r="T9" s="1359"/>
    </row>
    <row r="10" spans="1:20" ht="18.75" customHeight="1" x14ac:dyDescent="0.25">
      <c r="B10" s="1359" t="s">
        <v>319</v>
      </c>
      <c r="C10" s="1359"/>
      <c r="D10" s="1359"/>
      <c r="E10" s="1359"/>
      <c r="F10" s="1359"/>
      <c r="G10" s="1359"/>
      <c r="H10" s="1359"/>
      <c r="I10" s="1359"/>
      <c r="J10" s="1359"/>
      <c r="K10" s="1359"/>
      <c r="L10" s="1359"/>
      <c r="M10" s="1359"/>
      <c r="N10" s="1359"/>
      <c r="O10" s="1359"/>
      <c r="P10" s="1359"/>
      <c r="Q10" s="1359"/>
      <c r="R10" s="1359"/>
      <c r="S10" s="1359"/>
      <c r="T10" s="1359"/>
    </row>
    <row r="11" spans="1:20" ht="18.75" customHeight="1" x14ac:dyDescent="0.25">
      <c r="B11" s="1359" t="s">
        <v>320</v>
      </c>
      <c r="C11" s="1359"/>
      <c r="D11" s="1359"/>
      <c r="E11" s="1359"/>
      <c r="F11" s="1359"/>
      <c r="G11" s="1359"/>
      <c r="H11" s="1359"/>
      <c r="I11" s="1359"/>
      <c r="J11" s="1359"/>
      <c r="K11" s="1359"/>
      <c r="L11" s="1359"/>
      <c r="M11" s="1359"/>
      <c r="N11" s="1359"/>
      <c r="O11" s="1359"/>
      <c r="P11" s="1359"/>
      <c r="Q11" s="1359"/>
      <c r="R11" s="1359"/>
      <c r="S11" s="1359"/>
      <c r="T11" s="1359"/>
    </row>
    <row r="12" spans="1:20" ht="18.75" customHeight="1" x14ac:dyDescent="0.25">
      <c r="B12" s="1359" t="s">
        <v>321</v>
      </c>
      <c r="C12" s="1359"/>
      <c r="D12" s="1359"/>
      <c r="E12" s="1359"/>
      <c r="F12" s="1359"/>
      <c r="G12" s="1359"/>
      <c r="H12" s="1359"/>
      <c r="I12" s="1359"/>
      <c r="J12" s="1359"/>
      <c r="K12" s="1359"/>
      <c r="L12" s="1359"/>
      <c r="M12" s="1359"/>
      <c r="N12" s="1359"/>
      <c r="O12" s="1359"/>
      <c r="P12" s="1359"/>
      <c r="Q12" s="1359"/>
      <c r="R12" s="1359"/>
      <c r="S12" s="1359"/>
      <c r="T12" s="1359"/>
    </row>
    <row r="13" spans="1:20" ht="18.75" customHeight="1" x14ac:dyDescent="0.25">
      <c r="B13" s="1359" t="s">
        <v>322</v>
      </c>
      <c r="C13" s="1359"/>
      <c r="D13" s="1359"/>
      <c r="E13" s="1359"/>
      <c r="F13" s="1359"/>
      <c r="G13" s="1359"/>
      <c r="H13" s="1359"/>
      <c r="I13" s="1359"/>
      <c r="J13" s="1359"/>
      <c r="K13" s="1359"/>
      <c r="L13" s="1359"/>
      <c r="M13" s="1359"/>
      <c r="N13" s="1359"/>
      <c r="O13" s="1359"/>
      <c r="P13" s="1359"/>
      <c r="Q13" s="1359"/>
      <c r="R13" s="1359"/>
      <c r="S13" s="1359"/>
      <c r="T13" s="1359"/>
    </row>
    <row r="14" spans="1:20" ht="18.75" customHeight="1" x14ac:dyDescent="0.25">
      <c r="B14" s="214"/>
      <c r="C14" s="214"/>
      <c r="D14" s="214"/>
      <c r="E14" s="214"/>
      <c r="F14" s="214"/>
      <c r="G14" s="214"/>
      <c r="H14" s="214"/>
      <c r="I14" s="214"/>
      <c r="J14" s="214"/>
      <c r="K14" s="214"/>
      <c r="L14" s="214"/>
      <c r="M14" s="214"/>
      <c r="N14" s="214"/>
      <c r="O14" s="214"/>
      <c r="P14" s="214"/>
      <c r="Q14" s="214"/>
      <c r="R14" s="214"/>
      <c r="S14" s="214"/>
    </row>
    <row r="15" spans="1:20" ht="18.75" customHeight="1" x14ac:dyDescent="0.25">
      <c r="B15" s="1360" t="s">
        <v>323</v>
      </c>
      <c r="C15" s="1360"/>
      <c r="D15" s="1360"/>
      <c r="E15" s="1360"/>
      <c r="F15" s="1360"/>
      <c r="G15" s="1360"/>
      <c r="H15" s="1360"/>
      <c r="I15" s="1360"/>
      <c r="J15" s="1360"/>
      <c r="K15" s="1360"/>
      <c r="L15" s="1360"/>
      <c r="M15" s="1360"/>
      <c r="N15" s="1360"/>
      <c r="O15" s="1360"/>
      <c r="P15" s="1360"/>
      <c r="Q15" s="1360"/>
      <c r="R15" s="1360"/>
      <c r="S15" s="1360"/>
    </row>
    <row r="16" spans="1:20" ht="18.75" customHeight="1" x14ac:dyDescent="0.25">
      <c r="B16" s="1359" t="s">
        <v>324</v>
      </c>
      <c r="C16" s="1359"/>
      <c r="D16" s="1359"/>
      <c r="E16" s="1359"/>
      <c r="F16" s="1359"/>
      <c r="G16" s="1359"/>
      <c r="H16" s="1359"/>
      <c r="I16" s="1359"/>
      <c r="J16" s="1359"/>
      <c r="K16" s="1359"/>
      <c r="L16" s="1359"/>
      <c r="M16" s="1359"/>
      <c r="N16" s="1359"/>
      <c r="O16" s="1359"/>
      <c r="P16" s="1359"/>
      <c r="Q16" s="1359"/>
      <c r="R16" s="1359"/>
      <c r="S16" s="1359"/>
    </row>
    <row r="17" spans="2:20" ht="18.75" customHeight="1" x14ac:dyDescent="0.25">
      <c r="B17" s="1359" t="s">
        <v>325</v>
      </c>
      <c r="C17" s="1359"/>
      <c r="D17" s="1359"/>
      <c r="E17" s="1359"/>
      <c r="F17" s="1359"/>
      <c r="G17" s="1359"/>
      <c r="H17" s="1359"/>
      <c r="I17" s="1359"/>
      <c r="J17" s="1359"/>
      <c r="K17" s="1359"/>
      <c r="L17" s="1359"/>
      <c r="M17" s="1359"/>
      <c r="N17" s="1359"/>
      <c r="O17" s="1359"/>
      <c r="P17" s="1359"/>
      <c r="Q17" s="1359"/>
      <c r="R17" s="1359"/>
      <c r="S17" s="1359"/>
      <c r="T17" s="214"/>
    </row>
    <row r="18" spans="2:20" ht="18.75" customHeight="1" x14ac:dyDescent="0.25">
      <c r="B18" s="1359" t="s">
        <v>326</v>
      </c>
      <c r="C18" s="1359"/>
      <c r="D18" s="1359"/>
      <c r="E18" s="1359"/>
      <c r="F18" s="1359"/>
      <c r="G18" s="1359"/>
      <c r="H18" s="1359"/>
      <c r="I18" s="1359"/>
      <c r="J18" s="1359"/>
      <c r="K18" s="1359"/>
      <c r="L18" s="1359"/>
      <c r="M18" s="1359"/>
      <c r="N18" s="1359"/>
      <c r="O18" s="1359"/>
      <c r="P18" s="1359"/>
      <c r="Q18" s="1359"/>
      <c r="R18" s="1359"/>
      <c r="S18" s="1359"/>
      <c r="T18" s="214"/>
    </row>
    <row r="19" spans="2:20" ht="18.75" customHeight="1" x14ac:dyDescent="0.25">
      <c r="B19" s="214"/>
      <c r="C19" s="214"/>
      <c r="D19" s="214"/>
      <c r="E19" s="214"/>
      <c r="F19" s="214"/>
      <c r="G19" s="214"/>
      <c r="H19" s="214"/>
      <c r="I19" s="214"/>
      <c r="J19" s="214"/>
      <c r="K19" s="214"/>
      <c r="L19" s="214"/>
      <c r="M19" s="214"/>
      <c r="N19" s="214"/>
      <c r="O19" s="214"/>
      <c r="P19" s="214"/>
      <c r="Q19" s="214"/>
      <c r="R19" s="214"/>
      <c r="S19" s="214"/>
    </row>
    <row r="20" spans="2:20" ht="18.75" customHeight="1" x14ac:dyDescent="0.25">
      <c r="B20" s="1360" t="s">
        <v>327</v>
      </c>
      <c r="C20" s="1360"/>
      <c r="D20" s="1360"/>
      <c r="E20" s="1360"/>
      <c r="F20" s="1360"/>
      <c r="G20" s="1360"/>
      <c r="H20" s="1360"/>
      <c r="I20" s="1360"/>
      <c r="J20" s="1360"/>
      <c r="K20" s="1360"/>
      <c r="L20" s="1360"/>
      <c r="M20" s="1360"/>
      <c r="N20" s="1360"/>
      <c r="O20" s="1360"/>
      <c r="P20" s="1360"/>
      <c r="Q20" s="1360"/>
      <c r="R20" s="1360"/>
      <c r="S20" s="1360"/>
    </row>
    <row r="21" spans="2:20" ht="18.75" customHeight="1" x14ac:dyDescent="0.25">
      <c r="B21" s="1359" t="s">
        <v>328</v>
      </c>
      <c r="C21" s="1359"/>
      <c r="D21" s="1359"/>
      <c r="E21" s="1359"/>
      <c r="F21" s="1359"/>
      <c r="G21" s="1359"/>
      <c r="H21" s="1359"/>
      <c r="I21" s="1359"/>
      <c r="J21" s="1359"/>
      <c r="K21" s="1359"/>
      <c r="L21" s="1359"/>
      <c r="M21" s="1359"/>
      <c r="N21" s="1359"/>
      <c r="O21" s="1359"/>
      <c r="P21" s="1359"/>
      <c r="Q21" s="1359"/>
      <c r="R21" s="1359"/>
      <c r="S21" s="1359"/>
    </row>
    <row r="22" spans="2:20" ht="18.75" customHeight="1" x14ac:dyDescent="0.25">
      <c r="B22" s="214"/>
      <c r="C22" s="214"/>
      <c r="D22" s="214"/>
      <c r="E22" s="214"/>
      <c r="F22" s="214"/>
      <c r="G22" s="214"/>
      <c r="H22" s="214"/>
      <c r="I22" s="214"/>
      <c r="J22" s="214"/>
      <c r="K22" s="214"/>
      <c r="L22" s="214"/>
      <c r="M22" s="214"/>
      <c r="N22" s="214"/>
      <c r="O22" s="214"/>
      <c r="P22" s="214"/>
      <c r="Q22" s="214"/>
      <c r="R22" s="214"/>
      <c r="S22" s="214"/>
    </row>
    <row r="23" spans="2:20" ht="18.75" customHeight="1" x14ac:dyDescent="0.25">
      <c r="B23" s="1360" t="s">
        <v>329</v>
      </c>
      <c r="C23" s="1360"/>
      <c r="D23" s="1360"/>
      <c r="E23" s="1360"/>
      <c r="F23" s="1360"/>
      <c r="G23" s="1360"/>
      <c r="H23" s="1360"/>
      <c r="I23" s="1360"/>
      <c r="J23" s="1360"/>
      <c r="K23" s="1360"/>
      <c r="L23" s="1360"/>
      <c r="M23" s="1360"/>
      <c r="N23" s="1360"/>
      <c r="O23" s="1360"/>
      <c r="P23" s="1360"/>
      <c r="Q23" s="1360"/>
      <c r="R23" s="1360"/>
      <c r="S23" s="1360"/>
    </row>
    <row r="24" spans="2:20" ht="18.75" customHeight="1" x14ac:dyDescent="0.25">
      <c r="B24" s="1359" t="s">
        <v>329</v>
      </c>
      <c r="C24" s="1359"/>
      <c r="D24" s="1359"/>
      <c r="E24" s="1359"/>
      <c r="F24" s="1359"/>
      <c r="G24" s="1359"/>
      <c r="H24" s="1359"/>
      <c r="I24" s="1359"/>
      <c r="J24" s="1359"/>
      <c r="K24" s="1359"/>
      <c r="L24" s="1359"/>
      <c r="M24" s="1359"/>
      <c r="N24" s="1359"/>
      <c r="O24" s="1359"/>
      <c r="P24" s="1359"/>
      <c r="Q24" s="1359"/>
      <c r="R24" s="1359"/>
      <c r="S24" s="1359"/>
    </row>
    <row r="25" spans="2:20" ht="18.75" customHeight="1" x14ac:dyDescent="0.25">
      <c r="B25" s="1359" t="s">
        <v>330</v>
      </c>
      <c r="C25" s="1359"/>
      <c r="D25" s="1359"/>
      <c r="E25" s="1359"/>
      <c r="F25" s="1359"/>
      <c r="G25" s="1359"/>
      <c r="H25" s="1359"/>
      <c r="I25" s="1359"/>
      <c r="J25" s="1359"/>
      <c r="K25" s="1359"/>
      <c r="L25" s="1359"/>
      <c r="M25" s="1359"/>
      <c r="N25" s="1359"/>
      <c r="O25" s="1359"/>
      <c r="P25" s="1359"/>
      <c r="Q25" s="1359"/>
      <c r="R25" s="1359"/>
      <c r="S25" s="1359"/>
    </row>
    <row r="26" spans="2:20" ht="18.75" customHeight="1" x14ac:dyDescent="0.25">
      <c r="B26" s="214"/>
      <c r="C26" s="214"/>
      <c r="D26" s="214"/>
      <c r="E26" s="214"/>
      <c r="F26" s="214"/>
      <c r="G26" s="214"/>
      <c r="H26" s="214"/>
      <c r="I26" s="214"/>
      <c r="J26" s="214"/>
      <c r="K26" s="214"/>
      <c r="L26" s="214"/>
      <c r="M26" s="214"/>
      <c r="N26" s="214"/>
      <c r="O26" s="214"/>
      <c r="P26" s="214"/>
      <c r="Q26" s="214"/>
      <c r="R26" s="214"/>
      <c r="S26" s="214"/>
    </row>
    <row r="27" spans="2:20" ht="18.75" customHeight="1" x14ac:dyDescent="0.25">
      <c r="B27" s="1360" t="s">
        <v>331</v>
      </c>
      <c r="C27" s="1360"/>
      <c r="D27" s="1360"/>
      <c r="E27" s="1360"/>
      <c r="F27" s="1360"/>
      <c r="G27" s="1360"/>
      <c r="H27" s="1360"/>
      <c r="I27" s="1360"/>
      <c r="J27" s="1360"/>
      <c r="K27" s="1360"/>
      <c r="L27" s="1360"/>
      <c r="M27" s="1360"/>
      <c r="N27" s="1360"/>
      <c r="O27" s="1360"/>
      <c r="P27" s="1360"/>
      <c r="Q27" s="1360"/>
      <c r="R27" s="1360"/>
      <c r="S27" s="1360"/>
    </row>
    <row r="28" spans="2:20" ht="18.75" customHeight="1" x14ac:dyDescent="0.25">
      <c r="B28" s="1359" t="s">
        <v>331</v>
      </c>
      <c r="C28" s="1359"/>
      <c r="D28" s="1359"/>
      <c r="E28" s="1359"/>
      <c r="F28" s="1359"/>
      <c r="G28" s="1359"/>
      <c r="H28" s="1359"/>
      <c r="I28" s="1359"/>
      <c r="J28" s="1359"/>
      <c r="K28" s="1359"/>
      <c r="L28" s="1359"/>
      <c r="M28" s="1359"/>
      <c r="N28" s="1359"/>
      <c r="O28" s="1359"/>
      <c r="P28" s="1359"/>
      <c r="Q28" s="1359"/>
      <c r="R28" s="1359"/>
      <c r="S28" s="1359"/>
    </row>
    <row r="29" spans="2:20" ht="18.75" customHeight="1" x14ac:dyDescent="0.25">
      <c r="B29" s="1359" t="s">
        <v>332</v>
      </c>
      <c r="C29" s="1359"/>
      <c r="D29" s="1359"/>
      <c r="E29" s="1359"/>
      <c r="F29" s="1359"/>
      <c r="G29" s="1359"/>
      <c r="H29" s="1359"/>
      <c r="I29" s="1359"/>
      <c r="J29" s="1359"/>
      <c r="K29" s="1359"/>
      <c r="L29" s="1359"/>
      <c r="M29" s="1359"/>
      <c r="N29" s="1359"/>
      <c r="O29" s="1359"/>
      <c r="P29" s="1359"/>
      <c r="Q29" s="1359"/>
      <c r="R29" s="1359"/>
      <c r="S29" s="1359"/>
    </row>
    <row r="30" spans="2:20" ht="18.75" customHeight="1" x14ac:dyDescent="0.25">
      <c r="B30" s="214"/>
      <c r="C30" s="214"/>
      <c r="D30" s="214"/>
      <c r="E30" s="214"/>
      <c r="F30" s="214"/>
      <c r="G30" s="214"/>
      <c r="H30" s="214"/>
      <c r="I30" s="214"/>
      <c r="J30" s="214"/>
      <c r="K30" s="214"/>
      <c r="L30" s="214"/>
      <c r="M30" s="214"/>
      <c r="N30" s="214"/>
      <c r="O30" s="214"/>
      <c r="P30" s="214"/>
      <c r="Q30" s="214"/>
      <c r="R30" s="214"/>
      <c r="S30" s="214"/>
    </row>
    <row r="31" spans="2:20" ht="18.75" customHeight="1" x14ac:dyDescent="0.25">
      <c r="B31" s="1360" t="s">
        <v>333</v>
      </c>
      <c r="C31" s="1360"/>
      <c r="D31" s="1360"/>
      <c r="E31" s="1360"/>
      <c r="F31" s="1360"/>
      <c r="G31" s="1360"/>
      <c r="H31" s="1360"/>
      <c r="I31" s="1360"/>
      <c r="J31" s="1360"/>
      <c r="K31" s="1360"/>
      <c r="L31" s="1360"/>
      <c r="M31" s="1360"/>
      <c r="N31" s="1360"/>
      <c r="O31" s="1360"/>
      <c r="P31" s="1360"/>
      <c r="Q31" s="1360"/>
      <c r="R31" s="1360"/>
      <c r="S31" s="1360"/>
    </row>
    <row r="32" spans="2:20" ht="18.75" customHeight="1" x14ac:dyDescent="0.25">
      <c r="B32" s="1359" t="s">
        <v>334</v>
      </c>
      <c r="C32" s="1359"/>
      <c r="D32" s="1359"/>
      <c r="E32" s="1359"/>
      <c r="F32" s="1359"/>
      <c r="G32" s="1359"/>
      <c r="H32" s="1359"/>
      <c r="I32" s="1359"/>
      <c r="J32" s="1359"/>
      <c r="K32" s="1359"/>
      <c r="L32" s="1359"/>
      <c r="M32" s="1359"/>
      <c r="N32" s="1359"/>
      <c r="O32" s="1359"/>
      <c r="P32" s="1359"/>
      <c r="Q32" s="1359"/>
      <c r="R32" s="1359"/>
      <c r="S32" s="1359"/>
    </row>
    <row r="33" spans="2:20" ht="18.75" customHeight="1" x14ac:dyDescent="0.25">
      <c r="B33" s="1359" t="s">
        <v>335</v>
      </c>
      <c r="C33" s="1359"/>
      <c r="D33" s="1359"/>
      <c r="E33" s="1359"/>
      <c r="F33" s="1359"/>
      <c r="G33" s="1359"/>
      <c r="H33" s="1359"/>
      <c r="I33" s="1359"/>
      <c r="J33" s="1359"/>
      <c r="K33" s="1359"/>
      <c r="L33" s="1359"/>
      <c r="M33" s="1359"/>
      <c r="N33" s="1359"/>
      <c r="O33" s="1359"/>
      <c r="P33" s="1359"/>
      <c r="Q33" s="1359"/>
      <c r="R33" s="1359"/>
      <c r="S33" s="1359"/>
      <c r="T33" s="214"/>
    </row>
    <row r="34" spans="2:20" ht="18.75" customHeight="1" x14ac:dyDescent="0.25">
      <c r="B34" s="1359" t="s">
        <v>336</v>
      </c>
      <c r="C34" s="1359"/>
      <c r="D34" s="1359"/>
      <c r="E34" s="1359"/>
      <c r="F34" s="1359"/>
      <c r="G34" s="1359"/>
      <c r="H34" s="1359"/>
      <c r="I34" s="1359"/>
      <c r="J34" s="1359"/>
      <c r="K34" s="1359"/>
      <c r="L34" s="1359"/>
      <c r="M34" s="1359"/>
      <c r="N34" s="1359"/>
      <c r="O34" s="1359"/>
      <c r="P34" s="1359"/>
      <c r="Q34" s="1359"/>
      <c r="R34" s="1359"/>
      <c r="S34" s="1359"/>
      <c r="T34" s="214"/>
    </row>
    <row r="35" spans="2:20" ht="15" customHeight="1" x14ac:dyDescent="0.25">
      <c r="B35" s="1359" t="s">
        <v>337</v>
      </c>
      <c r="C35" s="1359"/>
      <c r="D35" s="1359"/>
      <c r="E35" s="1359"/>
      <c r="F35" s="1359"/>
      <c r="G35" s="1359"/>
      <c r="H35" s="1359"/>
      <c r="I35" s="1359"/>
      <c r="J35" s="1359"/>
      <c r="K35" s="1359"/>
      <c r="L35" s="1359"/>
      <c r="M35" s="1359"/>
      <c r="N35" s="1359"/>
      <c r="O35" s="1359"/>
      <c r="P35" s="1359"/>
      <c r="Q35" s="1359"/>
      <c r="R35" s="1359"/>
      <c r="S35" s="1359"/>
      <c r="T35" s="214"/>
    </row>
    <row r="36" spans="2:20" ht="16" customHeight="1" x14ac:dyDescent="0.25">
      <c r="O36" s="215"/>
      <c r="Q36" s="215"/>
    </row>
    <row r="37" spans="2:20" ht="16" customHeight="1" x14ac:dyDescent="0.25"/>
    <row r="38" spans="2:20" ht="16" customHeight="1" x14ac:dyDescent="0.25"/>
    <row r="39" spans="2:20" ht="16" customHeight="1" x14ac:dyDescent="0.25"/>
    <row r="40" spans="2:20" ht="16" customHeight="1" x14ac:dyDescent="0.25"/>
    <row r="41" spans="2:20" ht="16" customHeight="1" x14ac:dyDescent="0.25"/>
    <row r="42" spans="2:20" ht="16" customHeight="1" x14ac:dyDescent="0.25"/>
    <row r="43" spans="2:20" ht="18" customHeight="1" x14ac:dyDescent="0.25"/>
  </sheetData>
  <mergeCells count="28">
    <mergeCell ref="B29:S29"/>
    <mergeCell ref="B15:S15"/>
    <mergeCell ref="B2:R2"/>
    <mergeCell ref="C3:E3"/>
    <mergeCell ref="B5:P5"/>
    <mergeCell ref="Q5:S5"/>
    <mergeCell ref="B7:S7"/>
    <mergeCell ref="B8:T8"/>
    <mergeCell ref="B9:T9"/>
    <mergeCell ref="B10:T10"/>
    <mergeCell ref="B11:T11"/>
    <mergeCell ref="B12:T12"/>
    <mergeCell ref="B13:T13"/>
    <mergeCell ref="B23:S23"/>
    <mergeCell ref="B24:S24"/>
    <mergeCell ref="B25:S25"/>
    <mergeCell ref="B27:S27"/>
    <mergeCell ref="B28:S28"/>
    <mergeCell ref="B16:S16"/>
    <mergeCell ref="B17:S17"/>
    <mergeCell ref="B18:S18"/>
    <mergeCell ref="B20:S20"/>
    <mergeCell ref="B21:S21"/>
    <mergeCell ref="B32:S32"/>
    <mergeCell ref="B33:S33"/>
    <mergeCell ref="B34:S34"/>
    <mergeCell ref="B35:S35"/>
    <mergeCell ref="B31:S31"/>
  </mergeCells>
  <hyperlinks>
    <hyperlink ref="B9:T9" location="'42pbpcasaadpot'!A1" display="4.2. PERSONAS CON RESOLUCIÓN DE PIA EN RELACIÓN A LA POBLACIÓN POTENCIALMENTE DEPENDIENTE DE LAS CCAA." xr:uid="{00000000-0004-0000-1000-000000000000}"/>
    <hyperlink ref="B11:T11" location="'44apbpcasaad'!A1" display="4.4.a, 4.4.b. PERSONAS CON RESOLUCIÓN DE PIA EN RELACIÓN A LA POBLACIÓN DE LAS CCAA POR TRAMOS DE EDAD. GRÁFICO" xr:uid="{00000000-0004-0000-1000-000001000000}"/>
    <hyperlink ref="B17:S17" location="'51aPAPDgrado'!A1" display="5.1.a.-5.1.h. PRESTACIONES POR TIPO DE PRESTACIÓN, COMUNIDAD AUTÓNOMA Y POR GRADO." xr:uid="{00000000-0004-0000-1000-000002000000}"/>
    <hyperlink ref="B21:S21" location="'6perfcuidador'!A1" display="6., 6.1. - 6.3. PERFIL DEL CUIDADOR TOTAL Y POR CCAA" xr:uid="{00000000-0004-0000-1000-000003000000}"/>
    <hyperlink ref="B24:S24" location="'7Intensidad'!A1" display="7. INTENSIDAD DE LA AYUDA A DOMICILIO" xr:uid="{00000000-0004-0000-1000-000004000000}"/>
    <hyperlink ref="B25:S25" location="'71IntensidadCCAA'!A1" display="7.1., 7.1.a.-7.1.b. INTENSIDAD DE LA AYUDA A DOMICILIO POR CCAA Y TIPO DE PRESTACIÓN" xr:uid="{00000000-0004-0000-1000-000005000000}"/>
    <hyperlink ref="B28:S28" location="'8CuantíaPrest'!A1" display="8. CUANTÍA DE LAS PRESTACIONES ECONÓMICAS" xr:uid="{00000000-0004-0000-1000-000006000000}"/>
    <hyperlink ref="B29:S29" location="'81CuantíaPEC_CCAA'!A1" display="8.1.a.-8.1.g. CUANTÍA DE LAS PRESTACIONES POR CCAA Y TIPO DE PRESTACIÓN" xr:uid="{00000000-0004-0000-1000-000007000000}"/>
    <hyperlink ref="B32:S32" location="'9TiempoEspera'!A1" display="9. TIEMPO MEDIO DE RESOLUCIÓN POR CCAA" xr:uid="{00000000-0004-0000-1000-000008000000}"/>
    <hyperlink ref="B8:T8" location="'41benpresaad'!A1" display="4.1., 4.1.1.-4.1.3./4.1.a, 4.1.1.a.-4.1.3.a. PERSONAS CON RESOLUCIÓN DE PIA Y PRESTACIONES TOTALES. POR GRADO. GRÁFICOS" xr:uid="{00000000-0004-0000-1000-000009000000}"/>
    <hyperlink ref="B18:T18" location="'52SubtipoVinculada'!A1" display="5.2., 5.2.1., 5.2.2. y 5.2.3. SUBTIPO DE PRESTACIÓN ECONÓMICA VINCULADA AL SERVICIO. POR GRADO" xr:uid="{00000000-0004-0000-1000-00000A000000}"/>
    <hyperlink ref="B13:S13" location="'46perfpbsaad'!A1" display="4.6., 4.6.a. PERFIL DE LA PERSONA CON RESOLUCIÓN DE PIA POR GRADO: SEXO Y EDAD. GRÁFICO" xr:uid="{00000000-0004-0000-1000-00000B000000}"/>
    <hyperlink ref="B10:T10" location="'43pbpcasaad'!A1" display="4.3., 4.3.1.-4.3.2. PERSONAS CON RESOLUCIÓN DE PIA POR CCAA, SEXO, TRAMOS DE EDAD Y GRADO" xr:uid="{00000000-0004-0000-1000-00000C000000}"/>
    <hyperlink ref="B35:T35" location="'12BenefEfect'!A1" display="12. PERSONAS CON RESOLUCIÓN DE PIA Y PRESTACIÓN EFECTIVA O NO EFECTIVA" xr:uid="{00000000-0004-0000-1000-00000D000000}"/>
    <hyperlink ref="B33:S33" location="'10pendResol'!A1" display="10.1., 10.2., 10.3. PERSONAS PENDIENTES DE RESOLUCIÓN DE GRADO O PENDIENTES DE RESOLUCIÓN DE PIA" xr:uid="{00000000-0004-0000-1000-00000E000000}"/>
    <hyperlink ref="B16:S16" location="'51pbgrado'!A1" display="5.1. PRESTACIONES Y RESOLUCIONES DE PIA POR GRADO" xr:uid="{00000000-0004-0000-1000-00000F000000}"/>
    <hyperlink ref="B34:S34" location="'11ListaEspera'!A1" display="11., 11.1.-11.3. PERSONAS BENEFICIARIAS CON DERECHO Y RESOLUCIONES DE PIA POR CCAA Y GRADO" xr:uid="{00000000-0004-0000-1000-000010000000}"/>
    <hyperlink ref="B12:S12" location="'45ResolPIAAltaBaj'!A1" display="4.5. ALTAS Y BAJAS DE RESOLUCIONES DE PIA EN EL ÚLTIMO MES " xr:uid="{00000000-0004-0000-1000-000011000000}"/>
  </hyperlinks>
  <pageMargins left="1.0236220472440944" right="0.23622047244094491" top="0.47244094488188981" bottom="0.47244094488188981" header="0.31496062992125984" footer="0.31496062992125984"/>
  <pageSetup paperSize="9" scale="76"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38">
    <tabColor theme="0"/>
  </sheetPr>
  <dimension ref="A1:AX38"/>
  <sheetViews>
    <sheetView showGridLines="0" topLeftCell="E4" zoomScaleNormal="100" workbookViewId="0">
      <selection activeCell="B34" sqref="B34:P34"/>
    </sheetView>
  </sheetViews>
  <sheetFormatPr baseColWidth="10" defaultColWidth="11.453125" defaultRowHeight="15" x14ac:dyDescent="0.25"/>
  <cols>
    <col min="1" max="1" width="1.1796875" style="88" customWidth="1"/>
    <col min="2" max="2" width="28.7265625" style="88" customWidth="1"/>
    <col min="3" max="3" width="0.54296875" style="88" customWidth="1"/>
    <col min="4" max="4" width="11.81640625" style="88" customWidth="1"/>
    <col min="5" max="5" width="7.7265625" style="88" customWidth="1"/>
    <col min="6" max="6" width="0.453125" style="88" customWidth="1"/>
    <col min="7" max="7" width="12.453125" style="88" customWidth="1"/>
    <col min="8" max="8" width="6.26953125" style="88" customWidth="1"/>
    <col min="9" max="9" width="0.453125" style="88" customWidth="1"/>
    <col min="10" max="10" width="10.81640625" style="88" customWidth="1"/>
    <col min="11" max="11" width="6.26953125" style="88" customWidth="1"/>
    <col min="12" max="12" width="0.453125" style="88" customWidth="1"/>
    <col min="13" max="13" width="11.81640625" style="88" customWidth="1"/>
    <col min="14" max="14" width="6.26953125" style="88" customWidth="1"/>
    <col min="15" max="15" width="0.7265625" style="86" customWidth="1"/>
    <col min="16" max="16" width="10.1796875" style="88" bestFit="1" customWidth="1"/>
    <col min="17" max="17" width="8.54296875" style="88" customWidth="1"/>
    <col min="18" max="18" width="0.453125" style="88" customWidth="1"/>
    <col min="19" max="19" width="8.453125" style="88" bestFit="1" customWidth="1"/>
    <col min="20" max="20" width="7.81640625" style="88" bestFit="1" customWidth="1"/>
    <col min="21" max="21" width="0.453125" style="88" customWidth="1"/>
    <col min="22" max="22" width="8.453125" style="88" bestFit="1" customWidth="1"/>
    <col min="23" max="23" width="7.7265625" style="88" bestFit="1" customWidth="1"/>
    <col min="24" max="24" width="0.453125" style="88" customWidth="1"/>
    <col min="25" max="25" width="8.453125" style="88" bestFit="1" customWidth="1"/>
    <col min="26" max="26" width="7.7265625" style="88" bestFit="1" customWidth="1"/>
    <col min="27" max="27" width="11.453125" style="88"/>
    <col min="28" max="30" width="2.453125" style="88" bestFit="1" customWidth="1"/>
    <col min="31" max="31" width="13" style="88" bestFit="1" customWidth="1"/>
    <col min="32" max="32" width="3.453125" style="88" bestFit="1" customWidth="1"/>
    <col min="33" max="33" width="3.81640625" style="88" customWidth="1"/>
    <col min="34" max="36" width="2.453125" style="88" bestFit="1" customWidth="1"/>
    <col min="37" max="37" width="8.453125" style="88" bestFit="1" customWidth="1"/>
    <col min="38" max="38" width="3.453125" style="88" bestFit="1" customWidth="1"/>
    <col min="39" max="39" width="3.54296875" style="88" customWidth="1"/>
    <col min="40" max="42" width="2.453125" style="88" bestFit="1" customWidth="1"/>
    <col min="43" max="43" width="8.453125" style="88" bestFit="1" customWidth="1"/>
    <col min="44" max="44" width="4.1796875" style="88" bestFit="1" customWidth="1"/>
    <col min="45" max="45" width="3.26953125" style="88" customWidth="1"/>
    <col min="46" max="46" width="4.26953125" style="88" bestFit="1" customWidth="1"/>
    <col min="47" max="47" width="2.453125" style="88" bestFit="1" customWidth="1"/>
    <col min="48" max="48" width="4.26953125" style="88" bestFit="1" customWidth="1"/>
    <col min="49" max="49" width="8.453125" style="88" bestFit="1" customWidth="1"/>
    <col min="50" max="50" width="4.26953125" style="88" bestFit="1" customWidth="1"/>
    <col min="51" max="16384" width="11.453125" style="88"/>
  </cols>
  <sheetData>
    <row r="1" spans="1:50" s="32" customFormat="1" ht="15" customHeight="1" x14ac:dyDescent="0.25">
      <c r="B1" s="33"/>
      <c r="C1" s="34"/>
      <c r="F1" s="34"/>
      <c r="I1" s="34"/>
      <c r="O1" s="35"/>
      <c r="R1" s="34"/>
      <c r="S1" s="32" t="s">
        <v>135</v>
      </c>
      <c r="V1" s="32" t="s">
        <v>16</v>
      </c>
      <c r="Y1" s="32" t="s">
        <v>15</v>
      </c>
    </row>
    <row r="2" spans="1:50" s="36" customFormat="1" ht="52.5" customHeight="1" x14ac:dyDescent="0.3">
      <c r="B2" s="1444"/>
      <c r="C2" s="1444"/>
      <c r="D2" s="1444"/>
      <c r="E2" s="1444"/>
      <c r="F2" s="1444"/>
      <c r="G2" s="1444"/>
      <c r="H2" s="1444"/>
      <c r="I2" s="1444"/>
      <c r="O2" s="37"/>
    </row>
    <row r="3" spans="1:50" s="38" customFormat="1" ht="4.5" customHeight="1" x14ac:dyDescent="0.25">
      <c r="B3" s="1445"/>
      <c r="C3" s="1445"/>
      <c r="D3" s="1445"/>
      <c r="E3" s="1445"/>
      <c r="F3" s="1445"/>
      <c r="G3" s="1445"/>
      <c r="H3" s="1445"/>
      <c r="I3" s="1445"/>
      <c r="O3" s="37"/>
    </row>
    <row r="4" spans="1:50" s="38" customFormat="1" ht="17.25" customHeight="1" x14ac:dyDescent="0.25">
      <c r="A4" s="1445" t="s">
        <v>193</v>
      </c>
      <c r="B4" s="1445"/>
      <c r="C4" s="1445"/>
      <c r="D4" s="1445"/>
      <c r="E4" s="1445"/>
      <c r="F4" s="1445"/>
      <c r="G4" s="1445"/>
      <c r="H4" s="1445"/>
      <c r="I4" s="1445"/>
      <c r="J4" s="1445"/>
      <c r="K4" s="1445"/>
      <c r="L4" s="1445"/>
      <c r="M4" s="1445"/>
      <c r="N4" s="1445"/>
      <c r="O4" s="1445"/>
      <c r="P4" s="1445"/>
      <c r="Q4" s="1445"/>
      <c r="R4" s="1445"/>
      <c r="S4" s="1445"/>
      <c r="T4" s="1445"/>
      <c r="U4" s="1445"/>
      <c r="V4" s="1445"/>
      <c r="W4" s="1445"/>
      <c r="X4" s="1445"/>
      <c r="Y4" s="1445"/>
      <c r="Z4" s="1445"/>
    </row>
    <row r="5" spans="1:50" s="38" customFormat="1" ht="17.25" customHeight="1" x14ac:dyDescent="0.25">
      <c r="B5" s="1456" t="e">
        <f>#REF!</f>
        <v>#REF!</v>
      </c>
      <c r="C5" s="1456"/>
      <c r="D5" s="1456"/>
      <c r="E5" s="1456"/>
      <c r="F5" s="1456"/>
      <c r="G5" s="1456"/>
      <c r="H5" s="1456"/>
      <c r="I5" s="1456"/>
      <c r="J5" s="1456"/>
      <c r="K5" s="1456"/>
      <c r="L5" s="1456"/>
      <c r="M5" s="1456"/>
      <c r="N5" s="1456"/>
      <c r="O5" s="1456"/>
      <c r="P5" s="1456"/>
      <c r="Q5" s="1456"/>
      <c r="R5" s="1456"/>
      <c r="S5" s="1456"/>
      <c r="T5" s="1456"/>
      <c r="U5" s="1456"/>
      <c r="V5" s="1456"/>
      <c r="W5" s="1456"/>
      <c r="X5" s="1456"/>
      <c r="Y5" s="1456"/>
      <c r="Z5" s="1456"/>
    </row>
    <row r="6" spans="1:50" s="38" customFormat="1" ht="6" customHeight="1" x14ac:dyDescent="0.25">
      <c r="O6" s="37"/>
    </row>
    <row r="7" spans="1:50" s="41" customFormat="1" ht="12.75" customHeight="1" x14ac:dyDescent="0.25">
      <c r="A7" s="39"/>
      <c r="B7" s="1446" t="s">
        <v>12</v>
      </c>
      <c r="C7" s="40"/>
      <c r="D7" s="1452" t="s">
        <v>109</v>
      </c>
      <c r="E7" s="1449"/>
      <c r="F7" s="181"/>
      <c r="G7" s="1449"/>
      <c r="H7" s="1449"/>
      <c r="I7" s="181"/>
      <c r="J7" s="1449"/>
      <c r="K7" s="1449"/>
      <c r="L7" s="181"/>
      <c r="M7" s="1449"/>
      <c r="N7" s="1450"/>
      <c r="O7" s="40"/>
      <c r="P7" s="1452" t="s">
        <v>30</v>
      </c>
      <c r="Q7" s="1449"/>
      <c r="R7" s="181"/>
      <c r="S7" s="1449"/>
      <c r="T7" s="1449"/>
      <c r="U7" s="181"/>
      <c r="V7" s="1449"/>
      <c r="W7" s="1449"/>
      <c r="X7" s="181"/>
      <c r="Y7" s="1449"/>
      <c r="Z7" s="1450"/>
      <c r="AA7" s="116"/>
      <c r="AB7" s="116"/>
      <c r="AC7" s="117"/>
      <c r="AD7" s="117"/>
      <c r="AE7" s="117"/>
      <c r="AF7" s="117"/>
      <c r="AG7" s="117"/>
      <c r="AH7" s="117"/>
      <c r="AI7" s="118"/>
    </row>
    <row r="8" spans="1:50" s="41" customFormat="1" ht="33.75" customHeight="1" x14ac:dyDescent="0.25">
      <c r="A8" s="39"/>
      <c r="B8" s="1447"/>
      <c r="C8" s="40"/>
      <c r="D8" s="1453"/>
      <c r="E8" s="1454"/>
      <c r="F8" s="40"/>
      <c r="G8" s="1452" t="s">
        <v>169</v>
      </c>
      <c r="H8" s="1450"/>
      <c r="I8" s="40"/>
      <c r="J8" s="1452" t="s">
        <v>175</v>
      </c>
      <c r="K8" s="1450"/>
      <c r="L8" s="40"/>
      <c r="M8" s="1452" t="s">
        <v>170</v>
      </c>
      <c r="N8" s="1450"/>
      <c r="O8" s="40"/>
      <c r="P8" s="1453"/>
      <c r="Q8" s="1455"/>
      <c r="R8" s="130"/>
      <c r="S8" s="1452" t="s">
        <v>176</v>
      </c>
      <c r="T8" s="1450"/>
      <c r="U8" s="40"/>
      <c r="V8" s="1452" t="s">
        <v>177</v>
      </c>
      <c r="W8" s="1450"/>
      <c r="X8" s="40"/>
      <c r="Y8" s="1452" t="s">
        <v>178</v>
      </c>
      <c r="Z8" s="1450"/>
      <c r="AA8" s="116"/>
      <c r="AB8" s="116"/>
      <c r="AC8" s="117"/>
      <c r="AD8" s="117"/>
      <c r="AE8" s="117"/>
      <c r="AF8" s="117"/>
      <c r="AG8" s="117"/>
      <c r="AH8" s="117"/>
      <c r="AI8" s="118"/>
    </row>
    <row r="9" spans="1:50" s="46" customFormat="1" ht="36.75" customHeight="1" x14ac:dyDescent="0.25">
      <c r="A9" s="42"/>
      <c r="B9" s="1448"/>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5">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2">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2">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2">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2">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2">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2">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2">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2">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2">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2">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2">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2">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2">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2">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2">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2">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2">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2">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2">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2">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5">
      <c r="B31" s="84" t="s">
        <v>39</v>
      </c>
      <c r="C31" s="85"/>
      <c r="D31" s="85"/>
      <c r="E31" s="85"/>
      <c r="F31" s="85"/>
      <c r="G31" s="85"/>
      <c r="H31" s="85"/>
      <c r="I31" s="85"/>
      <c r="O31" s="86"/>
      <c r="R31" s="85"/>
    </row>
    <row r="32" spans="1:50" s="78" customFormat="1" ht="5.25" customHeight="1" x14ac:dyDescent="0.25">
      <c r="B32" s="84" t="s">
        <v>47</v>
      </c>
      <c r="C32" s="87"/>
      <c r="D32" s="87"/>
      <c r="E32" s="87"/>
      <c r="F32" s="87"/>
      <c r="G32" s="87"/>
      <c r="H32" s="87"/>
      <c r="I32" s="87"/>
      <c r="O32" s="86"/>
      <c r="R32" s="87"/>
    </row>
    <row r="33" spans="2:19" s="78" customFormat="1" ht="13.5" customHeight="1" x14ac:dyDescent="0.25">
      <c r="B33" s="1451" t="s">
        <v>217</v>
      </c>
      <c r="C33" s="1451"/>
      <c r="D33" s="1451"/>
      <c r="E33" s="1451"/>
      <c r="F33" s="1451"/>
      <c r="G33" s="1451"/>
      <c r="H33" s="1451"/>
      <c r="I33" s="1451"/>
      <c r="J33" s="1451"/>
      <c r="K33" s="1451"/>
      <c r="L33" s="1451"/>
      <c r="M33" s="1451"/>
      <c r="O33" s="86"/>
    </row>
    <row r="34" spans="2:19" ht="29.25" customHeight="1" x14ac:dyDescent="0.25">
      <c r="B34" s="1443"/>
      <c r="C34" s="1443"/>
      <c r="D34" s="1443"/>
      <c r="E34" s="1443"/>
      <c r="F34" s="1443"/>
      <c r="G34" s="1443"/>
      <c r="H34" s="1443"/>
      <c r="I34" s="1443"/>
      <c r="J34" s="1443"/>
      <c r="K34" s="1443"/>
      <c r="L34" s="1443"/>
      <c r="M34" s="1443"/>
      <c r="N34" s="1443"/>
      <c r="O34" s="1443"/>
      <c r="P34" s="1443"/>
      <c r="Q34" s="89"/>
      <c r="R34" s="89"/>
      <c r="S34" s="89"/>
    </row>
    <row r="35" spans="2:19" ht="4.5" customHeight="1" x14ac:dyDescent="0.25">
      <c r="B35" s="1442"/>
      <c r="C35" s="1442"/>
      <c r="D35" s="1442"/>
      <c r="E35" s="1442"/>
      <c r="F35" s="1442"/>
      <c r="G35" s="1442"/>
      <c r="H35" s="1442"/>
      <c r="I35" s="1442"/>
      <c r="J35" s="1442"/>
      <c r="K35" s="1442"/>
      <c r="L35" s="1442"/>
      <c r="M35" s="1442"/>
      <c r="N35" s="1442"/>
      <c r="O35" s="1442"/>
      <c r="P35" s="1442"/>
      <c r="Q35" s="89"/>
      <c r="R35" s="89"/>
      <c r="S35" s="89"/>
    </row>
    <row r="38" spans="2:19" x14ac:dyDescent="0.25">
      <c r="L38" s="90"/>
      <c r="M38" s="90"/>
      <c r="N38" s="90"/>
    </row>
  </sheetData>
  <mergeCells count="22">
    <mergeCell ref="V7:W7"/>
    <mergeCell ref="P7:Q8"/>
    <mergeCell ref="B33:M33"/>
    <mergeCell ref="B34:P34"/>
    <mergeCell ref="B35:P35"/>
    <mergeCell ref="S7:T7"/>
    <mergeCell ref="B2:I2"/>
    <mergeCell ref="B3:I3"/>
    <mergeCell ref="B7:B9"/>
    <mergeCell ref="D7:E8"/>
    <mergeCell ref="G7:H7"/>
    <mergeCell ref="A4:Z4"/>
    <mergeCell ref="B5:Z5"/>
    <mergeCell ref="Y7:Z7"/>
    <mergeCell ref="G8:H8"/>
    <mergeCell ref="J8:K8"/>
    <mergeCell ref="M8:N8"/>
    <mergeCell ref="S8:T8"/>
    <mergeCell ref="V8:W8"/>
    <mergeCell ref="Y8:Z8"/>
    <mergeCell ref="J7:K7"/>
    <mergeCell ref="M7:N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39">
    <tabColor theme="0"/>
    <pageSetUpPr fitToPage="1"/>
  </sheetPr>
  <dimension ref="A1:AX50"/>
  <sheetViews>
    <sheetView showGridLines="0" topLeftCell="A10" zoomScaleNormal="100" workbookViewId="0">
      <selection activeCell="AC34" sqref="AC34"/>
    </sheetView>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1.81640625" style="333" customWidth="1"/>
    <col min="5" max="5" width="7.7265625" style="333" customWidth="1"/>
    <col min="6" max="6" width="0.453125" style="333" customWidth="1"/>
    <col min="7" max="7" width="12.453125" style="333" customWidth="1"/>
    <col min="8" max="8" width="6.26953125" style="333" customWidth="1"/>
    <col min="9" max="9" width="0.453125" style="333" customWidth="1"/>
    <col min="10" max="10" width="10.81640625" style="333" customWidth="1"/>
    <col min="11" max="11" width="6.26953125" style="333" customWidth="1"/>
    <col min="12" max="12" width="0.453125" style="333" customWidth="1"/>
    <col min="13" max="13" width="11.81640625" style="333" customWidth="1"/>
    <col min="14" max="14" width="6.26953125" style="333" customWidth="1"/>
    <col min="15" max="15" width="0.7265625" style="450" customWidth="1"/>
    <col min="16" max="16" width="10.453125" style="333" bestFit="1" customWidth="1"/>
    <col min="17" max="17" width="8.54296875" style="333" customWidth="1"/>
    <col min="18" max="18" width="0.453125" style="333" customWidth="1"/>
    <col min="19" max="19" width="8.7265625" style="333" bestFit="1" customWidth="1"/>
    <col min="20" max="20" width="8.1796875" style="333" bestFit="1" customWidth="1"/>
    <col min="21" max="21" width="0.453125" style="333" customWidth="1"/>
    <col min="22" max="22" width="8.7265625" style="333" bestFit="1" customWidth="1"/>
    <col min="23" max="23" width="8" style="333" bestFit="1" customWidth="1"/>
    <col min="24" max="24" width="0.453125" style="333" customWidth="1"/>
    <col min="25" max="25" width="10.26953125" style="333" bestFit="1" customWidth="1"/>
    <col min="26" max="26" width="8" style="396" bestFit="1" customWidth="1"/>
    <col min="27" max="27" width="11.453125" style="396"/>
    <col min="28" max="30" width="3.453125" style="396" bestFit="1" customWidth="1"/>
    <col min="31" max="31" width="13" style="396" bestFit="1" customWidth="1"/>
    <col min="32" max="32" width="5" style="396" bestFit="1" customWidth="1"/>
    <col min="33" max="33" width="3.81640625" style="396" customWidth="1"/>
    <col min="34" max="36" width="3.453125" style="396" bestFit="1" customWidth="1"/>
    <col min="37" max="37" width="8.453125" style="396" bestFit="1" customWidth="1"/>
    <col min="38" max="38" width="5" style="396" bestFit="1" customWidth="1"/>
    <col min="39" max="39" width="3.54296875" style="396" customWidth="1"/>
    <col min="40" max="42" width="3.453125" style="396" bestFit="1" customWidth="1"/>
    <col min="43" max="43" width="8.453125" style="396" bestFit="1" customWidth="1"/>
    <col min="44" max="44" width="5" style="396" bestFit="1" customWidth="1"/>
    <col min="45" max="45" width="3.26953125" style="396" customWidth="1"/>
    <col min="46" max="46" width="4.54296875" style="396" bestFit="1" customWidth="1"/>
    <col min="47" max="47" width="3.453125" style="396" bestFit="1" customWidth="1"/>
    <col min="48" max="48" width="4.54296875" style="396" bestFit="1" customWidth="1"/>
    <col min="49" max="49" width="8.453125" style="396" bestFit="1" customWidth="1"/>
    <col min="50" max="50" width="6" style="396" bestFit="1" customWidth="1"/>
    <col min="51" max="16384" width="11.453125" style="333"/>
  </cols>
  <sheetData>
    <row r="1" spans="1:50" s="340" customFormat="1" ht="15" customHeight="1" x14ac:dyDescent="0.25">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35">
      <c r="B2" s="1381"/>
      <c r="C2" s="1381"/>
      <c r="D2" s="1381"/>
      <c r="E2" s="1381"/>
      <c r="F2" s="1381"/>
      <c r="G2" s="1381"/>
      <c r="H2" s="1381"/>
      <c r="I2" s="1381"/>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5">
      <c r="B3" s="1382"/>
      <c r="C3" s="1382"/>
      <c r="D3" s="1382"/>
      <c r="E3" s="1382"/>
      <c r="F3" s="1382"/>
      <c r="G3" s="1382"/>
      <c r="H3" s="1382"/>
      <c r="I3" s="1382"/>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5">
      <c r="A4" s="1419" t="s">
        <v>409</v>
      </c>
      <c r="B4" s="1419"/>
      <c r="C4" s="1419"/>
      <c r="D4" s="1419"/>
      <c r="E4" s="1419"/>
      <c r="F4" s="1419"/>
      <c r="G4" s="1419"/>
      <c r="H4" s="1419"/>
      <c r="I4" s="1419"/>
      <c r="J4" s="1419"/>
      <c r="K4" s="1419"/>
      <c r="L4" s="1419"/>
      <c r="M4" s="1419"/>
      <c r="N4" s="1419"/>
      <c r="O4" s="1419"/>
      <c r="P4" s="1419"/>
      <c r="Q4" s="1419"/>
      <c r="R4" s="1419"/>
      <c r="S4" s="1419"/>
      <c r="T4" s="1419"/>
      <c r="U4" s="1419"/>
      <c r="V4" s="1419"/>
      <c r="W4" s="1419"/>
      <c r="X4" s="1419"/>
      <c r="Y4" s="1419"/>
      <c r="Z4" s="1419"/>
    </row>
    <row r="5" spans="1:50" s="492" customFormat="1" ht="17.25" customHeight="1" x14ac:dyDescent="0.25">
      <c r="B5" s="1420" t="str">
        <f>porsaad!$B$6</f>
        <v>Situación a 31 de diciembre de 2024</v>
      </c>
      <c r="C5" s="1420"/>
      <c r="D5" s="1420"/>
      <c r="E5" s="1420"/>
      <c r="F5" s="1420"/>
      <c r="G5" s="1420"/>
      <c r="H5" s="1420"/>
      <c r="I5" s="1420"/>
      <c r="J5" s="1420"/>
      <c r="K5" s="1420"/>
      <c r="L5" s="1420"/>
      <c r="M5" s="1420"/>
      <c r="N5" s="1420"/>
      <c r="O5" s="1420"/>
      <c r="P5" s="1420"/>
      <c r="Q5" s="1420"/>
      <c r="R5" s="1420"/>
      <c r="S5" s="1420"/>
      <c r="T5" s="1420"/>
      <c r="U5" s="1420"/>
      <c r="V5" s="1420"/>
      <c r="W5" s="1420"/>
      <c r="X5" s="1420"/>
      <c r="Y5" s="1420"/>
      <c r="Z5" s="1420"/>
    </row>
    <row r="6" spans="1:50" s="345" customFormat="1" ht="6" customHeight="1" x14ac:dyDescent="0.25">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5">
      <c r="A7" s="512"/>
      <c r="B7" s="1457" t="s">
        <v>12</v>
      </c>
      <c r="D7" s="1457" t="s">
        <v>209</v>
      </c>
      <c r="E7" s="1457"/>
      <c r="G7" s="1457"/>
      <c r="H7" s="1457"/>
      <c r="J7" s="1457"/>
      <c r="K7" s="1457"/>
      <c r="M7" s="1457"/>
      <c r="N7" s="1457"/>
      <c r="P7" s="1457" t="s">
        <v>30</v>
      </c>
      <c r="Q7" s="1457"/>
      <c r="S7" s="1457"/>
      <c r="T7" s="1457"/>
      <c r="V7" s="1457"/>
      <c r="W7" s="1457"/>
      <c r="Y7" s="1457"/>
      <c r="Z7" s="1457"/>
      <c r="AA7" s="512"/>
      <c r="AB7" s="512"/>
      <c r="AI7" s="514"/>
    </row>
    <row r="8" spans="1:50" s="513" customFormat="1" ht="33.75" customHeight="1" x14ac:dyDescent="0.25">
      <c r="A8" s="512"/>
      <c r="B8" s="1457"/>
      <c r="D8" s="1457"/>
      <c r="E8" s="1457"/>
      <c r="G8" s="1457" t="s">
        <v>169</v>
      </c>
      <c r="H8" s="1457"/>
      <c r="J8" s="1457" t="s">
        <v>175</v>
      </c>
      <c r="K8" s="1457"/>
      <c r="M8" s="1457" t="s">
        <v>170</v>
      </c>
      <c r="N8" s="1457"/>
      <c r="P8" s="1457"/>
      <c r="Q8" s="1457"/>
      <c r="S8" s="1457" t="s">
        <v>176</v>
      </c>
      <c r="T8" s="1457"/>
      <c r="V8" s="1457" t="s">
        <v>177</v>
      </c>
      <c r="W8" s="1457"/>
      <c r="Y8" s="1457" t="s">
        <v>178</v>
      </c>
      <c r="Z8" s="1457"/>
      <c r="AA8" s="512"/>
      <c r="AB8" s="512"/>
      <c r="AI8" s="514"/>
    </row>
    <row r="9" spans="1:50" s="513" customFormat="1" ht="36.75" customHeight="1" x14ac:dyDescent="0.25">
      <c r="A9" s="512"/>
      <c r="B9" s="1457"/>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5">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35">
      <c r="A11" s="519"/>
      <c r="B11" s="557" t="s">
        <v>8</v>
      </c>
      <c r="C11" s="558"/>
      <c r="D11" s="559">
        <f>G11+J11+M11</f>
        <v>8584147</v>
      </c>
      <c r="E11" s="560">
        <f t="shared" ref="E11:E28" si="0">D11*100/$D$30</f>
        <v>17.851892595752791</v>
      </c>
      <c r="F11" s="558"/>
      <c r="G11" s="561">
        <f>'20pobl'!J12</f>
        <v>7016107</v>
      </c>
      <c r="H11" s="562">
        <f>G11*100/$G$30</f>
        <v>18.27226113308949</v>
      </c>
      <c r="I11" s="558"/>
      <c r="J11" s="561">
        <f>'20pobl'!Q12</f>
        <v>1145951</v>
      </c>
      <c r="K11" s="562">
        <f>J11*100/$J$30</f>
        <v>16.812853785592029</v>
      </c>
      <c r="L11" s="558"/>
      <c r="M11" s="561">
        <f>'20pobl'!X12</f>
        <v>422089</v>
      </c>
      <c r="N11" s="562">
        <f t="shared" ref="N11:N28" si="1">M11*100/$M$30</f>
        <v>14.697439354507576</v>
      </c>
      <c r="O11" s="558"/>
      <c r="P11" s="563">
        <f t="shared" ref="P11:P28" si="2">S11+V11+Y11</f>
        <v>391278</v>
      </c>
      <c r="Q11" s="564">
        <f>P11*100/D11</f>
        <v>4.558146546185661</v>
      </c>
      <c r="R11" s="558"/>
      <c r="S11" s="561">
        <f>'34adictcasaad'!G12</f>
        <v>113248</v>
      </c>
      <c r="T11" s="565">
        <f>S11*100/G11</f>
        <v>1.6141144939779282</v>
      </c>
      <c r="U11" s="558"/>
      <c r="V11" s="561">
        <f>'34adictcasaad'!J12</f>
        <v>92147</v>
      </c>
      <c r="W11" s="565">
        <f>V11*100/J11</f>
        <v>8.041094252721102</v>
      </c>
      <c r="X11" s="558"/>
      <c r="Y11" s="561">
        <f>'34adictcasaad'!M12</f>
        <v>185883</v>
      </c>
      <c r="Z11" s="565">
        <f>Y11*100/M11</f>
        <v>44.038816458140346</v>
      </c>
      <c r="AA11" s="566"/>
      <c r="AB11" s="567">
        <f t="shared" ref="AB11:AB28" si="3">_xlfn.RANK.EQ(Q11,Q$11:Q$30,0)</f>
        <v>6</v>
      </c>
      <c r="AC11" s="567">
        <v>1</v>
      </c>
      <c r="AD11" s="567">
        <f>MATCH(AC11,AB$11:AB$30,0)</f>
        <v>7</v>
      </c>
      <c r="AE11" s="568" t="str">
        <f t="shared" ref="AE11:AE29" si="4">INDEX(B$11:B$30,AD11,1)</f>
        <v>Castilla y León</v>
      </c>
      <c r="AF11" s="569">
        <f t="shared" ref="AF11:AF29" si="5">INDEX(Q$11:Q$30,AD11,1)</f>
        <v>6.5656669476021134</v>
      </c>
      <c r="AH11" s="567">
        <f>_xlfn.RANK.EQ(T11,T$11:T$30,0)</f>
        <v>4</v>
      </c>
      <c r="AI11" s="567">
        <v>1</v>
      </c>
      <c r="AJ11" s="567">
        <f>MATCH(AI11,AH$11:AH$30,0)</f>
        <v>18</v>
      </c>
      <c r="AK11" s="568" t="str">
        <f>INDEX(B$11:B$30,AJ11,1)</f>
        <v>Ceuta y Melilla</v>
      </c>
      <c r="AL11" s="569">
        <f>INDEX(T$11:T$30,AJ11,1)</f>
        <v>1.9609433617910084</v>
      </c>
      <c r="AN11" s="567">
        <f>_xlfn.RANK.EQ(W11,W$11:W$30,0)</f>
        <v>1</v>
      </c>
      <c r="AO11" s="567">
        <v>1</v>
      </c>
      <c r="AP11" s="567">
        <f>MATCH(AO11,AN$11:AN$30,0)</f>
        <v>1</v>
      </c>
      <c r="AQ11" s="568" t="str">
        <f>INDEX(B$11:B$30,AP11,1)</f>
        <v>Andalucía</v>
      </c>
      <c r="AR11" s="569">
        <f>INDEX(W$11:W$30,AP11,1)</f>
        <v>8.041094252721102</v>
      </c>
      <c r="AT11" s="567">
        <f>_xlfn.RANK.EQ(Z11,Z$11:Z$30,0)</f>
        <v>2</v>
      </c>
      <c r="AU11" s="567">
        <v>1</v>
      </c>
      <c r="AV11" s="567">
        <f>MATCH(AU11,AT$11:AT$30,0)</f>
        <v>7</v>
      </c>
      <c r="AW11" s="568" t="str">
        <f>INDEX(B$11:B$30,AV11,1)</f>
        <v>Castilla y León</v>
      </c>
      <c r="AX11" s="569">
        <f>INDEX(Z$11:Z$30,AV11,1)</f>
        <v>44.312886680926425</v>
      </c>
    </row>
    <row r="12" spans="1:50" s="396" customFormat="1" ht="18" customHeight="1" x14ac:dyDescent="0.35">
      <c r="A12" s="519"/>
      <c r="B12" s="557" t="s">
        <v>7</v>
      </c>
      <c r="C12" s="558"/>
      <c r="D12" s="559">
        <f t="shared" ref="D12:D28" si="6">G12+J12+M12</f>
        <v>1341289</v>
      </c>
      <c r="E12" s="560">
        <f t="shared" si="0"/>
        <v>2.7893915572350596</v>
      </c>
      <c r="F12" s="558"/>
      <c r="G12" s="561">
        <f>'20pobl'!J13</f>
        <v>1044239</v>
      </c>
      <c r="H12" s="562">
        <f t="shared" ref="H12:H28" si="7">G12*100/$G$30</f>
        <v>2.7195434296193368</v>
      </c>
      <c r="I12" s="558"/>
      <c r="J12" s="561">
        <f>'20pobl'!Q13</f>
        <v>200993</v>
      </c>
      <c r="K12" s="562">
        <f t="shared" ref="K12:K28" si="8">J12*100/$J$30</f>
        <v>2.9488747083666742</v>
      </c>
      <c r="L12" s="558"/>
      <c r="M12" s="561">
        <f>'20pobl'!X13</f>
        <v>96057</v>
      </c>
      <c r="N12" s="562">
        <f t="shared" si="1"/>
        <v>3.3447730977967542</v>
      </c>
      <c r="O12" s="558"/>
      <c r="P12" s="563">
        <f t="shared" si="2"/>
        <v>53246</v>
      </c>
      <c r="Q12" s="564">
        <f t="shared" ref="Q12:Q28" si="9">P12*100/D12</f>
        <v>3.9697634141486287</v>
      </c>
      <c r="R12" s="558"/>
      <c r="S12" s="561">
        <f>'34adictcasaad'!G13</f>
        <v>10445</v>
      </c>
      <c r="T12" s="565">
        <f t="shared" ref="T12:T28" si="10">S12*100/G12</f>
        <v>1.0002499427812981</v>
      </c>
      <c r="U12" s="558"/>
      <c r="V12" s="561">
        <f>'34adictcasaad'!J13</f>
        <v>10296</v>
      </c>
      <c r="W12" s="565">
        <f t="shared" ref="W12:W28" si="11">V12*100/J12</f>
        <v>5.1225664575383218</v>
      </c>
      <c r="X12" s="558"/>
      <c r="Y12" s="561">
        <f>'34adictcasaad'!M13</f>
        <v>32505</v>
      </c>
      <c r="Z12" s="565">
        <f t="shared" ref="Z12:Z28" si="12">Y12*100/M12</f>
        <v>33.839282925762831</v>
      </c>
      <c r="AA12" s="566"/>
      <c r="AB12" s="567">
        <f t="shared" si="3"/>
        <v>11</v>
      </c>
      <c r="AC12" s="567">
        <v>2</v>
      </c>
      <c r="AD12" s="567">
        <f t="shared" ref="AD12:AD28" si="13">MATCH(AC12,AB$11:AB$30,0)</f>
        <v>11</v>
      </c>
      <c r="AE12" s="568" t="str">
        <f t="shared" si="4"/>
        <v>Extremadura</v>
      </c>
      <c r="AF12" s="569">
        <f t="shared" si="5"/>
        <v>5.3805062287419405</v>
      </c>
      <c r="AH12" s="567">
        <f t="shared" ref="AH12:AH30" si="14">_xlfn.RANK.EQ(T12,T$11:T$30,0)</f>
        <v>18</v>
      </c>
      <c r="AI12" s="567">
        <v>2</v>
      </c>
      <c r="AJ12" s="567">
        <f t="shared" ref="AJ12:AJ28" si="15">MATCH(AI12,AH$11:AH$30,0)</f>
        <v>7</v>
      </c>
      <c r="AK12" s="568" t="str">
        <f t="shared" ref="AK12:AK29" si="16">INDEX(B$11:B$30,AJ12,1)</f>
        <v>Castilla y León</v>
      </c>
      <c r="AL12" s="569">
        <f t="shared" ref="AL12:AL29" si="17">INDEX(T$11:T$30,AJ12,1)</f>
        <v>1.8233825012110807</v>
      </c>
      <c r="AN12" s="567">
        <f t="shared" ref="AN12:AN30" si="18">_xlfn.RANK.EQ(W12,W$11:W$30,0)</f>
        <v>14</v>
      </c>
      <c r="AO12" s="567">
        <v>2</v>
      </c>
      <c r="AP12" s="567">
        <f t="shared" ref="AP12:AP28" si="19">MATCH(AO12,AN$11:AN$30,0)</f>
        <v>11</v>
      </c>
      <c r="AQ12" s="568" t="str">
        <f t="shared" ref="AQ12:AQ29" si="20">INDEX(B$11:B$30,AP12,1)</f>
        <v>Extremadura</v>
      </c>
      <c r="AR12" s="569">
        <f t="shared" ref="AR12:AR28" si="21">INDEX(W$11:W$30,AP12,1)</f>
        <v>7.685995623632385</v>
      </c>
      <c r="AT12" s="567">
        <f t="shared" ref="AT12:AT30" si="22">_xlfn.RANK.EQ(Z12,Z$11:Z$30,0)</f>
        <v>13</v>
      </c>
      <c r="AU12" s="567">
        <v>2</v>
      </c>
      <c r="AV12" s="567">
        <f t="shared" ref="AV12:AV28" si="23">MATCH(AU12,AT$11:AT$30,0)</f>
        <v>1</v>
      </c>
      <c r="AW12" s="568" t="str">
        <f t="shared" ref="AW12:AW29" si="24">INDEX(B$11:B$30,AV12,1)</f>
        <v>Andalucía</v>
      </c>
      <c r="AX12" s="569">
        <f t="shared" ref="AX12:AX29" si="25">INDEX(Z$11:Z$30,AV12,1)</f>
        <v>44.038816458140346</v>
      </c>
    </row>
    <row r="13" spans="1:50" s="396" customFormat="1" ht="18" customHeight="1" x14ac:dyDescent="0.35">
      <c r="A13" s="519"/>
      <c r="B13" s="557" t="s">
        <v>37</v>
      </c>
      <c r="C13" s="558"/>
      <c r="D13" s="559">
        <f t="shared" si="6"/>
        <v>1006060</v>
      </c>
      <c r="E13" s="560">
        <f t="shared" si="0"/>
        <v>2.0922375938905815</v>
      </c>
      <c r="F13" s="558"/>
      <c r="G13" s="561">
        <f>'20pobl'!J14</f>
        <v>728875</v>
      </c>
      <c r="H13" s="562">
        <f t="shared" si="7"/>
        <v>1.8982313601232994</v>
      </c>
      <c r="I13" s="558"/>
      <c r="J13" s="561">
        <f>'20pobl'!Q14</f>
        <v>193292</v>
      </c>
      <c r="K13" s="562">
        <f t="shared" si="8"/>
        <v>2.8358892604698234</v>
      </c>
      <c r="L13" s="558"/>
      <c r="M13" s="561">
        <f>'20pobl'!X14</f>
        <v>83893</v>
      </c>
      <c r="N13" s="562">
        <f t="shared" si="1"/>
        <v>2.9212139614339727</v>
      </c>
      <c r="O13" s="558"/>
      <c r="P13" s="563">
        <f t="shared" si="2"/>
        <v>42684</v>
      </c>
      <c r="Q13" s="564">
        <f t="shared" si="9"/>
        <v>4.2426893028248811</v>
      </c>
      <c r="R13" s="558"/>
      <c r="S13" s="561">
        <f>'34adictcasaad'!G14</f>
        <v>9808</v>
      </c>
      <c r="T13" s="565">
        <f t="shared" si="10"/>
        <v>1.3456353970159491</v>
      </c>
      <c r="U13" s="558"/>
      <c r="V13" s="561">
        <f>'34adictcasaad'!J14</f>
        <v>9363</v>
      </c>
      <c r="W13" s="565">
        <f t="shared" si="11"/>
        <v>4.843966641143969</v>
      </c>
      <c r="X13" s="558"/>
      <c r="Y13" s="561">
        <f>'34adictcasaad'!M14</f>
        <v>23513</v>
      </c>
      <c r="Z13" s="565">
        <f t="shared" si="12"/>
        <v>28.027368195201031</v>
      </c>
      <c r="AA13" s="566"/>
      <c r="AB13" s="567">
        <f t="shared" si="3"/>
        <v>8</v>
      </c>
      <c r="AC13" s="567">
        <v>3</v>
      </c>
      <c r="AD13" s="567">
        <f t="shared" si="13"/>
        <v>16</v>
      </c>
      <c r="AE13" s="568" t="str">
        <f t="shared" si="4"/>
        <v>País Vasco</v>
      </c>
      <c r="AF13" s="570">
        <f t="shared" si="5"/>
        <v>5.2981498008845369</v>
      </c>
      <c r="AH13" s="567">
        <f t="shared" si="14"/>
        <v>11</v>
      </c>
      <c r="AI13" s="567">
        <v>3</v>
      </c>
      <c r="AJ13" s="567">
        <f t="shared" si="15"/>
        <v>16</v>
      </c>
      <c r="AK13" s="568" t="str">
        <f t="shared" si="16"/>
        <v>País Vasco</v>
      </c>
      <c r="AL13" s="569">
        <f t="shared" si="17"/>
        <v>1.8192184465389745</v>
      </c>
      <c r="AN13" s="567">
        <f t="shared" si="18"/>
        <v>16</v>
      </c>
      <c r="AO13" s="567">
        <v>3</v>
      </c>
      <c r="AP13" s="567">
        <f t="shared" si="19"/>
        <v>9</v>
      </c>
      <c r="AQ13" s="568" t="str">
        <f t="shared" si="20"/>
        <v>Cataluña</v>
      </c>
      <c r="AR13" s="569">
        <f t="shared" si="21"/>
        <v>7.3405143015374783</v>
      </c>
      <c r="AT13" s="567">
        <f t="shared" si="22"/>
        <v>17</v>
      </c>
      <c r="AU13" s="567">
        <v>3</v>
      </c>
      <c r="AV13" s="567">
        <f t="shared" si="23"/>
        <v>11</v>
      </c>
      <c r="AW13" s="568" t="str">
        <f t="shared" si="24"/>
        <v>Extremadura</v>
      </c>
      <c r="AX13" s="569">
        <f t="shared" si="25"/>
        <v>42.925580695054684</v>
      </c>
    </row>
    <row r="14" spans="1:50" s="396" customFormat="1" ht="18" customHeight="1" x14ac:dyDescent="0.35">
      <c r="A14" s="519"/>
      <c r="B14" s="557" t="s">
        <v>38</v>
      </c>
      <c r="C14" s="558"/>
      <c r="D14" s="559">
        <f t="shared" si="6"/>
        <v>1209906</v>
      </c>
      <c r="E14" s="560">
        <f t="shared" si="0"/>
        <v>2.516162871273858</v>
      </c>
      <c r="F14" s="558"/>
      <c r="G14" s="561">
        <f>'20pobl'!J15</f>
        <v>1010320</v>
      </c>
      <c r="H14" s="562">
        <f t="shared" si="7"/>
        <v>2.6312071449285157</v>
      </c>
      <c r="I14" s="558"/>
      <c r="J14" s="561">
        <f>'20pobl'!Q15</f>
        <v>147036</v>
      </c>
      <c r="K14" s="562">
        <f t="shared" si="8"/>
        <v>2.1572429966187991</v>
      </c>
      <c r="L14" s="558"/>
      <c r="M14" s="561">
        <f>'20pobl'!X15</f>
        <v>52550</v>
      </c>
      <c r="N14" s="562">
        <f t="shared" si="1"/>
        <v>1.8298283965689064</v>
      </c>
      <c r="O14" s="558"/>
      <c r="P14" s="563">
        <f t="shared" si="2"/>
        <v>44039</v>
      </c>
      <c r="Q14" s="564">
        <f t="shared" si="9"/>
        <v>3.6398695435843775</v>
      </c>
      <c r="R14" s="558"/>
      <c r="S14" s="561">
        <f>'34adictcasaad'!G15</f>
        <v>12599</v>
      </c>
      <c r="T14" s="565">
        <f t="shared" si="10"/>
        <v>1.2470306437564336</v>
      </c>
      <c r="U14" s="558"/>
      <c r="V14" s="561">
        <f>'34adictcasaad'!J15</f>
        <v>10246</v>
      </c>
      <c r="W14" s="565">
        <f t="shared" si="11"/>
        <v>6.9683614897032022</v>
      </c>
      <c r="X14" s="558"/>
      <c r="Y14" s="561">
        <f>'34adictcasaad'!M15</f>
        <v>21194</v>
      </c>
      <c r="Z14" s="565">
        <f t="shared" si="12"/>
        <v>40.331113225499521</v>
      </c>
      <c r="AA14" s="566"/>
      <c r="AB14" s="567">
        <f t="shared" si="3"/>
        <v>15</v>
      </c>
      <c r="AC14" s="567">
        <v>4</v>
      </c>
      <c r="AD14" s="567">
        <f t="shared" si="13"/>
        <v>8</v>
      </c>
      <c r="AE14" s="568" t="str">
        <f t="shared" si="4"/>
        <v>Castilla - La Mancha</v>
      </c>
      <c r="AF14" s="569">
        <f t="shared" si="5"/>
        <v>4.6649706394073949</v>
      </c>
      <c r="AH14" s="567">
        <f t="shared" si="14"/>
        <v>15</v>
      </c>
      <c r="AI14" s="567">
        <v>4</v>
      </c>
      <c r="AJ14" s="567">
        <f t="shared" si="15"/>
        <v>1</v>
      </c>
      <c r="AK14" s="568" t="str">
        <f t="shared" si="16"/>
        <v>Andalucía</v>
      </c>
      <c r="AL14" s="569">
        <f t="shared" si="17"/>
        <v>1.6141144939779282</v>
      </c>
      <c r="AN14" s="567">
        <f t="shared" si="18"/>
        <v>5</v>
      </c>
      <c r="AO14" s="567">
        <v>4</v>
      </c>
      <c r="AP14" s="567">
        <f t="shared" si="19"/>
        <v>14</v>
      </c>
      <c r="AQ14" s="568" t="str">
        <f t="shared" si="20"/>
        <v>Murcia, Región de</v>
      </c>
      <c r="AR14" s="569">
        <f t="shared" si="21"/>
        <v>7.301583819593735</v>
      </c>
      <c r="AT14" s="567">
        <f t="shared" si="22"/>
        <v>6</v>
      </c>
      <c r="AU14" s="567">
        <v>4</v>
      </c>
      <c r="AV14" s="567">
        <f t="shared" si="23"/>
        <v>8</v>
      </c>
      <c r="AW14" s="568" t="str">
        <f t="shared" si="24"/>
        <v>Castilla - La Mancha</v>
      </c>
      <c r="AX14" s="569">
        <f t="shared" si="25"/>
        <v>42.353785322809642</v>
      </c>
    </row>
    <row r="15" spans="1:50" s="396" customFormat="1" ht="18" customHeight="1" x14ac:dyDescent="0.35">
      <c r="A15" s="519"/>
      <c r="B15" s="557" t="s">
        <v>6</v>
      </c>
      <c r="C15" s="558"/>
      <c r="D15" s="559">
        <f t="shared" si="6"/>
        <v>2213016</v>
      </c>
      <c r="E15" s="560">
        <f t="shared" si="0"/>
        <v>4.6022655418974603</v>
      </c>
      <c r="F15" s="558"/>
      <c r="G15" s="561">
        <f>'20pobl'!J16</f>
        <v>1826469</v>
      </c>
      <c r="H15" s="562">
        <f t="shared" si="7"/>
        <v>4.7567288411497755</v>
      </c>
      <c r="I15" s="558"/>
      <c r="J15" s="561">
        <f>'20pobl'!Q16</f>
        <v>288173</v>
      </c>
      <c r="K15" s="562">
        <f t="shared" si="8"/>
        <v>4.2279386413166113</v>
      </c>
      <c r="L15" s="558"/>
      <c r="M15" s="561">
        <f>'20pobl'!X16</f>
        <v>98374</v>
      </c>
      <c r="N15" s="562">
        <f t="shared" si="1"/>
        <v>3.4254526866616479</v>
      </c>
      <c r="O15" s="558"/>
      <c r="P15" s="563">
        <f t="shared" si="2"/>
        <v>59260</v>
      </c>
      <c r="Q15" s="564">
        <f t="shared" si="9"/>
        <v>2.6777935631735152</v>
      </c>
      <c r="R15" s="558"/>
      <c r="S15" s="561">
        <f>'34adictcasaad'!G16</f>
        <v>22098</v>
      </c>
      <c r="T15" s="565">
        <f t="shared" si="10"/>
        <v>1.2098754482008729</v>
      </c>
      <c r="U15" s="558"/>
      <c r="V15" s="561">
        <f>'34adictcasaad'!J16</f>
        <v>12814</v>
      </c>
      <c r="W15" s="565">
        <f t="shared" si="11"/>
        <v>4.4466344869227861</v>
      </c>
      <c r="X15" s="558"/>
      <c r="Y15" s="561">
        <f>'34adictcasaad'!M16</f>
        <v>24348</v>
      </c>
      <c r="Z15" s="565">
        <f t="shared" si="12"/>
        <v>24.750442190009554</v>
      </c>
      <c r="AA15" s="566"/>
      <c r="AB15" s="567">
        <f t="shared" si="3"/>
        <v>19</v>
      </c>
      <c r="AC15" s="567">
        <v>5</v>
      </c>
      <c r="AD15" s="567">
        <f t="shared" si="13"/>
        <v>17</v>
      </c>
      <c r="AE15" s="568" t="str">
        <f t="shared" si="4"/>
        <v>Rioja, La</v>
      </c>
      <c r="AF15" s="569">
        <f t="shared" si="5"/>
        <v>4.5587404819381785</v>
      </c>
      <c r="AH15" s="567">
        <f t="shared" si="14"/>
        <v>16</v>
      </c>
      <c r="AI15" s="567">
        <v>5</v>
      </c>
      <c r="AJ15" s="567">
        <f t="shared" si="15"/>
        <v>11</v>
      </c>
      <c r="AK15" s="568" t="str">
        <f t="shared" si="16"/>
        <v>Extremadura</v>
      </c>
      <c r="AL15" s="569">
        <f t="shared" si="17"/>
        <v>1.6119382699119824</v>
      </c>
      <c r="AN15" s="567">
        <f t="shared" si="18"/>
        <v>17</v>
      </c>
      <c r="AO15" s="567">
        <v>5</v>
      </c>
      <c r="AP15" s="567">
        <f t="shared" si="19"/>
        <v>4</v>
      </c>
      <c r="AQ15" s="568" t="str">
        <f t="shared" si="20"/>
        <v>Balears, Illes</v>
      </c>
      <c r="AR15" s="569">
        <f t="shared" si="21"/>
        <v>6.9683614897032022</v>
      </c>
      <c r="AT15" s="567">
        <f t="shared" si="22"/>
        <v>18</v>
      </c>
      <c r="AU15" s="567">
        <v>5</v>
      </c>
      <c r="AV15" s="567">
        <f t="shared" si="23"/>
        <v>9</v>
      </c>
      <c r="AW15" s="568" t="str">
        <f t="shared" si="24"/>
        <v>Cataluña</v>
      </c>
      <c r="AX15" s="569">
        <f t="shared" si="25"/>
        <v>40.69154455104573</v>
      </c>
    </row>
    <row r="16" spans="1:50" s="396" customFormat="1" ht="18" customHeight="1" x14ac:dyDescent="0.35">
      <c r="A16" s="519"/>
      <c r="B16" s="557" t="s">
        <v>5</v>
      </c>
      <c r="C16" s="558"/>
      <c r="D16" s="571">
        <f t="shared" si="6"/>
        <v>588387</v>
      </c>
      <c r="E16" s="560">
        <f t="shared" si="0"/>
        <v>1.2236302021315801</v>
      </c>
      <c r="F16" s="558"/>
      <c r="G16" s="572">
        <f>'20pobl'!J17</f>
        <v>450214</v>
      </c>
      <c r="H16" s="562">
        <f t="shared" si="7"/>
        <v>1.1725060313037916</v>
      </c>
      <c r="I16" s="558"/>
      <c r="J16" s="572">
        <f>'20pobl'!Q17</f>
        <v>97495</v>
      </c>
      <c r="K16" s="562">
        <f t="shared" si="8"/>
        <v>1.4304007586941283</v>
      </c>
      <c r="L16" s="558"/>
      <c r="M16" s="572">
        <f>'20pobl'!X17</f>
        <v>40678</v>
      </c>
      <c r="N16" s="562">
        <f t="shared" si="1"/>
        <v>1.4164369080043762</v>
      </c>
      <c r="O16" s="558"/>
      <c r="P16" s="572">
        <f t="shared" si="2"/>
        <v>23374</v>
      </c>
      <c r="Q16" s="564">
        <f t="shared" si="9"/>
        <v>3.9725554779422385</v>
      </c>
      <c r="R16" s="558"/>
      <c r="S16" s="572">
        <f>'34adictcasaad'!G17</f>
        <v>6486</v>
      </c>
      <c r="T16" s="565">
        <f t="shared" si="10"/>
        <v>1.4406482250663017</v>
      </c>
      <c r="U16" s="558"/>
      <c r="V16" s="572">
        <f>'34adictcasaad'!J17</f>
        <v>4987</v>
      </c>
      <c r="W16" s="565">
        <f t="shared" si="11"/>
        <v>5.1151341094415095</v>
      </c>
      <c r="X16" s="558"/>
      <c r="Y16" s="572">
        <f>'34adictcasaad'!M17</f>
        <v>11901</v>
      </c>
      <c r="Z16" s="565">
        <f t="shared" si="12"/>
        <v>29.256600619499483</v>
      </c>
      <c r="AA16" s="566"/>
      <c r="AB16" s="567">
        <f t="shared" si="3"/>
        <v>10</v>
      </c>
      <c r="AC16" s="567">
        <v>6</v>
      </c>
      <c r="AD16" s="567">
        <f t="shared" si="13"/>
        <v>1</v>
      </c>
      <c r="AE16" s="568" t="str">
        <f t="shared" si="4"/>
        <v>Andalucía</v>
      </c>
      <c r="AF16" s="569">
        <f t="shared" si="5"/>
        <v>4.558146546185661</v>
      </c>
      <c r="AH16" s="567">
        <f t="shared" si="14"/>
        <v>7</v>
      </c>
      <c r="AI16" s="567">
        <v>6</v>
      </c>
      <c r="AJ16" s="567">
        <f t="shared" si="15"/>
        <v>14</v>
      </c>
      <c r="AK16" s="568" t="str">
        <f t="shared" si="16"/>
        <v>Murcia, Región de</v>
      </c>
      <c r="AL16" s="569">
        <f t="shared" si="17"/>
        <v>1.610891506341489</v>
      </c>
      <c r="AN16" s="567">
        <f t="shared" si="18"/>
        <v>15</v>
      </c>
      <c r="AO16" s="567">
        <v>6</v>
      </c>
      <c r="AP16" s="567">
        <f t="shared" si="19"/>
        <v>8</v>
      </c>
      <c r="AQ16" s="568" t="str">
        <f t="shared" si="20"/>
        <v>Castilla - La Mancha</v>
      </c>
      <c r="AR16" s="569">
        <f t="shared" si="21"/>
        <v>6.9619280985992757</v>
      </c>
      <c r="AT16" s="567">
        <f t="shared" si="22"/>
        <v>16</v>
      </c>
      <c r="AU16" s="567">
        <v>6</v>
      </c>
      <c r="AV16" s="567">
        <f t="shared" si="23"/>
        <v>4</v>
      </c>
      <c r="AW16" s="568" t="str">
        <f t="shared" si="24"/>
        <v>Balears, Illes</v>
      </c>
      <c r="AX16" s="569">
        <f t="shared" si="25"/>
        <v>40.331113225499521</v>
      </c>
    </row>
    <row r="17" spans="1:50" s="396" customFormat="1" ht="18" customHeight="1" x14ac:dyDescent="0.35">
      <c r="A17" s="519"/>
      <c r="B17" s="557" t="s">
        <v>4</v>
      </c>
      <c r="C17" s="558"/>
      <c r="D17" s="559">
        <f t="shared" si="6"/>
        <v>2383703</v>
      </c>
      <c r="E17" s="560">
        <f t="shared" si="0"/>
        <v>4.9572322021248834</v>
      </c>
      <c r="F17" s="558"/>
      <c r="G17" s="561">
        <f>'20pobl'!J18</f>
        <v>1752567</v>
      </c>
      <c r="H17" s="562">
        <f t="shared" si="7"/>
        <v>4.5642636118912163</v>
      </c>
      <c r="I17" s="558"/>
      <c r="J17" s="561">
        <f>'20pobl'!Q18</f>
        <v>413741</v>
      </c>
      <c r="K17" s="562">
        <f t="shared" si="8"/>
        <v>6.0702132448111934</v>
      </c>
      <c r="L17" s="558"/>
      <c r="M17" s="561">
        <f>'20pobl'!X18</f>
        <v>217395</v>
      </c>
      <c r="N17" s="562">
        <f t="shared" si="1"/>
        <v>7.5698486065099413</v>
      </c>
      <c r="O17" s="558"/>
      <c r="P17" s="563">
        <f t="shared" si="2"/>
        <v>156506</v>
      </c>
      <c r="Q17" s="564">
        <f>P17*100/D17</f>
        <v>6.5656669476021134</v>
      </c>
      <c r="R17" s="558"/>
      <c r="S17" s="561">
        <f>'34adictcasaad'!G18</f>
        <v>31956</v>
      </c>
      <c r="T17" s="565">
        <f>S17*100/G17</f>
        <v>1.8233825012110807</v>
      </c>
      <c r="U17" s="558"/>
      <c r="V17" s="561">
        <f>'34adictcasaad'!J18</f>
        <v>28216</v>
      </c>
      <c r="W17" s="565">
        <f>V17*100/J17</f>
        <v>6.8197253837545713</v>
      </c>
      <c r="X17" s="558"/>
      <c r="Y17" s="561">
        <f>'34adictcasaad'!M18</f>
        <v>96334</v>
      </c>
      <c r="Z17" s="565">
        <f>Y17*100/M17</f>
        <v>44.312886680926425</v>
      </c>
      <c r="AA17" s="566"/>
      <c r="AB17" s="567">
        <f t="shared" si="3"/>
        <v>1</v>
      </c>
      <c r="AC17" s="567">
        <v>7</v>
      </c>
      <c r="AD17" s="567">
        <f t="shared" si="13"/>
        <v>9</v>
      </c>
      <c r="AE17" s="568" t="str">
        <f t="shared" si="4"/>
        <v>Cataluña</v>
      </c>
      <c r="AF17" s="569">
        <f t="shared" si="5"/>
        <v>4.4574240603252635</v>
      </c>
      <c r="AH17" s="567">
        <f t="shared" si="14"/>
        <v>2</v>
      </c>
      <c r="AI17" s="567">
        <v>7</v>
      </c>
      <c r="AJ17" s="567">
        <f t="shared" si="15"/>
        <v>6</v>
      </c>
      <c r="AK17" s="568" t="str">
        <f t="shared" si="16"/>
        <v>Cantabria</v>
      </c>
      <c r="AL17" s="569">
        <f t="shared" si="17"/>
        <v>1.4406482250663017</v>
      </c>
      <c r="AN17" s="567">
        <f t="shared" si="18"/>
        <v>7</v>
      </c>
      <c r="AO17" s="567">
        <v>7</v>
      </c>
      <c r="AP17" s="567">
        <f t="shared" si="19"/>
        <v>7</v>
      </c>
      <c r="AQ17" s="568" t="str">
        <f t="shared" si="20"/>
        <v>Castilla y León</v>
      </c>
      <c r="AR17" s="569">
        <f t="shared" si="21"/>
        <v>6.8197253837545713</v>
      </c>
      <c r="AT17" s="567">
        <f t="shared" si="22"/>
        <v>1</v>
      </c>
      <c r="AU17" s="567">
        <v>7</v>
      </c>
      <c r="AV17" s="567">
        <f t="shared" si="23"/>
        <v>16</v>
      </c>
      <c r="AW17" s="568" t="str">
        <f t="shared" si="24"/>
        <v>País Vasco</v>
      </c>
      <c r="AX17" s="569">
        <f t="shared" si="25"/>
        <v>39.599692942716196</v>
      </c>
    </row>
    <row r="18" spans="1:50" s="396" customFormat="1" ht="18" customHeight="1" x14ac:dyDescent="0.35">
      <c r="A18" s="519"/>
      <c r="B18" s="557" t="s">
        <v>40</v>
      </c>
      <c r="C18" s="558"/>
      <c r="D18" s="559">
        <f t="shared" si="6"/>
        <v>2084086</v>
      </c>
      <c r="E18" s="560">
        <f t="shared" si="0"/>
        <v>4.3341382006053779</v>
      </c>
      <c r="F18" s="558"/>
      <c r="G18" s="561">
        <f>'20pobl'!J19</f>
        <v>1679650</v>
      </c>
      <c r="H18" s="562">
        <f t="shared" si="7"/>
        <v>4.3743636481304753</v>
      </c>
      <c r="I18" s="558"/>
      <c r="J18" s="561">
        <f>'20pobl'!Q19</f>
        <v>273430</v>
      </c>
      <c r="K18" s="562">
        <f t="shared" si="8"/>
        <v>4.0116362833964354</v>
      </c>
      <c r="L18" s="558"/>
      <c r="M18" s="561">
        <f>'20pobl'!X19</f>
        <v>131006</v>
      </c>
      <c r="N18" s="562">
        <f t="shared" si="1"/>
        <v>4.5617221488278998</v>
      </c>
      <c r="O18" s="558"/>
      <c r="P18" s="563">
        <f t="shared" si="2"/>
        <v>97222</v>
      </c>
      <c r="Q18" s="564">
        <f t="shared" si="9"/>
        <v>4.6649706394073949</v>
      </c>
      <c r="R18" s="558"/>
      <c r="S18" s="561">
        <f>'34adictcasaad'!G19</f>
        <v>22700</v>
      </c>
      <c r="T18" s="565">
        <f t="shared" si="10"/>
        <v>1.3514720328639895</v>
      </c>
      <c r="U18" s="558"/>
      <c r="V18" s="561">
        <f>'34adictcasaad'!J19</f>
        <v>19036</v>
      </c>
      <c r="W18" s="565">
        <f t="shared" si="11"/>
        <v>6.9619280985992757</v>
      </c>
      <c r="X18" s="558"/>
      <c r="Y18" s="561">
        <f>'34adictcasaad'!M19</f>
        <v>55486</v>
      </c>
      <c r="Z18" s="565">
        <f t="shared" si="12"/>
        <v>42.353785322809642</v>
      </c>
      <c r="AA18" s="566"/>
      <c r="AB18" s="567">
        <f t="shared" si="3"/>
        <v>4</v>
      </c>
      <c r="AC18" s="567">
        <v>8</v>
      </c>
      <c r="AD18" s="567">
        <f t="shared" si="13"/>
        <v>3</v>
      </c>
      <c r="AE18" s="568" t="str">
        <f t="shared" si="4"/>
        <v>Asturias, Principado de</v>
      </c>
      <c r="AF18" s="569">
        <f t="shared" si="5"/>
        <v>4.2426893028248811</v>
      </c>
      <c r="AH18" s="567">
        <f t="shared" si="14"/>
        <v>10</v>
      </c>
      <c r="AI18" s="567">
        <v>8</v>
      </c>
      <c r="AJ18" s="567">
        <f t="shared" si="15"/>
        <v>9</v>
      </c>
      <c r="AK18" s="568" t="str">
        <f t="shared" si="16"/>
        <v>Cataluña</v>
      </c>
      <c r="AL18" s="569">
        <f t="shared" si="17"/>
        <v>1.3949914315515051</v>
      </c>
      <c r="AN18" s="567">
        <f t="shared" si="18"/>
        <v>6</v>
      </c>
      <c r="AO18" s="567">
        <v>8</v>
      </c>
      <c r="AP18" s="567">
        <f t="shared" si="19"/>
        <v>16</v>
      </c>
      <c r="AQ18" s="568" t="str">
        <f t="shared" si="20"/>
        <v>País Vasco</v>
      </c>
      <c r="AR18" s="569">
        <f t="shared" si="21"/>
        <v>6.5408119208670525</v>
      </c>
      <c r="AT18" s="567">
        <f t="shared" si="22"/>
        <v>4</v>
      </c>
      <c r="AU18" s="567">
        <v>8</v>
      </c>
      <c r="AV18" s="567">
        <f t="shared" si="23"/>
        <v>13</v>
      </c>
      <c r="AW18" s="568" t="str">
        <f t="shared" si="24"/>
        <v>Madrid, Comunidad de</v>
      </c>
      <c r="AX18" s="569">
        <f t="shared" si="25"/>
        <v>38.964678454709009</v>
      </c>
    </row>
    <row r="19" spans="1:50" s="396" customFormat="1" ht="18" customHeight="1" x14ac:dyDescent="0.35">
      <c r="A19" s="519"/>
      <c r="B19" s="557" t="s">
        <v>41</v>
      </c>
      <c r="C19" s="558"/>
      <c r="D19" s="559">
        <f t="shared" si="6"/>
        <v>7901963</v>
      </c>
      <c r="E19" s="560">
        <f t="shared" si="0"/>
        <v>16.433198868986342</v>
      </c>
      <c r="F19" s="558"/>
      <c r="G19" s="561">
        <f>'20pobl'!J20</f>
        <v>6372799</v>
      </c>
      <c r="H19" s="562">
        <f t="shared" si="7"/>
        <v>16.596874516978087</v>
      </c>
      <c r="I19" s="558"/>
      <c r="J19" s="561">
        <f>'20pobl'!Q20</f>
        <v>1076178</v>
      </c>
      <c r="K19" s="562">
        <f t="shared" si="8"/>
        <v>15.789177164879527</v>
      </c>
      <c r="L19" s="558"/>
      <c r="M19" s="561">
        <f>'20pobl'!X20</f>
        <v>452986</v>
      </c>
      <c r="N19" s="562">
        <f t="shared" si="1"/>
        <v>15.773294881982162</v>
      </c>
      <c r="O19" s="558"/>
      <c r="P19" s="563">
        <f t="shared" si="2"/>
        <v>352224</v>
      </c>
      <c r="Q19" s="564">
        <f t="shared" si="9"/>
        <v>4.4574240603252635</v>
      </c>
      <c r="R19" s="558"/>
      <c r="S19" s="561">
        <f>'34adictcasaad'!G20</f>
        <v>88900</v>
      </c>
      <c r="T19" s="565">
        <f t="shared" si="10"/>
        <v>1.3949914315515051</v>
      </c>
      <c r="U19" s="558"/>
      <c r="V19" s="561">
        <f>'34adictcasaad'!J20</f>
        <v>78997</v>
      </c>
      <c r="W19" s="565">
        <f t="shared" si="11"/>
        <v>7.3405143015374783</v>
      </c>
      <c r="X19" s="558"/>
      <c r="Y19" s="561">
        <f>'34adictcasaad'!M20</f>
        <v>184327</v>
      </c>
      <c r="Z19" s="565">
        <f t="shared" si="12"/>
        <v>40.69154455104573</v>
      </c>
      <c r="AA19" s="566"/>
      <c r="AB19" s="567">
        <f t="shared" si="3"/>
        <v>7</v>
      </c>
      <c r="AC19" s="567">
        <v>9</v>
      </c>
      <c r="AD19" s="567">
        <f t="shared" si="13"/>
        <v>20</v>
      </c>
      <c r="AE19" s="568" t="str">
        <f t="shared" si="4"/>
        <v>TOTAL</v>
      </c>
      <c r="AF19" s="569">
        <f t="shared" si="5"/>
        <v>4.2378157460437906</v>
      </c>
      <c r="AH19" s="567">
        <f t="shared" si="14"/>
        <v>8</v>
      </c>
      <c r="AI19" s="567">
        <v>9</v>
      </c>
      <c r="AJ19" s="567">
        <f t="shared" si="15"/>
        <v>20</v>
      </c>
      <c r="AK19" s="568" t="str">
        <f t="shared" si="16"/>
        <v>TOTAL</v>
      </c>
      <c r="AL19" s="569">
        <f t="shared" si="17"/>
        <v>1.3909234135428048</v>
      </c>
      <c r="AN19" s="567">
        <f t="shared" si="18"/>
        <v>3</v>
      </c>
      <c r="AO19" s="567">
        <v>9</v>
      </c>
      <c r="AP19" s="567">
        <f t="shared" si="19"/>
        <v>20</v>
      </c>
      <c r="AQ19" s="568" t="str">
        <f t="shared" si="20"/>
        <v>TOTAL</v>
      </c>
      <c r="AR19" s="569">
        <f t="shared" si="21"/>
        <v>6.3175018728207277</v>
      </c>
      <c r="AT19" s="567">
        <f t="shared" si="22"/>
        <v>5</v>
      </c>
      <c r="AU19" s="567">
        <v>9</v>
      </c>
      <c r="AV19" s="567">
        <f t="shared" si="23"/>
        <v>17</v>
      </c>
      <c r="AW19" s="568" t="str">
        <f t="shared" si="24"/>
        <v>Rioja, La</v>
      </c>
      <c r="AX19" s="569">
        <f t="shared" si="25"/>
        <v>38.632246376811594</v>
      </c>
    </row>
    <row r="20" spans="1:50" s="396" customFormat="1" ht="18" customHeight="1" x14ac:dyDescent="0.35">
      <c r="A20" s="519"/>
      <c r="B20" s="557" t="s">
        <v>3</v>
      </c>
      <c r="C20" s="558"/>
      <c r="D20" s="559">
        <f t="shared" si="6"/>
        <v>5216195</v>
      </c>
      <c r="E20" s="560">
        <f t="shared" si="0"/>
        <v>10.847781718847862</v>
      </c>
      <c r="F20" s="558"/>
      <c r="G20" s="561">
        <f>'20pobl'!J21</f>
        <v>4168661</v>
      </c>
      <c r="H20" s="562">
        <f t="shared" si="7"/>
        <v>10.856570797356136</v>
      </c>
      <c r="I20" s="558"/>
      <c r="J20" s="561">
        <f>'20pobl'!Q21</f>
        <v>755276</v>
      </c>
      <c r="K20" s="562">
        <f t="shared" si="8"/>
        <v>11.08105403788365</v>
      </c>
      <c r="L20" s="558"/>
      <c r="M20" s="561">
        <f>'20pobl'!X21</f>
        <v>292258</v>
      </c>
      <c r="N20" s="562">
        <f t="shared" si="1"/>
        <v>10.176631541854148</v>
      </c>
      <c r="O20" s="558"/>
      <c r="P20" s="563">
        <f t="shared" si="2"/>
        <v>201299</v>
      </c>
      <c r="Q20" s="564">
        <f t="shared" si="9"/>
        <v>3.8591156964032209</v>
      </c>
      <c r="R20" s="558"/>
      <c r="S20" s="561">
        <f>'34adictcasaad'!G21</f>
        <v>53964</v>
      </c>
      <c r="T20" s="565">
        <f t="shared" si="10"/>
        <v>1.2945163926738106</v>
      </c>
      <c r="U20" s="558"/>
      <c r="V20" s="561">
        <f>'34adictcasaad'!J21</f>
        <v>43283</v>
      </c>
      <c r="W20" s="565">
        <f t="shared" si="11"/>
        <v>5.7307527314518136</v>
      </c>
      <c r="X20" s="558"/>
      <c r="Y20" s="561">
        <f>'34adictcasaad'!M21</f>
        <v>104052</v>
      </c>
      <c r="Z20" s="565">
        <f t="shared" si="12"/>
        <v>35.602789316289034</v>
      </c>
      <c r="AA20" s="566"/>
      <c r="AB20" s="567">
        <f t="shared" si="3"/>
        <v>12</v>
      </c>
      <c r="AC20" s="567">
        <v>10</v>
      </c>
      <c r="AD20" s="567">
        <f t="shared" si="13"/>
        <v>6</v>
      </c>
      <c r="AE20" s="568" t="str">
        <f t="shared" si="4"/>
        <v>Cantabria</v>
      </c>
      <c r="AF20" s="570">
        <f t="shared" si="5"/>
        <v>3.9725554779422385</v>
      </c>
      <c r="AH20" s="567">
        <f t="shared" si="14"/>
        <v>13</v>
      </c>
      <c r="AI20" s="567">
        <v>10</v>
      </c>
      <c r="AJ20" s="567">
        <f t="shared" si="15"/>
        <v>8</v>
      </c>
      <c r="AK20" s="568" t="str">
        <f t="shared" si="16"/>
        <v>Castilla - La Mancha</v>
      </c>
      <c r="AL20" s="569">
        <f t="shared" si="17"/>
        <v>1.3514720328639895</v>
      </c>
      <c r="AN20" s="567">
        <f t="shared" si="18"/>
        <v>12</v>
      </c>
      <c r="AO20" s="567">
        <v>10</v>
      </c>
      <c r="AP20" s="567">
        <f t="shared" si="19"/>
        <v>18</v>
      </c>
      <c r="AQ20" s="568" t="str">
        <f t="shared" si="20"/>
        <v>Ceuta y Melilla</v>
      </c>
      <c r="AR20" s="569">
        <f t="shared" si="21"/>
        <v>6.1424125007940038</v>
      </c>
      <c r="AT20" s="567">
        <f t="shared" si="22"/>
        <v>11</v>
      </c>
      <c r="AU20" s="567">
        <v>10</v>
      </c>
      <c r="AV20" s="567">
        <f t="shared" si="23"/>
        <v>20</v>
      </c>
      <c r="AW20" s="568" t="str">
        <f t="shared" si="24"/>
        <v>TOTAL</v>
      </c>
      <c r="AX20" s="569">
        <f t="shared" si="25"/>
        <v>37.36582709288146</v>
      </c>
    </row>
    <row r="21" spans="1:50" s="329" customFormat="1" ht="18" customHeight="1" x14ac:dyDescent="0.35">
      <c r="A21" s="348"/>
      <c r="B21" s="548" t="s">
        <v>2</v>
      </c>
      <c r="C21" s="573"/>
      <c r="D21" s="574">
        <f t="shared" si="6"/>
        <v>1054306</v>
      </c>
      <c r="E21" s="575">
        <f t="shared" si="0"/>
        <v>2.1925716643782711</v>
      </c>
      <c r="F21" s="573"/>
      <c r="G21" s="576">
        <f>'20pobl'!J22</f>
        <v>824039</v>
      </c>
      <c r="H21" s="577">
        <f t="shared" si="7"/>
        <v>2.1460698635083428</v>
      </c>
      <c r="I21" s="573"/>
      <c r="J21" s="576">
        <f>'20pobl'!Q22</f>
        <v>157208</v>
      </c>
      <c r="K21" s="577">
        <f t="shared" si="8"/>
        <v>2.3064817936590236</v>
      </c>
      <c r="L21" s="573"/>
      <c r="M21" s="576">
        <f>'20pobl'!X22</f>
        <v>73059</v>
      </c>
      <c r="N21" s="577">
        <f t="shared" si="1"/>
        <v>2.5439663715495286</v>
      </c>
      <c r="O21" s="573"/>
      <c r="P21" s="578">
        <f t="shared" si="2"/>
        <v>56727</v>
      </c>
      <c r="Q21" s="579">
        <f t="shared" si="9"/>
        <v>5.3805062287419405</v>
      </c>
      <c r="R21" s="573"/>
      <c r="S21" s="576">
        <f>'34adictcasaad'!G22</f>
        <v>13283</v>
      </c>
      <c r="T21" s="580">
        <f t="shared" si="10"/>
        <v>1.6119382699119824</v>
      </c>
      <c r="U21" s="573"/>
      <c r="V21" s="576">
        <f>'34adictcasaad'!J22</f>
        <v>12083</v>
      </c>
      <c r="W21" s="580">
        <f t="shared" si="11"/>
        <v>7.685995623632385</v>
      </c>
      <c r="X21" s="573"/>
      <c r="Y21" s="576">
        <f>'34adictcasaad'!M22</f>
        <v>31361</v>
      </c>
      <c r="Z21" s="565">
        <f t="shared" si="12"/>
        <v>42.925580695054684</v>
      </c>
      <c r="AA21" s="566"/>
      <c r="AB21" s="567">
        <f t="shared" si="3"/>
        <v>2</v>
      </c>
      <c r="AC21" s="567">
        <v>11</v>
      </c>
      <c r="AD21" s="567">
        <f t="shared" si="13"/>
        <v>2</v>
      </c>
      <c r="AE21" s="568" t="str">
        <f t="shared" si="4"/>
        <v>Aragón</v>
      </c>
      <c r="AF21" s="569">
        <f t="shared" si="5"/>
        <v>3.9697634141486287</v>
      </c>
      <c r="AG21" s="396"/>
      <c r="AH21" s="567">
        <f t="shared" si="14"/>
        <v>5</v>
      </c>
      <c r="AI21" s="567">
        <v>11</v>
      </c>
      <c r="AJ21" s="567">
        <f t="shared" si="15"/>
        <v>3</v>
      </c>
      <c r="AK21" s="568" t="str">
        <f t="shared" si="16"/>
        <v>Asturias, Principado de</v>
      </c>
      <c r="AL21" s="569">
        <f t="shared" si="17"/>
        <v>1.3456353970159491</v>
      </c>
      <c r="AM21" s="396"/>
      <c r="AN21" s="567">
        <f t="shared" si="18"/>
        <v>2</v>
      </c>
      <c r="AO21" s="567">
        <v>11</v>
      </c>
      <c r="AP21" s="567">
        <f t="shared" si="19"/>
        <v>17</v>
      </c>
      <c r="AQ21" s="568" t="str">
        <f t="shared" si="20"/>
        <v>Rioja, La</v>
      </c>
      <c r="AR21" s="569">
        <f t="shared" si="21"/>
        <v>5.7670318704392844</v>
      </c>
      <c r="AS21" s="396"/>
      <c r="AT21" s="567">
        <f t="shared" si="22"/>
        <v>3</v>
      </c>
      <c r="AU21" s="567">
        <v>11</v>
      </c>
      <c r="AV21" s="567">
        <f t="shared" si="23"/>
        <v>10</v>
      </c>
      <c r="AW21" s="568" t="str">
        <f t="shared" si="24"/>
        <v>Comunitat Valenciana</v>
      </c>
      <c r="AX21" s="569">
        <f t="shared" si="25"/>
        <v>35.602789316289034</v>
      </c>
    </row>
    <row r="22" spans="1:50" s="329" customFormat="1" ht="18" customHeight="1" x14ac:dyDescent="0.35">
      <c r="A22" s="348"/>
      <c r="B22" s="548" t="s">
        <v>35</v>
      </c>
      <c r="C22" s="573"/>
      <c r="D22" s="574">
        <f t="shared" si="6"/>
        <v>2699424</v>
      </c>
      <c r="E22" s="575">
        <f t="shared" si="0"/>
        <v>5.6138166457770797</v>
      </c>
      <c r="F22" s="573"/>
      <c r="G22" s="576">
        <f>'20pobl'!J23</f>
        <v>1989422</v>
      </c>
      <c r="H22" s="577">
        <f t="shared" si="7"/>
        <v>5.181112301724184</v>
      </c>
      <c r="I22" s="573"/>
      <c r="J22" s="576">
        <f>'20pobl'!Q23</f>
        <v>473156</v>
      </c>
      <c r="K22" s="577">
        <f t="shared" si="8"/>
        <v>6.9419221640153745</v>
      </c>
      <c r="L22" s="573"/>
      <c r="M22" s="576">
        <f>'20pobl'!X23</f>
        <v>236846</v>
      </c>
      <c r="N22" s="577">
        <f t="shared" si="1"/>
        <v>8.2471462685777208</v>
      </c>
      <c r="O22" s="573"/>
      <c r="P22" s="578">
        <f t="shared" si="2"/>
        <v>85199</v>
      </c>
      <c r="Q22" s="579">
        <f t="shared" si="9"/>
        <v>3.1561918394442667</v>
      </c>
      <c r="R22" s="573"/>
      <c r="S22" s="576">
        <f>'34adictcasaad'!G23</f>
        <v>25107</v>
      </c>
      <c r="T22" s="580">
        <f t="shared" si="10"/>
        <v>1.2620248494286279</v>
      </c>
      <c r="U22" s="573"/>
      <c r="V22" s="576">
        <f>'34adictcasaad'!J23</f>
        <v>14914</v>
      </c>
      <c r="W22" s="580">
        <f t="shared" si="11"/>
        <v>3.1520259702930957</v>
      </c>
      <c r="X22" s="573"/>
      <c r="Y22" s="576">
        <f>'34adictcasaad'!M23</f>
        <v>45178</v>
      </c>
      <c r="Z22" s="565">
        <f t="shared" si="12"/>
        <v>19.074841880377967</v>
      </c>
      <c r="AA22" s="566"/>
      <c r="AB22" s="567">
        <f t="shared" si="3"/>
        <v>18</v>
      </c>
      <c r="AC22" s="567">
        <v>12</v>
      </c>
      <c r="AD22" s="567">
        <f t="shared" si="13"/>
        <v>10</v>
      </c>
      <c r="AE22" s="568" t="str">
        <f t="shared" si="4"/>
        <v>Comunitat Valenciana</v>
      </c>
      <c r="AF22" s="569">
        <f t="shared" si="5"/>
        <v>3.8591156964032209</v>
      </c>
      <c r="AG22" s="396"/>
      <c r="AH22" s="567">
        <f t="shared" si="14"/>
        <v>14</v>
      </c>
      <c r="AI22" s="567">
        <v>12</v>
      </c>
      <c r="AJ22" s="567">
        <f t="shared" si="15"/>
        <v>17</v>
      </c>
      <c r="AK22" s="568" t="str">
        <f t="shared" si="16"/>
        <v>Rioja, La</v>
      </c>
      <c r="AL22" s="569">
        <f t="shared" si="17"/>
        <v>1.3439058155263168</v>
      </c>
      <c r="AM22" s="396"/>
      <c r="AN22" s="567">
        <f t="shared" si="18"/>
        <v>19</v>
      </c>
      <c r="AO22" s="567">
        <v>12</v>
      </c>
      <c r="AP22" s="567">
        <f t="shared" si="19"/>
        <v>10</v>
      </c>
      <c r="AQ22" s="568" t="str">
        <f t="shared" si="20"/>
        <v>Comunitat Valenciana</v>
      </c>
      <c r="AR22" s="569">
        <f t="shared" si="21"/>
        <v>5.7307527314518136</v>
      </c>
      <c r="AS22" s="396"/>
      <c r="AT22" s="567">
        <f t="shared" si="22"/>
        <v>19</v>
      </c>
      <c r="AU22" s="567">
        <v>12</v>
      </c>
      <c r="AV22" s="567">
        <f t="shared" si="23"/>
        <v>14</v>
      </c>
      <c r="AW22" s="568" t="str">
        <f t="shared" si="24"/>
        <v>Murcia, Región de</v>
      </c>
      <c r="AX22" s="569">
        <f t="shared" si="25"/>
        <v>35.343364792662918</v>
      </c>
    </row>
    <row r="23" spans="1:50" s="329" customFormat="1" ht="18" customHeight="1" x14ac:dyDescent="0.35">
      <c r="A23" s="348"/>
      <c r="B23" s="548" t="s">
        <v>42</v>
      </c>
      <c r="C23" s="573"/>
      <c r="D23" s="574">
        <f t="shared" si="6"/>
        <v>6871903</v>
      </c>
      <c r="E23" s="575">
        <f t="shared" si="0"/>
        <v>14.291050034957625</v>
      </c>
      <c r="F23" s="573"/>
      <c r="G23" s="576">
        <f>'20pobl'!J24</f>
        <v>5605365</v>
      </c>
      <c r="H23" s="577">
        <f t="shared" si="7"/>
        <v>14.598222778854451</v>
      </c>
      <c r="I23" s="573"/>
      <c r="J23" s="576">
        <f>'20pobl'!Q24</f>
        <v>890790</v>
      </c>
      <c r="K23" s="577">
        <f t="shared" si="8"/>
        <v>13.069251672774424</v>
      </c>
      <c r="L23" s="573"/>
      <c r="M23" s="576">
        <f>'20pobl'!X24</f>
        <v>375748</v>
      </c>
      <c r="N23" s="577">
        <f t="shared" si="1"/>
        <v>13.083812756498068</v>
      </c>
      <c r="O23" s="573"/>
      <c r="P23" s="578">
        <f t="shared" si="2"/>
        <v>256322</v>
      </c>
      <c r="Q23" s="579">
        <f t="shared" si="9"/>
        <v>3.730000263391378</v>
      </c>
      <c r="R23" s="573"/>
      <c r="S23" s="576">
        <f>'34adictcasaad'!G24</f>
        <v>60282</v>
      </c>
      <c r="T23" s="580">
        <f t="shared" si="10"/>
        <v>1.0754339815516027</v>
      </c>
      <c r="U23" s="573"/>
      <c r="V23" s="576">
        <f>'34adictcasaad'!J24</f>
        <v>49631</v>
      </c>
      <c r="W23" s="580">
        <f t="shared" si="11"/>
        <v>5.5715713018781079</v>
      </c>
      <c r="X23" s="573"/>
      <c r="Y23" s="576">
        <f>'34adictcasaad'!M24</f>
        <v>146409</v>
      </c>
      <c r="Z23" s="565">
        <f t="shared" si="12"/>
        <v>38.964678454709009</v>
      </c>
      <c r="AA23" s="566"/>
      <c r="AB23" s="567">
        <f t="shared" si="3"/>
        <v>14</v>
      </c>
      <c r="AC23" s="567">
        <v>13</v>
      </c>
      <c r="AD23" s="567">
        <f t="shared" si="13"/>
        <v>14</v>
      </c>
      <c r="AE23" s="568" t="str">
        <f t="shared" si="4"/>
        <v>Murcia, Región de</v>
      </c>
      <c r="AF23" s="569">
        <f t="shared" si="5"/>
        <v>3.8298193198134682</v>
      </c>
      <c r="AG23" s="396"/>
      <c r="AH23" s="567">
        <f t="shared" si="14"/>
        <v>17</v>
      </c>
      <c r="AI23" s="567">
        <v>13</v>
      </c>
      <c r="AJ23" s="567">
        <f t="shared" si="15"/>
        <v>10</v>
      </c>
      <c r="AK23" s="568" t="str">
        <f t="shared" si="16"/>
        <v>Comunitat Valenciana</v>
      </c>
      <c r="AL23" s="569">
        <f t="shared" si="17"/>
        <v>1.2945163926738106</v>
      </c>
      <c r="AM23" s="396"/>
      <c r="AN23" s="567">
        <f t="shared" si="18"/>
        <v>13</v>
      </c>
      <c r="AO23" s="567">
        <v>13</v>
      </c>
      <c r="AP23" s="567">
        <f t="shared" si="19"/>
        <v>13</v>
      </c>
      <c r="AQ23" s="568" t="str">
        <f t="shared" si="20"/>
        <v>Madrid, Comunidad de</v>
      </c>
      <c r="AR23" s="569">
        <f t="shared" si="21"/>
        <v>5.5715713018781079</v>
      </c>
      <c r="AS23" s="396"/>
      <c r="AT23" s="567">
        <f t="shared" si="22"/>
        <v>8</v>
      </c>
      <c r="AU23" s="567">
        <v>13</v>
      </c>
      <c r="AV23" s="567">
        <f t="shared" si="23"/>
        <v>2</v>
      </c>
      <c r="AW23" s="568" t="str">
        <f t="shared" si="24"/>
        <v>Aragón</v>
      </c>
      <c r="AX23" s="569">
        <f t="shared" si="25"/>
        <v>33.839282925762831</v>
      </c>
    </row>
    <row r="24" spans="1:50" s="329" customFormat="1" ht="18" customHeight="1" x14ac:dyDescent="0.35">
      <c r="A24" s="348"/>
      <c r="B24" s="548" t="s">
        <v>43</v>
      </c>
      <c r="C24" s="573"/>
      <c r="D24" s="574">
        <f t="shared" si="6"/>
        <v>1551692</v>
      </c>
      <c r="E24" s="575">
        <f t="shared" si="0"/>
        <v>3.2269530013510765</v>
      </c>
      <c r="F24" s="573"/>
      <c r="G24" s="576">
        <f>'20pobl'!J25</f>
        <v>1298039</v>
      </c>
      <c r="H24" s="577">
        <f t="shared" si="7"/>
        <v>3.3805224990061222</v>
      </c>
      <c r="I24" s="573"/>
      <c r="J24" s="576">
        <f>'20pobl'!Q25</f>
        <v>182344</v>
      </c>
      <c r="K24" s="577">
        <f t="shared" si="8"/>
        <v>2.6752653566164635</v>
      </c>
      <c r="L24" s="573"/>
      <c r="M24" s="576">
        <f>'20pobl'!X25</f>
        <v>71309</v>
      </c>
      <c r="N24" s="577">
        <f t="shared" si="1"/>
        <v>2.4830301261832948</v>
      </c>
      <c r="O24" s="573"/>
      <c r="P24" s="578">
        <f t="shared" si="2"/>
        <v>59427</v>
      </c>
      <c r="Q24" s="579">
        <f t="shared" si="9"/>
        <v>3.8298193198134682</v>
      </c>
      <c r="R24" s="573"/>
      <c r="S24" s="576">
        <f>'34adictcasaad'!G25</f>
        <v>20910</v>
      </c>
      <c r="T24" s="580">
        <f t="shared" si="10"/>
        <v>1.610891506341489</v>
      </c>
      <c r="U24" s="573"/>
      <c r="V24" s="576">
        <f>'34adictcasaad'!J25</f>
        <v>13314</v>
      </c>
      <c r="W24" s="580">
        <f t="shared" si="11"/>
        <v>7.301583819593735</v>
      </c>
      <c r="X24" s="573"/>
      <c r="Y24" s="576">
        <f>'34adictcasaad'!M25</f>
        <v>25203</v>
      </c>
      <c r="Z24" s="565">
        <f t="shared" si="12"/>
        <v>35.343364792662918</v>
      </c>
      <c r="AA24" s="566"/>
      <c r="AB24" s="567">
        <f t="shared" si="3"/>
        <v>13</v>
      </c>
      <c r="AC24" s="567">
        <v>14</v>
      </c>
      <c r="AD24" s="567">
        <f t="shared" si="13"/>
        <v>13</v>
      </c>
      <c r="AE24" s="568" t="str">
        <f t="shared" si="4"/>
        <v>Madrid, Comunidad de</v>
      </c>
      <c r="AF24" s="569">
        <f t="shared" si="5"/>
        <v>3.730000263391378</v>
      </c>
      <c r="AG24" s="396"/>
      <c r="AH24" s="567">
        <f t="shared" si="14"/>
        <v>6</v>
      </c>
      <c r="AI24" s="567">
        <v>14</v>
      </c>
      <c r="AJ24" s="567">
        <f t="shared" si="15"/>
        <v>12</v>
      </c>
      <c r="AK24" s="568" t="str">
        <f t="shared" si="16"/>
        <v>Galicia</v>
      </c>
      <c r="AL24" s="569">
        <f t="shared" si="17"/>
        <v>1.2620248494286279</v>
      </c>
      <c r="AM24" s="396"/>
      <c r="AN24" s="567">
        <f t="shared" si="18"/>
        <v>4</v>
      </c>
      <c r="AO24" s="567">
        <v>14</v>
      </c>
      <c r="AP24" s="567">
        <f t="shared" si="19"/>
        <v>2</v>
      </c>
      <c r="AQ24" s="568" t="str">
        <f t="shared" si="20"/>
        <v>Aragón</v>
      </c>
      <c r="AR24" s="569">
        <f t="shared" si="21"/>
        <v>5.1225664575383218</v>
      </c>
      <c r="AS24" s="396"/>
      <c r="AT24" s="567">
        <f t="shared" si="22"/>
        <v>12</v>
      </c>
      <c r="AU24" s="567">
        <v>14</v>
      </c>
      <c r="AV24" s="567">
        <f t="shared" si="23"/>
        <v>18</v>
      </c>
      <c r="AW24" s="568" t="str">
        <f t="shared" si="24"/>
        <v>Ceuta y Melilla</v>
      </c>
      <c r="AX24" s="569">
        <f t="shared" si="25"/>
        <v>31.585441085749537</v>
      </c>
    </row>
    <row r="25" spans="1:50" s="329" customFormat="1" ht="18" customHeight="1" x14ac:dyDescent="0.35">
      <c r="B25" s="548" t="s">
        <v>44</v>
      </c>
      <c r="C25" s="573"/>
      <c r="D25" s="581">
        <f t="shared" si="6"/>
        <v>672155</v>
      </c>
      <c r="E25" s="575">
        <f t="shared" si="0"/>
        <v>1.3978370672937237</v>
      </c>
      <c r="F25" s="573"/>
      <c r="G25" s="582">
        <f>'20pobl'!J26</f>
        <v>534721</v>
      </c>
      <c r="H25" s="577">
        <f t="shared" si="7"/>
        <v>1.3925901850337723</v>
      </c>
      <c r="I25" s="573"/>
      <c r="J25" s="582">
        <f>'20pobl'!Q26</f>
        <v>95699</v>
      </c>
      <c r="K25" s="577">
        <f t="shared" si="8"/>
        <v>1.4040506918946549</v>
      </c>
      <c r="L25" s="573"/>
      <c r="M25" s="582">
        <f>'20pobl'!X26</f>
        <v>41735</v>
      </c>
      <c r="N25" s="577">
        <f t="shared" si="1"/>
        <v>1.4532424002055815</v>
      </c>
      <c r="O25" s="573"/>
      <c r="P25" s="583">
        <f t="shared" si="2"/>
        <v>21443</v>
      </c>
      <c r="Q25" s="579">
        <f t="shared" si="9"/>
        <v>3.1901867872737686</v>
      </c>
      <c r="R25" s="573"/>
      <c r="S25" s="582">
        <f>'34adictcasaad'!G26</f>
        <v>5151</v>
      </c>
      <c r="T25" s="580">
        <f t="shared" si="10"/>
        <v>0.96330609794640565</v>
      </c>
      <c r="U25" s="573"/>
      <c r="V25" s="582">
        <f>'34adictcasaad'!J26</f>
        <v>3895</v>
      </c>
      <c r="W25" s="580">
        <f t="shared" si="11"/>
        <v>4.0700529786100166</v>
      </c>
      <c r="X25" s="573"/>
      <c r="Y25" s="582">
        <f>'34adictcasaad'!M26</f>
        <v>12397</v>
      </c>
      <c r="Z25" s="565">
        <f t="shared" si="12"/>
        <v>29.704085300107824</v>
      </c>
      <c r="AA25" s="566"/>
      <c r="AB25" s="567">
        <f t="shared" si="3"/>
        <v>17</v>
      </c>
      <c r="AC25" s="567">
        <v>15</v>
      </c>
      <c r="AD25" s="567">
        <f t="shared" si="13"/>
        <v>4</v>
      </c>
      <c r="AE25" s="568" t="str">
        <f t="shared" si="4"/>
        <v>Balears, Illes</v>
      </c>
      <c r="AF25" s="569">
        <f t="shared" si="5"/>
        <v>3.6398695435843775</v>
      </c>
      <c r="AG25" s="396"/>
      <c r="AH25" s="567">
        <f t="shared" si="14"/>
        <v>19</v>
      </c>
      <c r="AI25" s="567">
        <v>15</v>
      </c>
      <c r="AJ25" s="567">
        <f t="shared" si="15"/>
        <v>4</v>
      </c>
      <c r="AK25" s="568" t="str">
        <f t="shared" si="16"/>
        <v>Balears, Illes</v>
      </c>
      <c r="AL25" s="569">
        <f t="shared" si="17"/>
        <v>1.2470306437564336</v>
      </c>
      <c r="AM25" s="396"/>
      <c r="AN25" s="567">
        <f t="shared" si="18"/>
        <v>18</v>
      </c>
      <c r="AO25" s="567">
        <v>15</v>
      </c>
      <c r="AP25" s="567">
        <f t="shared" si="19"/>
        <v>6</v>
      </c>
      <c r="AQ25" s="568" t="str">
        <f t="shared" si="20"/>
        <v>Cantabria</v>
      </c>
      <c r="AR25" s="569">
        <f t="shared" si="21"/>
        <v>5.1151341094415095</v>
      </c>
      <c r="AS25" s="396"/>
      <c r="AT25" s="567">
        <f t="shared" si="22"/>
        <v>15</v>
      </c>
      <c r="AU25" s="567">
        <v>15</v>
      </c>
      <c r="AV25" s="567">
        <f t="shared" si="23"/>
        <v>15</v>
      </c>
      <c r="AW25" s="568" t="str">
        <f t="shared" si="24"/>
        <v>Navarra, Comunidad Foral de</v>
      </c>
      <c r="AX25" s="569">
        <f t="shared" si="25"/>
        <v>29.704085300107824</v>
      </c>
    </row>
    <row r="26" spans="1:50" s="329" customFormat="1" ht="18" customHeight="1" x14ac:dyDescent="0.35">
      <c r="B26" s="548" t="s">
        <v>45</v>
      </c>
      <c r="C26" s="573"/>
      <c r="D26" s="581">
        <f t="shared" si="6"/>
        <v>2216302</v>
      </c>
      <c r="E26" s="575">
        <f t="shared" si="0"/>
        <v>4.6090992225263738</v>
      </c>
      <c r="F26" s="573"/>
      <c r="G26" s="582">
        <f>'20pobl'!J27</f>
        <v>1696058</v>
      </c>
      <c r="H26" s="577">
        <f t="shared" si="7"/>
        <v>4.4170955022301532</v>
      </c>
      <c r="I26" s="573"/>
      <c r="J26" s="582">
        <f>'20pobl'!Q27</f>
        <v>361316</v>
      </c>
      <c r="K26" s="577">
        <f t="shared" si="8"/>
        <v>5.3010583161016225</v>
      </c>
      <c r="L26" s="573"/>
      <c r="M26" s="582">
        <f>'20pobl'!X27</f>
        <v>158928</v>
      </c>
      <c r="N26" s="577">
        <f t="shared" si="1"/>
        <v>5.5339860591798891</v>
      </c>
      <c r="O26" s="573"/>
      <c r="P26" s="583">
        <f t="shared" si="2"/>
        <v>117423</v>
      </c>
      <c r="Q26" s="579">
        <f t="shared" si="9"/>
        <v>5.2981498008845369</v>
      </c>
      <c r="R26" s="573"/>
      <c r="S26" s="582">
        <f>'34adictcasaad'!G27</f>
        <v>30855</v>
      </c>
      <c r="T26" s="580">
        <f t="shared" si="10"/>
        <v>1.8192184465389745</v>
      </c>
      <c r="U26" s="573"/>
      <c r="V26" s="582">
        <f>'34adictcasaad'!J27</f>
        <v>23633</v>
      </c>
      <c r="W26" s="580">
        <f t="shared" si="11"/>
        <v>6.5408119208670525</v>
      </c>
      <c r="X26" s="573"/>
      <c r="Y26" s="582">
        <f>'34adictcasaad'!M27</f>
        <v>62935</v>
      </c>
      <c r="Z26" s="565">
        <f t="shared" si="12"/>
        <v>39.599692942716196</v>
      </c>
      <c r="AA26" s="566"/>
      <c r="AB26" s="567">
        <f t="shared" si="3"/>
        <v>3</v>
      </c>
      <c r="AC26" s="567">
        <v>16</v>
      </c>
      <c r="AD26" s="567">
        <f t="shared" si="13"/>
        <v>18</v>
      </c>
      <c r="AE26" s="568" t="str">
        <f t="shared" si="4"/>
        <v>Ceuta y Melilla</v>
      </c>
      <c r="AF26" s="570">
        <f t="shared" si="5"/>
        <v>3.2062653890652348</v>
      </c>
      <c r="AG26" s="396"/>
      <c r="AH26" s="567">
        <f t="shared" si="14"/>
        <v>3</v>
      </c>
      <c r="AI26" s="567">
        <v>16</v>
      </c>
      <c r="AJ26" s="567">
        <f t="shared" si="15"/>
        <v>5</v>
      </c>
      <c r="AK26" s="568" t="str">
        <f t="shared" si="16"/>
        <v>Canarias</v>
      </c>
      <c r="AL26" s="569">
        <f t="shared" si="17"/>
        <v>1.2098754482008729</v>
      </c>
      <c r="AM26" s="396"/>
      <c r="AN26" s="567">
        <f t="shared" si="18"/>
        <v>8</v>
      </c>
      <c r="AO26" s="567">
        <v>16</v>
      </c>
      <c r="AP26" s="567">
        <f t="shared" si="19"/>
        <v>3</v>
      </c>
      <c r="AQ26" s="568" t="str">
        <f t="shared" si="20"/>
        <v>Asturias, Principado de</v>
      </c>
      <c r="AR26" s="569">
        <f t="shared" si="21"/>
        <v>4.843966641143969</v>
      </c>
      <c r="AS26" s="396"/>
      <c r="AT26" s="567">
        <f t="shared" si="22"/>
        <v>7</v>
      </c>
      <c r="AU26" s="567">
        <v>16</v>
      </c>
      <c r="AV26" s="567">
        <f t="shared" si="23"/>
        <v>6</v>
      </c>
      <c r="AW26" s="568" t="str">
        <f t="shared" si="24"/>
        <v>Cantabria</v>
      </c>
      <c r="AX26" s="569">
        <f t="shared" si="25"/>
        <v>29.256600619499483</v>
      </c>
    </row>
    <row r="27" spans="1:50" s="329" customFormat="1" ht="18" customHeight="1" x14ac:dyDescent="0.35">
      <c r="B27" s="548" t="s">
        <v>46</v>
      </c>
      <c r="C27" s="573"/>
      <c r="D27" s="581">
        <f t="shared" si="6"/>
        <v>322282</v>
      </c>
      <c r="E27" s="584">
        <f t="shared" si="0"/>
        <v>0.67022892892495911</v>
      </c>
      <c r="F27" s="573"/>
      <c r="G27" s="582">
        <f>'20pobl'!J28</f>
        <v>252101</v>
      </c>
      <c r="H27" s="585">
        <f t="shared" si="7"/>
        <v>0.65655431194435798</v>
      </c>
      <c r="I27" s="573"/>
      <c r="J27" s="582">
        <f>'20pobl'!Q28</f>
        <v>48101</v>
      </c>
      <c r="K27" s="585">
        <f t="shared" si="8"/>
        <v>0.70571523559101768</v>
      </c>
      <c r="L27" s="573"/>
      <c r="M27" s="582">
        <f>'20pobl'!X28</f>
        <v>22080</v>
      </c>
      <c r="N27" s="585">
        <f t="shared" si="1"/>
        <v>0.7688413129636813</v>
      </c>
      <c r="O27" s="573"/>
      <c r="P27" s="583">
        <f t="shared" si="2"/>
        <v>14692</v>
      </c>
      <c r="Q27" s="586">
        <f t="shared" si="9"/>
        <v>4.5587404819381785</v>
      </c>
      <c r="R27" s="573"/>
      <c r="S27" s="582">
        <f>'34adictcasaad'!G28</f>
        <v>3388</v>
      </c>
      <c r="T27" s="587">
        <f t="shared" si="10"/>
        <v>1.3439058155263168</v>
      </c>
      <c r="U27" s="573"/>
      <c r="V27" s="582">
        <f>'34adictcasaad'!J28</f>
        <v>2774</v>
      </c>
      <c r="W27" s="587">
        <f t="shared" si="11"/>
        <v>5.7670318704392844</v>
      </c>
      <c r="X27" s="573"/>
      <c r="Y27" s="582">
        <f>'34adictcasaad'!M28</f>
        <v>8530</v>
      </c>
      <c r="Z27" s="588">
        <f t="shared" si="12"/>
        <v>38.632246376811594</v>
      </c>
      <c r="AA27" s="566"/>
      <c r="AB27" s="567">
        <f t="shared" si="3"/>
        <v>5</v>
      </c>
      <c r="AC27" s="567">
        <v>17</v>
      </c>
      <c r="AD27" s="567">
        <f t="shared" si="13"/>
        <v>15</v>
      </c>
      <c r="AE27" s="568" t="str">
        <f t="shared" si="4"/>
        <v>Navarra, Comunidad Foral de</v>
      </c>
      <c r="AF27" s="569">
        <f t="shared" si="5"/>
        <v>3.1901867872737686</v>
      </c>
      <c r="AG27" s="396"/>
      <c r="AH27" s="567">
        <f t="shared" si="14"/>
        <v>12</v>
      </c>
      <c r="AI27" s="567">
        <v>17</v>
      </c>
      <c r="AJ27" s="567">
        <f t="shared" si="15"/>
        <v>13</v>
      </c>
      <c r="AK27" s="568" t="str">
        <f t="shared" si="16"/>
        <v>Madrid, Comunidad de</v>
      </c>
      <c r="AL27" s="569">
        <f t="shared" si="17"/>
        <v>1.0754339815516027</v>
      </c>
      <c r="AM27" s="396"/>
      <c r="AN27" s="567">
        <f t="shared" si="18"/>
        <v>11</v>
      </c>
      <c r="AO27" s="567">
        <v>17</v>
      </c>
      <c r="AP27" s="567">
        <f t="shared" si="19"/>
        <v>5</v>
      </c>
      <c r="AQ27" s="568" t="str">
        <f t="shared" si="20"/>
        <v>Canarias</v>
      </c>
      <c r="AR27" s="569">
        <f t="shared" si="21"/>
        <v>4.4466344869227861</v>
      </c>
      <c r="AS27" s="396"/>
      <c r="AT27" s="567">
        <f t="shared" si="22"/>
        <v>9</v>
      </c>
      <c r="AU27" s="567">
        <v>17</v>
      </c>
      <c r="AV27" s="567">
        <f t="shared" si="23"/>
        <v>3</v>
      </c>
      <c r="AW27" s="568" t="str">
        <f t="shared" si="24"/>
        <v>Asturias, Principado de</v>
      </c>
      <c r="AX27" s="569">
        <f t="shared" si="25"/>
        <v>28.027368195201031</v>
      </c>
    </row>
    <row r="28" spans="1:50" s="329" customFormat="1" ht="18" customHeight="1" x14ac:dyDescent="0.35">
      <c r="B28" s="548" t="s">
        <v>1</v>
      </c>
      <c r="C28" s="573"/>
      <c r="D28" s="581">
        <f t="shared" si="6"/>
        <v>168545</v>
      </c>
      <c r="E28" s="584">
        <f t="shared" si="0"/>
        <v>0.35051208204509476</v>
      </c>
      <c r="F28" s="573"/>
      <c r="G28" s="582">
        <f>'20pobl'!J29</f>
        <v>147939</v>
      </c>
      <c r="H28" s="585">
        <f t="shared" si="7"/>
        <v>0.38528204312849362</v>
      </c>
      <c r="I28" s="573"/>
      <c r="J28" s="582">
        <f>'20pobl'!Q29</f>
        <v>15743</v>
      </c>
      <c r="K28" s="585">
        <f t="shared" si="8"/>
        <v>0.23097388731854621</v>
      </c>
      <c r="L28" s="573"/>
      <c r="M28" s="582">
        <f>'20pobl'!X29</f>
        <v>4863</v>
      </c>
      <c r="N28" s="585">
        <f t="shared" si="1"/>
        <v>0.16933312069485426</v>
      </c>
      <c r="O28" s="573"/>
      <c r="P28" s="583">
        <f t="shared" si="2"/>
        <v>5404</v>
      </c>
      <c r="Q28" s="586">
        <f t="shared" si="9"/>
        <v>3.2062653890652348</v>
      </c>
      <c r="R28" s="573"/>
      <c r="S28" s="582">
        <f>'34adictcasaad'!G29</f>
        <v>2901</v>
      </c>
      <c r="T28" s="587">
        <f t="shared" si="10"/>
        <v>1.9609433617910084</v>
      </c>
      <c r="U28" s="573"/>
      <c r="V28" s="582">
        <f>'34adictcasaad'!J29</f>
        <v>967</v>
      </c>
      <c r="W28" s="587">
        <f t="shared" si="11"/>
        <v>6.1424125007940038</v>
      </c>
      <c r="X28" s="573"/>
      <c r="Y28" s="582">
        <f>'34adictcasaad'!M29</f>
        <v>1536</v>
      </c>
      <c r="Z28" s="588">
        <f t="shared" si="12"/>
        <v>31.585441085749537</v>
      </c>
      <c r="AA28" s="566"/>
      <c r="AB28" s="567">
        <f t="shared" si="3"/>
        <v>16</v>
      </c>
      <c r="AC28" s="567">
        <v>18</v>
      </c>
      <c r="AD28" s="567">
        <f t="shared" si="13"/>
        <v>12</v>
      </c>
      <c r="AE28" s="568" t="str">
        <f t="shared" si="4"/>
        <v>Galicia</v>
      </c>
      <c r="AF28" s="569">
        <f t="shared" si="5"/>
        <v>3.1561918394442667</v>
      </c>
      <c r="AG28" s="396"/>
      <c r="AH28" s="567">
        <f t="shared" si="14"/>
        <v>1</v>
      </c>
      <c r="AI28" s="567">
        <v>18</v>
      </c>
      <c r="AJ28" s="567">
        <f t="shared" si="15"/>
        <v>2</v>
      </c>
      <c r="AK28" s="568" t="str">
        <f t="shared" si="16"/>
        <v>Aragón</v>
      </c>
      <c r="AL28" s="569">
        <f t="shared" si="17"/>
        <v>1.0002499427812981</v>
      </c>
      <c r="AM28" s="396"/>
      <c r="AN28" s="567">
        <f t="shared" si="18"/>
        <v>10</v>
      </c>
      <c r="AO28" s="567">
        <v>18</v>
      </c>
      <c r="AP28" s="567">
        <f t="shared" si="19"/>
        <v>15</v>
      </c>
      <c r="AQ28" s="568" t="str">
        <f t="shared" si="20"/>
        <v>Navarra, Comunidad Foral de</v>
      </c>
      <c r="AR28" s="569">
        <f t="shared" si="21"/>
        <v>4.0700529786100166</v>
      </c>
      <c r="AS28" s="396"/>
      <c r="AT28" s="567">
        <f t="shared" si="22"/>
        <v>14</v>
      </c>
      <c r="AU28" s="567">
        <v>18</v>
      </c>
      <c r="AV28" s="567">
        <f t="shared" si="23"/>
        <v>5</v>
      </c>
      <c r="AW28" s="568" t="str">
        <f t="shared" si="24"/>
        <v>Canarias</v>
      </c>
      <c r="AX28" s="569">
        <f t="shared" si="25"/>
        <v>24.750442190009554</v>
      </c>
    </row>
    <row r="29" spans="1:50" s="329" customFormat="1" ht="3.75" customHeight="1" x14ac:dyDescent="0.3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5</v>
      </c>
      <c r="AE29" s="568" t="str">
        <f t="shared" si="4"/>
        <v>Canarias</v>
      </c>
      <c r="AF29" s="569">
        <f t="shared" si="5"/>
        <v>2.6777935631735152</v>
      </c>
      <c r="AG29" s="396"/>
      <c r="AH29" s="396"/>
      <c r="AI29" s="396"/>
      <c r="AJ29" s="567">
        <f>MATCH(AI30,AH$11:AH$30,0)</f>
        <v>15</v>
      </c>
      <c r="AK29" s="568" t="str">
        <f t="shared" si="16"/>
        <v>Navarra, Comunidad Foral de</v>
      </c>
      <c r="AL29" s="569">
        <f t="shared" si="17"/>
        <v>0.96330609794640565</v>
      </c>
      <c r="AM29" s="396"/>
      <c r="AN29" s="396"/>
      <c r="AO29" s="396"/>
      <c r="AP29" s="567">
        <f>MATCH(AO30,AN$11:AN$30,0)</f>
        <v>12</v>
      </c>
      <c r="AQ29" s="568" t="str">
        <f t="shared" si="20"/>
        <v>Galicia</v>
      </c>
      <c r="AR29" s="569">
        <f>INDEX(W$11:W$30,AP29,1)</f>
        <v>3.1520259702930957</v>
      </c>
      <c r="AS29" s="396"/>
      <c r="AT29" s="396"/>
      <c r="AU29" s="396"/>
      <c r="AV29" s="567">
        <f>MATCH(AU30,AT$11:AT$30,0)</f>
        <v>12</v>
      </c>
      <c r="AW29" s="568" t="str">
        <f t="shared" si="24"/>
        <v>Galicia</v>
      </c>
      <c r="AX29" s="569">
        <f t="shared" si="25"/>
        <v>19.074841880377967</v>
      </c>
    </row>
    <row r="30" spans="1:50" s="329" customFormat="1" ht="18" customHeight="1" x14ac:dyDescent="0.35">
      <c r="B30" s="548" t="s">
        <v>0</v>
      </c>
      <c r="C30" s="320"/>
      <c r="D30" s="549">
        <f>SUM(D11:D28)</f>
        <v>48085361</v>
      </c>
      <c r="E30" s="546">
        <f>SUM(E11:E28)</f>
        <v>99.999999999999986</v>
      </c>
      <c r="F30" s="320"/>
      <c r="G30" s="549">
        <f>SUM(G11:G28)</f>
        <v>38397585</v>
      </c>
      <c r="H30" s="550">
        <f>SUM(H11:H28)</f>
        <v>100.00000000000001</v>
      </c>
      <c r="I30" s="320"/>
      <c r="J30" s="549">
        <f>SUM(J11:J28)</f>
        <v>6815922</v>
      </c>
      <c r="K30" s="550">
        <f>SUM(K11:K28)</f>
        <v>99.999999999999986</v>
      </c>
      <c r="L30" s="320"/>
      <c r="M30" s="549">
        <f>SUM(M11:M28)</f>
        <v>2871854</v>
      </c>
      <c r="N30" s="550">
        <f>SUM(N11:N28)</f>
        <v>100.00000000000001</v>
      </c>
      <c r="O30" s="320"/>
      <c r="P30" s="549">
        <f>SUM(P11:P28)</f>
        <v>2037769</v>
      </c>
      <c r="Q30" s="545">
        <f>P30*100/D30</f>
        <v>4.2378157460437906</v>
      </c>
      <c r="R30" s="320"/>
      <c r="S30" s="549">
        <f>SUM(S11:S28)</f>
        <v>534081</v>
      </c>
      <c r="T30" s="546">
        <f>S30*100/G30</f>
        <v>1.3909234135428048</v>
      </c>
      <c r="U30" s="320"/>
      <c r="V30" s="549">
        <f>SUM(V11:V28)</f>
        <v>430596</v>
      </c>
      <c r="W30" s="546">
        <f>V30*100/J30</f>
        <v>6.3175018728207277</v>
      </c>
      <c r="X30" s="320"/>
      <c r="Y30" s="549">
        <f>SUM(Y11:Y28)</f>
        <v>1073092</v>
      </c>
      <c r="Z30" s="551">
        <f>Y30*100/M30</f>
        <v>37.36582709288146</v>
      </c>
      <c r="AA30" s="566"/>
      <c r="AB30" s="567">
        <f>_xlfn.RANK.EQ(Q30,Q$11:Q$30,0)</f>
        <v>9</v>
      </c>
      <c r="AC30" s="567">
        <v>19</v>
      </c>
      <c r="AD30" s="396"/>
      <c r="AE30" s="396"/>
      <c r="AF30" s="589"/>
      <c r="AG30" s="396"/>
      <c r="AH30" s="567">
        <f t="shared" si="14"/>
        <v>9</v>
      </c>
      <c r="AI30" s="567">
        <v>19</v>
      </c>
      <c r="AJ30" s="396"/>
      <c r="AK30" s="396"/>
      <c r="AL30" s="589"/>
      <c r="AM30" s="396"/>
      <c r="AN30" s="567">
        <f t="shared" si="18"/>
        <v>9</v>
      </c>
      <c r="AO30" s="567">
        <v>19</v>
      </c>
      <c r="AP30" s="396"/>
      <c r="AQ30" s="396"/>
      <c r="AR30" s="589"/>
      <c r="AS30" s="396"/>
      <c r="AT30" s="567">
        <f t="shared" si="22"/>
        <v>10</v>
      </c>
      <c r="AU30" s="567">
        <v>19</v>
      </c>
      <c r="AV30" s="396"/>
      <c r="AW30" s="396"/>
      <c r="AX30" s="589"/>
    </row>
    <row r="31" spans="1:50" s="329" customFormat="1" ht="5.25" customHeight="1" x14ac:dyDescent="0.25">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5">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5">
      <c r="B33" s="1458" t="s">
        <v>171</v>
      </c>
      <c r="C33" s="1458"/>
      <c r="D33" s="1458"/>
      <c r="E33" s="1458"/>
      <c r="F33" s="1458"/>
      <c r="G33" s="1458"/>
      <c r="H33" s="1458"/>
      <c r="I33" s="1458"/>
      <c r="J33" s="1458"/>
      <c r="K33" s="1458"/>
      <c r="L33" s="1458"/>
      <c r="M33" s="1458"/>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5">
      <c r="B34" s="1459"/>
      <c r="C34" s="1459"/>
      <c r="D34" s="1459"/>
      <c r="E34" s="1459"/>
      <c r="F34" s="1459"/>
      <c r="G34" s="1459"/>
      <c r="H34" s="1459"/>
      <c r="I34" s="1459"/>
      <c r="J34" s="1459"/>
      <c r="K34" s="1459"/>
      <c r="L34" s="1459"/>
      <c r="M34" s="1459"/>
      <c r="N34" s="1459"/>
      <c r="O34" s="1459"/>
      <c r="P34" s="1459"/>
    </row>
    <row r="35" spans="2:50" s="329" customFormat="1" ht="4.5" customHeight="1" x14ac:dyDescent="0.25">
      <c r="B35" s="1409"/>
      <c r="C35" s="1409"/>
      <c r="D35" s="1409"/>
      <c r="E35" s="1409"/>
      <c r="F35" s="1409"/>
      <c r="G35" s="1409"/>
      <c r="H35" s="1409"/>
      <c r="I35" s="1409"/>
      <c r="J35" s="1409"/>
      <c r="K35" s="1409"/>
      <c r="L35" s="1409"/>
      <c r="M35" s="1409"/>
      <c r="N35" s="1409"/>
      <c r="O35" s="1409"/>
      <c r="P35" s="1409"/>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5">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5">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5">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5">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5">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5">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5">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5">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5">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5">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5">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5">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5">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5">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5">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70"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115">
    <tabColor theme="0"/>
    <pageSetUpPr fitToPage="1"/>
  </sheetPr>
  <dimension ref="A1:AH56"/>
  <sheetViews>
    <sheetView zoomScaleNormal="100" workbookViewId="0"/>
  </sheetViews>
  <sheetFormatPr baseColWidth="10" defaultColWidth="11.453125" defaultRowHeight="14.5" x14ac:dyDescent="0.25"/>
  <cols>
    <col min="1" max="1" width="2.81640625" style="333" customWidth="1"/>
    <col min="2" max="2" width="32.26953125" style="333" customWidth="1"/>
    <col min="3" max="3" width="0.54296875" style="333" customWidth="1"/>
    <col min="4" max="4" width="12.1796875" style="333" customWidth="1"/>
    <col min="5" max="5" width="0.453125" style="333" customWidth="1"/>
    <col min="6" max="6" width="11.81640625" style="333" customWidth="1"/>
    <col min="7" max="7" width="11.26953125" style="333" customWidth="1"/>
    <col min="8" max="8" width="0.453125" style="333" customWidth="1"/>
    <col min="9" max="9" width="11.81640625" style="333" customWidth="1"/>
    <col min="10" max="10" width="9.81640625" style="333" customWidth="1"/>
    <col min="11" max="11" width="7" style="333" customWidth="1"/>
    <col min="12" max="12" width="8.453125" style="333" customWidth="1"/>
    <col min="13" max="13" width="5" style="333" customWidth="1"/>
    <col min="14" max="14" width="8.1796875" style="333" customWidth="1"/>
    <col min="15" max="15" width="6.26953125" style="333" customWidth="1"/>
    <col min="16" max="16" width="8.26953125" style="333" customWidth="1"/>
    <col min="17" max="17" width="6.54296875" style="333" customWidth="1"/>
    <col min="18" max="18" width="9" style="333" customWidth="1"/>
    <col min="19" max="19" width="5.81640625" style="333" customWidth="1"/>
    <col min="20" max="20" width="8.81640625" style="333" customWidth="1"/>
    <col min="21" max="21" width="7" style="333" customWidth="1"/>
    <col min="22" max="22" width="7.26953125" style="333" customWidth="1"/>
    <col min="23" max="23" width="3.54296875" style="333" customWidth="1"/>
    <col min="24" max="25" width="2.453125" style="596" bestFit="1" customWidth="1"/>
    <col min="26" max="26" width="4.81640625" style="596" customWidth="1"/>
    <col min="27" max="27" width="14.7265625" style="396" bestFit="1" customWidth="1"/>
    <col min="28" max="28" width="8.1796875" style="396" customWidth="1"/>
    <col min="29" max="29" width="8.453125" style="396" bestFit="1" customWidth="1"/>
    <col min="30" max="30" width="4.26953125" style="396" bestFit="1" customWidth="1"/>
    <col min="31" max="31" width="2.453125" style="333" bestFit="1" customWidth="1"/>
    <col min="32" max="32" width="4.26953125" style="333" bestFit="1" customWidth="1"/>
    <col min="33" max="33" width="8.453125" style="333" bestFit="1" customWidth="1"/>
    <col min="34" max="34" width="4.26953125" style="333" bestFit="1" customWidth="1"/>
    <col min="35" max="16384" width="11.453125" style="333"/>
  </cols>
  <sheetData>
    <row r="1" spans="1:34" s="340" customFormat="1" x14ac:dyDescent="0.25">
      <c r="B1" s="311"/>
      <c r="C1" s="341"/>
      <c r="E1" s="341"/>
      <c r="F1" s="342" t="s">
        <v>135</v>
      </c>
      <c r="G1" s="342"/>
      <c r="H1" s="342"/>
      <c r="I1" s="342" t="s">
        <v>16</v>
      </c>
      <c r="X1" s="598"/>
      <c r="Y1" s="598"/>
      <c r="Z1" s="598"/>
      <c r="AA1" s="342"/>
      <c r="AB1" s="342"/>
      <c r="AC1" s="342"/>
      <c r="AD1" s="342"/>
    </row>
    <row r="2" spans="1:34" s="343" customFormat="1" x14ac:dyDescent="0.35">
      <c r="B2" s="1381"/>
      <c r="C2" s="1381"/>
      <c r="X2" s="599"/>
      <c r="Y2" s="599"/>
      <c r="Z2" s="599"/>
      <c r="AA2" s="556"/>
      <c r="AB2" s="556"/>
      <c r="AC2" s="556"/>
      <c r="AD2" s="556"/>
    </row>
    <row r="3" spans="1:34" s="345" customFormat="1" ht="32.25" customHeight="1" x14ac:dyDescent="0.25">
      <c r="B3" s="1382"/>
      <c r="C3" s="1382"/>
      <c r="X3" s="599"/>
      <c r="Y3" s="599"/>
      <c r="Z3" s="599"/>
      <c r="AA3" s="556"/>
      <c r="AB3" s="556"/>
      <c r="AC3" s="556"/>
      <c r="AD3" s="556"/>
    </row>
    <row r="4" spans="1:34" s="492" customFormat="1" ht="19.5" customHeight="1" x14ac:dyDescent="0.25">
      <c r="A4" s="1477" t="s">
        <v>472</v>
      </c>
      <c r="B4" s="1477"/>
      <c r="C4" s="1477"/>
      <c r="D4" s="1477"/>
      <c r="E4" s="1477"/>
      <c r="F4" s="1477"/>
      <c r="G4" s="1477"/>
      <c r="H4" s="1477"/>
      <c r="I4" s="1477"/>
      <c r="J4" s="1477"/>
      <c r="K4" s="1477"/>
      <c r="L4" s="1477"/>
      <c r="M4" s="1477"/>
      <c r="N4" s="1477"/>
      <c r="O4" s="1477"/>
      <c r="P4" s="1477"/>
      <c r="Q4" s="1477"/>
      <c r="R4" s="1477"/>
      <c r="S4" s="1477"/>
      <c r="T4" s="1477"/>
      <c r="U4" s="1477"/>
      <c r="V4" s="1477"/>
      <c r="AA4" s="556"/>
      <c r="AB4" s="556"/>
      <c r="AC4" s="556"/>
      <c r="AD4" s="556"/>
    </row>
    <row r="5" spans="1:34" s="492" customFormat="1" ht="15.5" x14ac:dyDescent="0.25">
      <c r="B5" s="1420" t="str">
        <f>porsaad!$B$6</f>
        <v>Situación a 31 de diciembre de 2024</v>
      </c>
      <c r="C5" s="1420"/>
      <c r="D5" s="1420"/>
      <c r="E5" s="1420"/>
      <c r="F5" s="1420"/>
      <c r="G5" s="1420"/>
      <c r="H5" s="1420"/>
      <c r="I5" s="1420"/>
      <c r="J5" s="1420"/>
      <c r="K5" s="1420"/>
      <c r="L5" s="1420"/>
      <c r="M5" s="1420"/>
      <c r="N5" s="1420"/>
      <c r="O5" s="1420"/>
      <c r="P5" s="1420"/>
      <c r="Q5" s="1420"/>
      <c r="R5" s="1420"/>
      <c r="S5" s="1420"/>
      <c r="T5" s="1420"/>
      <c r="U5" s="1420"/>
      <c r="V5" s="1420"/>
      <c r="AA5" s="556"/>
      <c r="AB5" s="556"/>
      <c r="AC5" s="556"/>
      <c r="AD5" s="556"/>
    </row>
    <row r="6" spans="1:34" s="492" customFormat="1" ht="6" customHeight="1" x14ac:dyDescent="0.25">
      <c r="AA6" s="556"/>
      <c r="AB6" s="556"/>
      <c r="AC6" s="556"/>
      <c r="AD6" s="556"/>
    </row>
    <row r="7" spans="1:34" s="437" customFormat="1" ht="7.5" customHeight="1" x14ac:dyDescent="0.25">
      <c r="A7" s="488"/>
      <c r="B7" s="1385" t="s">
        <v>12</v>
      </c>
      <c r="D7" s="1421" t="s">
        <v>244</v>
      </c>
      <c r="E7" s="593"/>
      <c r="F7" s="1475"/>
      <c r="G7" s="1475"/>
      <c r="H7" s="489"/>
      <c r="I7" s="445"/>
      <c r="J7" s="445"/>
      <c r="K7" s="445"/>
      <c r="L7" s="445"/>
      <c r="M7" s="489"/>
      <c r="N7" s="489"/>
      <c r="O7" s="489"/>
      <c r="P7" s="489"/>
      <c r="Q7" s="489"/>
      <c r="R7" s="489"/>
      <c r="S7" s="594"/>
      <c r="T7" s="489"/>
      <c r="U7" s="489"/>
      <c r="V7" s="595"/>
      <c r="AA7" s="513"/>
      <c r="AB7" s="513"/>
      <c r="AC7" s="513"/>
      <c r="AD7" s="513"/>
    </row>
    <row r="8" spans="1:34" s="437" customFormat="1" ht="15" customHeight="1" x14ac:dyDescent="0.25">
      <c r="A8" s="488"/>
      <c r="B8" s="1386"/>
      <c r="D8" s="1474"/>
      <c r="F8" s="1421" t="s">
        <v>383</v>
      </c>
      <c r="G8" s="1422"/>
      <c r="I8" s="1421" t="s">
        <v>384</v>
      </c>
      <c r="J8" s="1423"/>
      <c r="K8" s="1465" t="s">
        <v>372</v>
      </c>
      <c r="L8" s="1466"/>
      <c r="M8" s="1466"/>
      <c r="N8" s="1466"/>
      <c r="O8" s="1466"/>
      <c r="P8" s="1466"/>
      <c r="Q8" s="1466"/>
      <c r="R8" s="1466"/>
      <c r="S8" s="1466"/>
      <c r="T8" s="1466"/>
      <c r="U8" s="1466"/>
      <c r="V8" s="1467"/>
      <c r="AA8" s="513"/>
      <c r="AB8" s="513"/>
      <c r="AC8" s="513"/>
      <c r="AD8" s="513"/>
    </row>
    <row r="9" spans="1:34" s="437" customFormat="1" ht="25.5" customHeight="1" x14ac:dyDescent="0.25">
      <c r="A9" s="488"/>
      <c r="B9" s="1386"/>
      <c r="D9" s="1440"/>
      <c r="E9" s="491"/>
      <c r="F9" s="1463"/>
      <c r="G9" s="1476"/>
      <c r="I9" s="1463"/>
      <c r="J9" s="1464"/>
      <c r="K9" s="1460" t="s">
        <v>373</v>
      </c>
      <c r="L9" s="1461"/>
      <c r="M9" s="1460" t="s">
        <v>374</v>
      </c>
      <c r="N9" s="1462"/>
      <c r="O9" s="1460" t="s">
        <v>375</v>
      </c>
      <c r="P9" s="1461"/>
      <c r="Q9" s="1469" t="s">
        <v>376</v>
      </c>
      <c r="R9" s="1469"/>
      <c r="S9" s="1470" t="s">
        <v>377</v>
      </c>
      <c r="T9" s="1471"/>
      <c r="U9" s="1472" t="s">
        <v>378</v>
      </c>
      <c r="V9" s="1473"/>
      <c r="AA9" s="513"/>
      <c r="AB9" s="513"/>
      <c r="AC9" s="513"/>
      <c r="AD9" s="513"/>
    </row>
    <row r="10" spans="1:34" s="437" customFormat="1" ht="39" x14ac:dyDescent="0.25">
      <c r="A10" s="488"/>
      <c r="B10" s="1387"/>
      <c r="D10" s="600" t="s">
        <v>9</v>
      </c>
      <c r="E10" s="493"/>
      <c r="F10" s="455" t="s">
        <v>9</v>
      </c>
      <c r="G10" s="401" t="s">
        <v>273</v>
      </c>
      <c r="H10" s="494"/>
      <c r="I10" s="400" t="s">
        <v>9</v>
      </c>
      <c r="J10" s="406" t="s">
        <v>273</v>
      </c>
      <c r="K10" s="601" t="s">
        <v>9</v>
      </c>
      <c r="L10" s="403" t="s">
        <v>379</v>
      </c>
      <c r="M10" s="405" t="s">
        <v>9</v>
      </c>
      <c r="N10" s="403" t="s">
        <v>379</v>
      </c>
      <c r="O10" s="407" t="s">
        <v>9</v>
      </c>
      <c r="P10" s="403" t="s">
        <v>379</v>
      </c>
      <c r="Q10" s="406" t="s">
        <v>9</v>
      </c>
      <c r="R10" s="735" t="s">
        <v>379</v>
      </c>
      <c r="S10" s="406" t="s">
        <v>9</v>
      </c>
      <c r="T10" s="736" t="s">
        <v>379</v>
      </c>
      <c r="U10" s="407" t="s">
        <v>9</v>
      </c>
      <c r="V10" s="735" t="s">
        <v>379</v>
      </c>
      <c r="AA10" s="568" t="s">
        <v>208</v>
      </c>
      <c r="AB10" s="602" t="s">
        <v>385</v>
      </c>
      <c r="AC10" s="603" t="s">
        <v>386</v>
      </c>
      <c r="AD10" s="513"/>
    </row>
    <row r="11" spans="1:34" s="328" customFormat="1" ht="8.25" customHeight="1" x14ac:dyDescent="0.25">
      <c r="A11" s="326"/>
      <c r="B11" s="327"/>
      <c r="D11" s="327"/>
      <c r="F11" s="327"/>
      <c r="G11" s="327"/>
      <c r="I11" s="327"/>
      <c r="J11" s="327"/>
      <c r="K11" s="319"/>
      <c r="L11" s="348"/>
      <c r="M11" s="329"/>
      <c r="N11" s="329"/>
      <c r="O11" s="329"/>
      <c r="P11" s="329"/>
      <c r="Q11" s="329"/>
      <c r="R11" s="329"/>
      <c r="S11" s="329"/>
      <c r="T11" s="329"/>
      <c r="U11" s="329"/>
      <c r="V11" s="329"/>
      <c r="X11" s="596"/>
      <c r="Y11" s="596"/>
      <c r="Z11" s="596"/>
      <c r="AA11" s="604">
        <v>44286</v>
      </c>
      <c r="AB11" s="602">
        <v>25720</v>
      </c>
      <c r="AC11" s="602">
        <v>23592</v>
      </c>
      <c r="AD11" s="396"/>
    </row>
    <row r="12" spans="1:34" s="331" customFormat="1" x14ac:dyDescent="0.35">
      <c r="A12" s="330"/>
      <c r="B12" s="349" t="s">
        <v>8</v>
      </c>
      <c r="C12" s="350"/>
      <c r="D12" s="605">
        <v>391278</v>
      </c>
      <c r="E12" s="350"/>
      <c r="F12" s="355">
        <v>8845</v>
      </c>
      <c r="G12" s="358">
        <v>2.2605410986561982</v>
      </c>
      <c r="H12" s="350"/>
      <c r="I12" s="355">
        <v>2831</v>
      </c>
      <c r="J12" s="358">
        <v>0.72352649522845658</v>
      </c>
      <c r="K12" s="355">
        <v>2665</v>
      </c>
      <c r="L12" s="358">
        <v>94.136347580360308</v>
      </c>
      <c r="M12" s="355">
        <v>22</v>
      </c>
      <c r="N12" s="358">
        <v>0.77711056163899683</v>
      </c>
      <c r="O12" s="355">
        <v>6</v>
      </c>
      <c r="P12" s="358">
        <v>0.21193924408336279</v>
      </c>
      <c r="Q12" s="355">
        <v>80</v>
      </c>
      <c r="R12" s="358">
        <v>2.8258565877781701</v>
      </c>
      <c r="S12" s="355">
        <v>30</v>
      </c>
      <c r="T12" s="358">
        <v>1.0596962204168139</v>
      </c>
      <c r="U12" s="355">
        <v>28</v>
      </c>
      <c r="V12" s="358">
        <v>0.98904980572235968</v>
      </c>
      <c r="X12" s="606"/>
      <c r="Y12" s="606"/>
      <c r="Z12" s="606"/>
      <c r="AA12" s="604">
        <v>44316</v>
      </c>
      <c r="AB12" s="602">
        <v>26707</v>
      </c>
      <c r="AC12" s="602">
        <v>18034</v>
      </c>
      <c r="AD12" s="567"/>
      <c r="AE12" s="360"/>
      <c r="AF12" s="360"/>
      <c r="AG12" s="361"/>
      <c r="AH12" s="607"/>
    </row>
    <row r="13" spans="1:34" s="331" customFormat="1" x14ac:dyDescent="0.35">
      <c r="A13" s="330"/>
      <c r="B13" s="363" t="s">
        <v>7</v>
      </c>
      <c r="C13" s="350"/>
      <c r="D13" s="608">
        <v>53246</v>
      </c>
      <c r="E13" s="350"/>
      <c r="F13" s="368">
        <v>931</v>
      </c>
      <c r="G13" s="372">
        <v>1.7484881493445519</v>
      </c>
      <c r="H13" s="350"/>
      <c r="I13" s="368">
        <v>524</v>
      </c>
      <c r="J13" s="372">
        <v>0.98411148255267999</v>
      </c>
      <c r="K13" s="368">
        <v>507</v>
      </c>
      <c r="L13" s="372">
        <v>96.755725190839698</v>
      </c>
      <c r="M13" s="368">
        <v>11</v>
      </c>
      <c r="N13" s="372">
        <v>2.0992366412213741</v>
      </c>
      <c r="O13" s="368">
        <v>0</v>
      </c>
      <c r="P13" s="372">
        <v>0</v>
      </c>
      <c r="Q13" s="368">
        <v>1</v>
      </c>
      <c r="R13" s="372">
        <v>0.19083969465648853</v>
      </c>
      <c r="S13" s="368">
        <v>1</v>
      </c>
      <c r="T13" s="372">
        <v>0.19083969465648853</v>
      </c>
      <c r="U13" s="368">
        <v>4</v>
      </c>
      <c r="V13" s="372">
        <v>0.76335877862595414</v>
      </c>
      <c r="X13" s="606"/>
      <c r="Y13" s="606"/>
      <c r="Z13" s="606"/>
      <c r="AA13" s="604">
        <v>44347</v>
      </c>
      <c r="AB13" s="602">
        <v>28175</v>
      </c>
      <c r="AC13" s="602">
        <v>15503</v>
      </c>
      <c r="AD13" s="567"/>
      <c r="AE13" s="360"/>
      <c r="AF13" s="360"/>
      <c r="AG13" s="361"/>
      <c r="AH13" s="607"/>
    </row>
    <row r="14" spans="1:34" s="331" customFormat="1" x14ac:dyDescent="0.35">
      <c r="A14" s="330"/>
      <c r="B14" s="363" t="s">
        <v>37</v>
      </c>
      <c r="C14" s="350"/>
      <c r="D14" s="608">
        <v>42684</v>
      </c>
      <c r="E14" s="350"/>
      <c r="F14" s="368">
        <v>608</v>
      </c>
      <c r="G14" s="372">
        <v>1.4244213288351606</v>
      </c>
      <c r="H14" s="350"/>
      <c r="I14" s="368">
        <v>425</v>
      </c>
      <c r="J14" s="372">
        <v>0.99568925124168317</v>
      </c>
      <c r="K14" s="368">
        <v>403</v>
      </c>
      <c r="L14" s="372">
        <v>94.82352941176471</v>
      </c>
      <c r="M14" s="368">
        <v>1</v>
      </c>
      <c r="N14" s="372">
        <v>0.23529411764705879</v>
      </c>
      <c r="O14" s="368">
        <v>3</v>
      </c>
      <c r="P14" s="372">
        <v>0.70588235294117652</v>
      </c>
      <c r="Q14" s="368">
        <v>1</v>
      </c>
      <c r="R14" s="372">
        <v>0.23529411764705879</v>
      </c>
      <c r="S14" s="368">
        <v>0</v>
      </c>
      <c r="T14" s="372">
        <v>0</v>
      </c>
      <c r="U14" s="368">
        <v>17</v>
      </c>
      <c r="V14" s="372">
        <v>4</v>
      </c>
      <c r="X14" s="606"/>
      <c r="Y14" s="606"/>
      <c r="Z14" s="606"/>
      <c r="AA14" s="604">
        <v>44377</v>
      </c>
      <c r="AB14" s="602">
        <v>28047</v>
      </c>
      <c r="AC14" s="602">
        <v>18622</v>
      </c>
      <c r="AD14" s="567"/>
      <c r="AE14" s="360"/>
      <c r="AF14" s="360"/>
      <c r="AG14" s="361"/>
      <c r="AH14" s="607"/>
    </row>
    <row r="15" spans="1:34" s="331" customFormat="1" x14ac:dyDescent="0.35">
      <c r="A15" s="330"/>
      <c r="B15" s="363" t="s">
        <v>38</v>
      </c>
      <c r="C15" s="350"/>
      <c r="D15" s="608">
        <v>44039</v>
      </c>
      <c r="E15" s="350"/>
      <c r="F15" s="368">
        <v>464</v>
      </c>
      <c r="G15" s="372">
        <v>1.0536115715615704</v>
      </c>
      <c r="H15" s="350"/>
      <c r="I15" s="368">
        <v>379</v>
      </c>
      <c r="J15" s="372">
        <v>0.8606008310815414</v>
      </c>
      <c r="K15" s="368">
        <v>370</v>
      </c>
      <c r="L15" s="372">
        <v>97.625329815303431</v>
      </c>
      <c r="M15" s="368">
        <v>7</v>
      </c>
      <c r="N15" s="372">
        <v>1.8469656992084433</v>
      </c>
      <c r="O15" s="368">
        <v>0</v>
      </c>
      <c r="P15" s="372">
        <v>0</v>
      </c>
      <c r="Q15" s="368">
        <v>0</v>
      </c>
      <c r="R15" s="372">
        <v>0</v>
      </c>
      <c r="S15" s="368">
        <v>2</v>
      </c>
      <c r="T15" s="372">
        <v>0.52770448548812665</v>
      </c>
      <c r="U15" s="368">
        <v>0</v>
      </c>
      <c r="V15" s="372">
        <v>0</v>
      </c>
      <c r="X15" s="606"/>
      <c r="Y15" s="606"/>
      <c r="Z15" s="606"/>
      <c r="AA15" s="604">
        <v>44408</v>
      </c>
      <c r="AB15" s="602">
        <v>26363</v>
      </c>
      <c r="AC15" s="602">
        <v>16904</v>
      </c>
      <c r="AD15" s="567"/>
      <c r="AE15" s="360"/>
      <c r="AF15" s="360"/>
      <c r="AG15" s="361"/>
      <c r="AH15" s="607"/>
    </row>
    <row r="16" spans="1:34" s="331" customFormat="1" x14ac:dyDescent="0.35">
      <c r="A16" s="330"/>
      <c r="B16" s="363" t="s">
        <v>6</v>
      </c>
      <c r="C16" s="350"/>
      <c r="D16" s="608">
        <v>59260</v>
      </c>
      <c r="E16" s="350"/>
      <c r="F16" s="368">
        <v>1221</v>
      </c>
      <c r="G16" s="372">
        <v>2.0604117448531896</v>
      </c>
      <c r="H16" s="350"/>
      <c r="I16" s="368">
        <v>448</v>
      </c>
      <c r="J16" s="372">
        <v>0.75599055011812355</v>
      </c>
      <c r="K16" s="368">
        <v>438</v>
      </c>
      <c r="L16" s="372">
        <v>97.767857142857139</v>
      </c>
      <c r="M16" s="368">
        <v>4</v>
      </c>
      <c r="N16" s="372">
        <v>0.89285714285714279</v>
      </c>
      <c r="O16" s="368">
        <v>0</v>
      </c>
      <c r="P16" s="372">
        <v>0</v>
      </c>
      <c r="Q16" s="368">
        <v>2</v>
      </c>
      <c r="R16" s="372">
        <v>0.4464285714285714</v>
      </c>
      <c r="S16" s="368">
        <v>0</v>
      </c>
      <c r="T16" s="372">
        <v>0</v>
      </c>
      <c r="U16" s="368">
        <v>4</v>
      </c>
      <c r="V16" s="372">
        <v>0.89285714285714279</v>
      </c>
      <c r="X16" s="606"/>
      <c r="Y16" s="606"/>
      <c r="Z16" s="606"/>
      <c r="AA16" s="604">
        <v>44439</v>
      </c>
      <c r="AB16" s="602">
        <v>16420</v>
      </c>
      <c r="AC16" s="602">
        <v>20385</v>
      </c>
      <c r="AD16" s="567"/>
      <c r="AE16" s="360"/>
      <c r="AF16" s="360"/>
      <c r="AG16" s="361"/>
      <c r="AH16" s="607"/>
    </row>
    <row r="17" spans="1:34" s="331" customFormat="1" x14ac:dyDescent="0.35">
      <c r="A17" s="330"/>
      <c r="B17" s="363" t="s">
        <v>5</v>
      </c>
      <c r="C17" s="350"/>
      <c r="D17" s="609">
        <v>23374</v>
      </c>
      <c r="E17" s="350"/>
      <c r="F17" s="377">
        <v>284</v>
      </c>
      <c r="G17" s="372">
        <v>1.215025241721571</v>
      </c>
      <c r="H17" s="350"/>
      <c r="I17" s="377">
        <v>295</v>
      </c>
      <c r="J17" s="372">
        <v>1.262086078548815</v>
      </c>
      <c r="K17" s="377">
        <v>220</v>
      </c>
      <c r="L17" s="372">
        <v>74.576271186440678</v>
      </c>
      <c r="M17" s="377">
        <v>2</v>
      </c>
      <c r="N17" s="372">
        <v>0.67796610169491522</v>
      </c>
      <c r="O17" s="377">
        <v>0</v>
      </c>
      <c r="P17" s="372">
        <v>0</v>
      </c>
      <c r="Q17" s="377">
        <v>73</v>
      </c>
      <c r="R17" s="372">
        <v>24.745762711864408</v>
      </c>
      <c r="S17" s="377">
        <v>0</v>
      </c>
      <c r="T17" s="372">
        <v>0</v>
      </c>
      <c r="U17" s="377">
        <v>0</v>
      </c>
      <c r="V17" s="372">
        <v>0</v>
      </c>
      <c r="X17" s="606"/>
      <c r="Y17" s="606"/>
      <c r="Z17" s="606"/>
      <c r="AA17" s="604">
        <v>44469</v>
      </c>
      <c r="AB17" s="602">
        <v>22330</v>
      </c>
      <c r="AC17" s="602">
        <v>19468</v>
      </c>
      <c r="AD17" s="567"/>
      <c r="AE17" s="360"/>
      <c r="AF17" s="360"/>
      <c r="AG17" s="361"/>
      <c r="AH17" s="607"/>
    </row>
    <row r="18" spans="1:34" s="331" customFormat="1" x14ac:dyDescent="0.35">
      <c r="A18" s="330"/>
      <c r="B18" s="363" t="s">
        <v>4</v>
      </c>
      <c r="C18" s="350"/>
      <c r="D18" s="608">
        <v>156506</v>
      </c>
      <c r="E18" s="350"/>
      <c r="F18" s="368">
        <v>2278</v>
      </c>
      <c r="G18" s="372">
        <v>1.4555352510446884</v>
      </c>
      <c r="H18" s="350"/>
      <c r="I18" s="368">
        <v>1545</v>
      </c>
      <c r="J18" s="372">
        <v>0.98718260002811398</v>
      </c>
      <c r="K18" s="368">
        <v>1495</v>
      </c>
      <c r="L18" s="372">
        <v>96.763754045307451</v>
      </c>
      <c r="M18" s="368">
        <v>41</v>
      </c>
      <c r="N18" s="372">
        <v>2.6537216828478964</v>
      </c>
      <c r="O18" s="368">
        <v>0</v>
      </c>
      <c r="P18" s="372">
        <v>0</v>
      </c>
      <c r="Q18" s="368">
        <v>2</v>
      </c>
      <c r="R18" s="372">
        <v>0.12944983818770225</v>
      </c>
      <c r="S18" s="368">
        <v>0</v>
      </c>
      <c r="T18" s="372">
        <v>0</v>
      </c>
      <c r="U18" s="368">
        <v>7</v>
      </c>
      <c r="V18" s="372">
        <v>0.45307443365695793</v>
      </c>
      <c r="X18" s="606"/>
      <c r="Y18" s="606"/>
      <c r="Z18" s="606"/>
      <c r="AA18" s="604">
        <v>44500</v>
      </c>
      <c r="AB18" s="602">
        <v>29317</v>
      </c>
      <c r="AC18" s="602">
        <v>17136</v>
      </c>
      <c r="AD18" s="567"/>
      <c r="AE18" s="360"/>
      <c r="AF18" s="360"/>
      <c r="AG18" s="361"/>
      <c r="AH18" s="607"/>
    </row>
    <row r="19" spans="1:34" s="331" customFormat="1" x14ac:dyDescent="0.35">
      <c r="A19" s="330"/>
      <c r="B19" s="363" t="s">
        <v>40</v>
      </c>
      <c r="C19" s="350"/>
      <c r="D19" s="608">
        <v>97222</v>
      </c>
      <c r="E19" s="350"/>
      <c r="F19" s="368">
        <v>1337</v>
      </c>
      <c r="G19" s="372">
        <v>1.3752031433214704</v>
      </c>
      <c r="H19" s="350"/>
      <c r="I19" s="368">
        <v>970</v>
      </c>
      <c r="J19" s="372">
        <v>0.99771656620929428</v>
      </c>
      <c r="K19" s="368">
        <v>794</v>
      </c>
      <c r="L19" s="372">
        <v>81.855670103092777</v>
      </c>
      <c r="M19" s="368">
        <v>23</v>
      </c>
      <c r="N19" s="372">
        <v>2.3711340206185567</v>
      </c>
      <c r="O19" s="368">
        <v>0</v>
      </c>
      <c r="P19" s="372">
        <v>0</v>
      </c>
      <c r="Q19" s="368">
        <v>63</v>
      </c>
      <c r="R19" s="372">
        <v>6.4948453608247432</v>
      </c>
      <c r="S19" s="368">
        <v>0</v>
      </c>
      <c r="T19" s="372">
        <v>0</v>
      </c>
      <c r="U19" s="368">
        <v>90</v>
      </c>
      <c r="V19" s="372">
        <v>9.2783505154639183</v>
      </c>
      <c r="X19" s="606"/>
      <c r="Y19" s="606"/>
      <c r="Z19" s="606"/>
      <c r="AA19" s="604">
        <v>44530</v>
      </c>
      <c r="AB19" s="602">
        <v>28155</v>
      </c>
      <c r="AC19" s="602">
        <v>19590</v>
      </c>
      <c r="AD19" s="567"/>
      <c r="AE19" s="360"/>
      <c r="AF19" s="360"/>
      <c r="AG19" s="361"/>
      <c r="AH19" s="607"/>
    </row>
    <row r="20" spans="1:34" s="331" customFormat="1" x14ac:dyDescent="0.35">
      <c r="A20" s="330"/>
      <c r="B20" s="363" t="s">
        <v>41</v>
      </c>
      <c r="C20" s="350"/>
      <c r="D20" s="608">
        <v>352224</v>
      </c>
      <c r="E20" s="350"/>
      <c r="F20" s="368">
        <v>6354</v>
      </c>
      <c r="G20" s="372">
        <v>1.8039656582174979</v>
      </c>
      <c r="H20" s="350"/>
      <c r="I20" s="368">
        <v>3553</v>
      </c>
      <c r="J20" s="372">
        <v>1.0087330789497593</v>
      </c>
      <c r="K20" s="368">
        <v>2808</v>
      </c>
      <c r="L20" s="372">
        <v>79.031804109203492</v>
      </c>
      <c r="M20" s="368">
        <v>27</v>
      </c>
      <c r="N20" s="372">
        <v>0.7599211933577259</v>
      </c>
      <c r="O20" s="368">
        <v>320</v>
      </c>
      <c r="P20" s="372">
        <v>9.0064734027582318</v>
      </c>
      <c r="Q20" s="368">
        <v>5</v>
      </c>
      <c r="R20" s="372">
        <v>0.14072614691809737</v>
      </c>
      <c r="S20" s="368">
        <v>110</v>
      </c>
      <c r="T20" s="372">
        <v>3.0959752321981426</v>
      </c>
      <c r="U20" s="368">
        <v>283</v>
      </c>
      <c r="V20" s="372">
        <v>7.9650999155643127</v>
      </c>
      <c r="X20" s="606"/>
      <c r="Y20" s="606"/>
      <c r="Z20" s="606"/>
      <c r="AA20" s="604">
        <v>44561</v>
      </c>
      <c r="AB20" s="602">
        <v>24865</v>
      </c>
      <c r="AC20" s="602">
        <v>26807</v>
      </c>
      <c r="AD20" s="567"/>
      <c r="AE20" s="360"/>
      <c r="AF20" s="360"/>
      <c r="AG20" s="361"/>
      <c r="AH20" s="607"/>
    </row>
    <row r="21" spans="1:34" s="331" customFormat="1" x14ac:dyDescent="0.35">
      <c r="A21" s="330"/>
      <c r="B21" s="363" t="s">
        <v>3</v>
      </c>
      <c r="C21" s="350"/>
      <c r="D21" s="608">
        <v>201299</v>
      </c>
      <c r="E21" s="350"/>
      <c r="F21" s="368">
        <v>2803</v>
      </c>
      <c r="G21" s="372">
        <v>1.3924559982910993</v>
      </c>
      <c r="H21" s="350"/>
      <c r="I21" s="368">
        <v>1562</v>
      </c>
      <c r="J21" s="372">
        <v>0.77596013889785842</v>
      </c>
      <c r="K21" s="368">
        <v>1497</v>
      </c>
      <c r="L21" s="372">
        <v>95.838668373879642</v>
      </c>
      <c r="M21" s="368">
        <v>28</v>
      </c>
      <c r="N21" s="372">
        <v>1.7925736235595391</v>
      </c>
      <c r="O21" s="368">
        <v>0</v>
      </c>
      <c r="P21" s="372">
        <v>0</v>
      </c>
      <c r="Q21" s="368">
        <v>16</v>
      </c>
      <c r="R21" s="372">
        <v>1.0243277848911652</v>
      </c>
      <c r="S21" s="368">
        <v>10</v>
      </c>
      <c r="T21" s="372">
        <v>0.6402048655569782</v>
      </c>
      <c r="U21" s="368">
        <v>11</v>
      </c>
      <c r="V21" s="372">
        <v>0.70422535211267612</v>
      </c>
      <c r="X21" s="606"/>
      <c r="Y21" s="606"/>
      <c r="Z21" s="606"/>
      <c r="AA21" s="604">
        <v>44592</v>
      </c>
      <c r="AB21" s="602">
        <v>20377</v>
      </c>
      <c r="AC21" s="602">
        <v>22366</v>
      </c>
      <c r="AD21" s="567"/>
      <c r="AE21" s="360"/>
      <c r="AF21" s="360"/>
      <c r="AG21" s="361"/>
      <c r="AH21" s="607"/>
    </row>
    <row r="22" spans="1:34" s="331" customFormat="1" x14ac:dyDescent="0.35">
      <c r="A22" s="330"/>
      <c r="B22" s="363" t="s">
        <v>2</v>
      </c>
      <c r="C22" s="350"/>
      <c r="D22" s="608">
        <v>56727</v>
      </c>
      <c r="E22" s="350"/>
      <c r="F22" s="368">
        <v>333</v>
      </c>
      <c r="G22" s="372">
        <v>0.58702205299063936</v>
      </c>
      <c r="H22" s="350"/>
      <c r="I22" s="368">
        <v>573</v>
      </c>
      <c r="J22" s="372">
        <v>1.0101010101010102</v>
      </c>
      <c r="K22" s="368">
        <v>505</v>
      </c>
      <c r="L22" s="372">
        <v>88.132635253054104</v>
      </c>
      <c r="M22" s="368">
        <v>12</v>
      </c>
      <c r="N22" s="372">
        <v>2.0942408376963351</v>
      </c>
      <c r="O22" s="368">
        <v>0</v>
      </c>
      <c r="P22" s="372">
        <v>0</v>
      </c>
      <c r="Q22" s="368">
        <v>4</v>
      </c>
      <c r="R22" s="372">
        <v>0.69808027923211169</v>
      </c>
      <c r="S22" s="368">
        <v>0</v>
      </c>
      <c r="T22" s="372">
        <v>0</v>
      </c>
      <c r="U22" s="368">
        <v>52</v>
      </c>
      <c r="V22" s="372">
        <v>9.0750436300174506</v>
      </c>
      <c r="X22" s="606"/>
      <c r="Y22" s="606"/>
      <c r="Z22" s="606"/>
      <c r="AA22" s="604">
        <v>44620</v>
      </c>
      <c r="AB22" s="602">
        <v>25448</v>
      </c>
      <c r="AC22" s="602">
        <v>23602</v>
      </c>
      <c r="AD22" s="567"/>
      <c r="AE22" s="360"/>
      <c r="AF22" s="360"/>
      <c r="AG22" s="361"/>
      <c r="AH22" s="607"/>
    </row>
    <row r="23" spans="1:34" s="331" customFormat="1" x14ac:dyDescent="0.35">
      <c r="A23" s="330"/>
      <c r="B23" s="363" t="s">
        <v>35</v>
      </c>
      <c r="C23" s="350"/>
      <c r="D23" s="608">
        <v>85199</v>
      </c>
      <c r="E23" s="350"/>
      <c r="F23" s="368">
        <v>967</v>
      </c>
      <c r="G23" s="372">
        <v>1.1349898472986772</v>
      </c>
      <c r="H23" s="350"/>
      <c r="I23" s="368">
        <v>888</v>
      </c>
      <c r="J23" s="372">
        <v>1.0422657542928906</v>
      </c>
      <c r="K23" s="368">
        <v>829</v>
      </c>
      <c r="L23" s="372">
        <v>93.35585585585585</v>
      </c>
      <c r="M23" s="368">
        <v>12</v>
      </c>
      <c r="N23" s="372">
        <v>1.3513513513513513</v>
      </c>
      <c r="O23" s="368">
        <v>0</v>
      </c>
      <c r="P23" s="372">
        <v>0</v>
      </c>
      <c r="Q23" s="368">
        <v>43</v>
      </c>
      <c r="R23" s="372">
        <v>4.8423423423423424</v>
      </c>
      <c r="S23" s="368">
        <v>4</v>
      </c>
      <c r="T23" s="372">
        <v>0.45045045045045046</v>
      </c>
      <c r="U23" s="368">
        <v>0</v>
      </c>
      <c r="V23" s="372">
        <v>0</v>
      </c>
      <c r="X23" s="606"/>
      <c r="Y23" s="606"/>
      <c r="Z23" s="606"/>
      <c r="AA23" s="604">
        <v>44651</v>
      </c>
      <c r="AB23" s="602">
        <v>31825</v>
      </c>
      <c r="AC23" s="602">
        <v>22165</v>
      </c>
      <c r="AD23" s="567"/>
      <c r="AE23" s="360"/>
      <c r="AF23" s="360"/>
      <c r="AG23" s="361"/>
      <c r="AH23" s="607"/>
    </row>
    <row r="24" spans="1:34" s="331" customFormat="1" x14ac:dyDescent="0.35">
      <c r="A24" s="330"/>
      <c r="B24" s="363" t="s">
        <v>42</v>
      </c>
      <c r="C24" s="350"/>
      <c r="D24" s="608">
        <v>256322</v>
      </c>
      <c r="E24" s="350"/>
      <c r="F24" s="368">
        <v>1000</v>
      </c>
      <c r="G24" s="372">
        <v>0.39013428422062874</v>
      </c>
      <c r="H24" s="350"/>
      <c r="I24" s="368">
        <v>2205</v>
      </c>
      <c r="J24" s="372">
        <v>0.86024609670648633</v>
      </c>
      <c r="K24" s="368">
        <v>1865</v>
      </c>
      <c r="L24" s="372">
        <v>84.580498866213148</v>
      </c>
      <c r="M24" s="368">
        <v>70</v>
      </c>
      <c r="N24" s="372">
        <v>3.1746031746031744</v>
      </c>
      <c r="O24" s="368">
        <v>0</v>
      </c>
      <c r="P24" s="372">
        <v>0</v>
      </c>
      <c r="Q24" s="368">
        <v>1</v>
      </c>
      <c r="R24" s="372">
        <v>4.5351473922902494E-2</v>
      </c>
      <c r="S24" s="368">
        <v>0</v>
      </c>
      <c r="T24" s="372">
        <v>0</v>
      </c>
      <c r="U24" s="368">
        <v>269</v>
      </c>
      <c r="V24" s="372">
        <v>12.19954648526077</v>
      </c>
      <c r="X24" s="606"/>
      <c r="Y24" s="606"/>
      <c r="Z24" s="606"/>
      <c r="AA24" s="604">
        <v>44681</v>
      </c>
      <c r="AB24" s="602">
        <v>29337</v>
      </c>
      <c r="AC24" s="602">
        <v>20494</v>
      </c>
      <c r="AD24" s="567"/>
      <c r="AE24" s="360"/>
      <c r="AF24" s="360"/>
      <c r="AG24" s="361"/>
      <c r="AH24" s="607"/>
    </row>
    <row r="25" spans="1:34" x14ac:dyDescent="0.35">
      <c r="A25" s="332"/>
      <c r="B25" s="363" t="s">
        <v>43</v>
      </c>
      <c r="C25" s="350"/>
      <c r="D25" s="608">
        <v>59427</v>
      </c>
      <c r="E25" s="350"/>
      <c r="F25" s="368">
        <v>800</v>
      </c>
      <c r="G25" s="372">
        <v>1.3461894425092971</v>
      </c>
      <c r="H25" s="350"/>
      <c r="I25" s="368">
        <v>580</v>
      </c>
      <c r="J25" s="372">
        <v>0.97598734581924051</v>
      </c>
      <c r="K25" s="368">
        <v>263</v>
      </c>
      <c r="L25" s="372">
        <v>45.344827586206897</v>
      </c>
      <c r="M25" s="368">
        <v>6</v>
      </c>
      <c r="N25" s="372">
        <v>1.0344827586206897</v>
      </c>
      <c r="O25" s="368">
        <v>19</v>
      </c>
      <c r="P25" s="372">
        <v>3.2758620689655173</v>
      </c>
      <c r="Q25" s="368">
        <v>267</v>
      </c>
      <c r="R25" s="372">
        <v>46.03448275862069</v>
      </c>
      <c r="S25" s="368">
        <v>9</v>
      </c>
      <c r="T25" s="372">
        <v>1.5517241379310345</v>
      </c>
      <c r="U25" s="368">
        <v>16</v>
      </c>
      <c r="V25" s="372">
        <v>2.7586206896551726</v>
      </c>
      <c r="X25" s="606"/>
      <c r="Y25" s="606"/>
      <c r="Z25" s="606"/>
      <c r="AA25" s="604">
        <v>44712</v>
      </c>
      <c r="AB25" s="602">
        <v>27733</v>
      </c>
      <c r="AC25" s="602">
        <v>19944</v>
      </c>
      <c r="AD25" s="567"/>
      <c r="AE25" s="360"/>
      <c r="AF25" s="360"/>
      <c r="AG25" s="361"/>
      <c r="AH25" s="607"/>
    </row>
    <row r="26" spans="1:34" s="331" customFormat="1" x14ac:dyDescent="0.35">
      <c r="B26" s="363" t="s">
        <v>44</v>
      </c>
      <c r="C26" s="350"/>
      <c r="D26" s="610">
        <v>21443</v>
      </c>
      <c r="E26" s="350"/>
      <c r="F26" s="377">
        <v>519</v>
      </c>
      <c r="G26" s="372">
        <v>2.4203702840087673</v>
      </c>
      <c r="H26" s="350"/>
      <c r="I26" s="377">
        <v>199</v>
      </c>
      <c r="J26" s="372">
        <v>0.92804178519796665</v>
      </c>
      <c r="K26" s="377">
        <v>199</v>
      </c>
      <c r="L26" s="372">
        <v>100</v>
      </c>
      <c r="M26" s="377">
        <v>0</v>
      </c>
      <c r="N26" s="372">
        <v>0</v>
      </c>
      <c r="O26" s="377">
        <v>0</v>
      </c>
      <c r="P26" s="372">
        <v>0</v>
      </c>
      <c r="Q26" s="377">
        <v>0</v>
      </c>
      <c r="R26" s="372">
        <v>0</v>
      </c>
      <c r="S26" s="377">
        <v>0</v>
      </c>
      <c r="T26" s="372">
        <v>0</v>
      </c>
      <c r="U26" s="377">
        <v>0</v>
      </c>
      <c r="V26" s="372">
        <v>0</v>
      </c>
      <c r="X26" s="606"/>
      <c r="Y26" s="606"/>
      <c r="Z26" s="606"/>
      <c r="AA26" s="604">
        <v>44742</v>
      </c>
      <c r="AB26" s="602">
        <v>30967</v>
      </c>
      <c r="AC26" s="602">
        <v>20368</v>
      </c>
      <c r="AD26" s="567"/>
      <c r="AE26" s="360"/>
      <c r="AF26" s="360"/>
      <c r="AG26" s="361"/>
      <c r="AH26" s="607"/>
    </row>
    <row r="27" spans="1:34" s="331" customFormat="1" x14ac:dyDescent="0.35">
      <c r="B27" s="363" t="s">
        <v>45</v>
      </c>
      <c r="C27" s="350"/>
      <c r="D27" s="610">
        <v>117423</v>
      </c>
      <c r="E27" s="350"/>
      <c r="F27" s="377">
        <v>931</v>
      </c>
      <c r="G27" s="372">
        <v>0.7928600018735682</v>
      </c>
      <c r="H27" s="350"/>
      <c r="I27" s="377">
        <v>983</v>
      </c>
      <c r="J27" s="372">
        <v>0.83714434139819283</v>
      </c>
      <c r="K27" s="377">
        <v>945</v>
      </c>
      <c r="L27" s="372">
        <v>96.134282807731424</v>
      </c>
      <c r="M27" s="377">
        <v>22</v>
      </c>
      <c r="N27" s="372">
        <v>2.2380467955239061</v>
      </c>
      <c r="O27" s="377">
        <v>0</v>
      </c>
      <c r="P27" s="372">
        <v>0</v>
      </c>
      <c r="Q27" s="377">
        <v>7</v>
      </c>
      <c r="R27" s="372">
        <v>0.71210579857578837</v>
      </c>
      <c r="S27" s="377">
        <v>8</v>
      </c>
      <c r="T27" s="372">
        <v>0.81383519837232954</v>
      </c>
      <c r="U27" s="377">
        <v>1</v>
      </c>
      <c r="V27" s="372">
        <v>0.10172939979654119</v>
      </c>
      <c r="X27" s="606"/>
      <c r="Y27" s="606"/>
      <c r="Z27" s="606"/>
      <c r="AA27" s="604">
        <v>44773</v>
      </c>
      <c r="AB27" s="602">
        <v>28674</v>
      </c>
      <c r="AC27" s="602">
        <v>20566</v>
      </c>
      <c r="AD27" s="567"/>
      <c r="AE27" s="360"/>
      <c r="AF27" s="360"/>
      <c r="AG27" s="361"/>
      <c r="AH27" s="607"/>
    </row>
    <row r="28" spans="1:34" s="331" customFormat="1" x14ac:dyDescent="0.35">
      <c r="B28" s="363" t="s">
        <v>46</v>
      </c>
      <c r="C28" s="350"/>
      <c r="D28" s="610">
        <v>14692</v>
      </c>
      <c r="E28" s="350"/>
      <c r="F28" s="377">
        <v>266</v>
      </c>
      <c r="G28" s="383">
        <v>1.8105091206098558</v>
      </c>
      <c r="H28" s="350"/>
      <c r="I28" s="377">
        <v>324</v>
      </c>
      <c r="J28" s="383">
        <v>2.2052817860059899</v>
      </c>
      <c r="K28" s="377">
        <v>51</v>
      </c>
      <c r="L28" s="383">
        <v>15.74074074074074</v>
      </c>
      <c r="M28" s="377">
        <v>2</v>
      </c>
      <c r="N28" s="383">
        <v>0.61728395061728392</v>
      </c>
      <c r="O28" s="377">
        <v>161</v>
      </c>
      <c r="P28" s="383">
        <v>49.691358024691354</v>
      </c>
      <c r="Q28" s="377">
        <v>0</v>
      </c>
      <c r="R28" s="383">
        <v>0</v>
      </c>
      <c r="S28" s="377">
        <v>1</v>
      </c>
      <c r="T28" s="383">
        <v>0.30864197530864196</v>
      </c>
      <c r="U28" s="377">
        <v>109</v>
      </c>
      <c r="V28" s="383">
        <v>33.641975308641975</v>
      </c>
      <c r="X28" s="606"/>
      <c r="Y28" s="606"/>
      <c r="Z28" s="606"/>
      <c r="AA28" s="604">
        <v>44804</v>
      </c>
      <c r="AB28" s="602">
        <v>19988</v>
      </c>
      <c r="AC28" s="602">
        <v>21716</v>
      </c>
      <c r="AD28" s="567"/>
      <c r="AE28" s="360"/>
      <c r="AF28" s="360"/>
      <c r="AG28" s="361"/>
      <c r="AH28" s="607"/>
    </row>
    <row r="29" spans="1:34" s="331" customFormat="1" x14ac:dyDescent="0.35">
      <c r="B29" s="384" t="s">
        <v>1</v>
      </c>
      <c r="C29" s="350"/>
      <c r="D29" s="611">
        <v>5404</v>
      </c>
      <c r="E29" s="350"/>
      <c r="F29" s="389">
        <v>63</v>
      </c>
      <c r="G29" s="393">
        <v>1.1658031088082901</v>
      </c>
      <c r="H29" s="350"/>
      <c r="I29" s="389">
        <v>36</v>
      </c>
      <c r="J29" s="393">
        <v>0.66617320503330868</v>
      </c>
      <c r="K29" s="389">
        <v>27</v>
      </c>
      <c r="L29" s="393">
        <v>75</v>
      </c>
      <c r="M29" s="389">
        <v>0</v>
      </c>
      <c r="N29" s="393">
        <v>0</v>
      </c>
      <c r="O29" s="389">
        <v>0</v>
      </c>
      <c r="P29" s="393">
        <v>0</v>
      </c>
      <c r="Q29" s="389">
        <v>6</v>
      </c>
      <c r="R29" s="393">
        <v>16.666666666666664</v>
      </c>
      <c r="S29" s="389">
        <v>0</v>
      </c>
      <c r="T29" s="393">
        <v>0</v>
      </c>
      <c r="U29" s="389">
        <v>3</v>
      </c>
      <c r="V29" s="393">
        <v>8.3333333333333321</v>
      </c>
      <c r="X29" s="606"/>
      <c r="Y29" s="606"/>
      <c r="Z29" s="606"/>
      <c r="AA29" s="604">
        <v>44834</v>
      </c>
      <c r="AB29" s="602">
        <v>27552</v>
      </c>
      <c r="AC29" s="602">
        <v>21574</v>
      </c>
      <c r="AD29" s="567"/>
      <c r="AE29" s="360"/>
      <c r="AF29" s="360"/>
      <c r="AG29" s="361"/>
      <c r="AH29" s="607"/>
    </row>
    <row r="30" spans="1:34" s="328" customFormat="1" ht="7.5" customHeight="1" x14ac:dyDescent="0.35">
      <c r="A30" s="326"/>
      <c r="B30" s="327"/>
      <c r="D30" s="327"/>
      <c r="F30" s="327"/>
      <c r="G30" s="335"/>
      <c r="I30" s="327"/>
      <c r="J30" s="335"/>
      <c r="K30" s="327"/>
      <c r="L30" s="335"/>
      <c r="M30" s="327"/>
      <c r="N30" s="335"/>
      <c r="O30" s="327"/>
      <c r="P30" s="335"/>
      <c r="Q30" s="327"/>
      <c r="R30" s="335"/>
      <c r="S30" s="327"/>
      <c r="T30" s="335"/>
      <c r="U30" s="327"/>
      <c r="V30" s="335"/>
      <c r="X30" s="596"/>
      <c r="Y30" s="596"/>
      <c r="Z30" s="606"/>
      <c r="AA30" s="604">
        <v>44865</v>
      </c>
      <c r="AB30" s="602">
        <v>29104</v>
      </c>
      <c r="AC30" s="602">
        <v>17287</v>
      </c>
      <c r="AD30" s="396"/>
      <c r="AE30" s="329"/>
      <c r="AF30" s="360"/>
      <c r="AG30" s="361"/>
      <c r="AH30" s="607"/>
    </row>
    <row r="31" spans="1:34" s="322" customFormat="1" x14ac:dyDescent="0.35">
      <c r="B31" s="439" t="s">
        <v>0</v>
      </c>
      <c r="C31" s="437"/>
      <c r="D31" s="597">
        <v>2037769</v>
      </c>
      <c r="E31" s="437"/>
      <c r="F31" s="440">
        <v>30004</v>
      </c>
      <c r="G31" s="441">
        <v>1.4723945648402739</v>
      </c>
      <c r="H31" s="437"/>
      <c r="I31" s="440">
        <v>18320</v>
      </c>
      <c r="J31" s="441">
        <v>0.89902241127429072</v>
      </c>
      <c r="K31" s="440">
        <v>15881</v>
      </c>
      <c r="L31" s="441">
        <v>86.686681222707435</v>
      </c>
      <c r="M31" s="440">
        <v>290</v>
      </c>
      <c r="N31" s="441">
        <v>1.5829694323144103</v>
      </c>
      <c r="O31" s="440">
        <v>509</v>
      </c>
      <c r="P31" s="441">
        <v>2.7783842794759828</v>
      </c>
      <c r="Q31" s="440">
        <v>571</v>
      </c>
      <c r="R31" s="441">
        <v>3.1168122270742358</v>
      </c>
      <c r="S31" s="440">
        <v>175</v>
      </c>
      <c r="T31" s="441">
        <v>0.95524017467248901</v>
      </c>
      <c r="U31" s="440">
        <v>894</v>
      </c>
      <c r="V31" s="441">
        <v>4.8799126637554586</v>
      </c>
      <c r="X31" s="1264"/>
      <c r="Y31" s="1264"/>
      <c r="Z31" s="1265"/>
      <c r="AA31" s="1266">
        <v>44895</v>
      </c>
      <c r="AB31" s="1267">
        <v>30634</v>
      </c>
      <c r="AC31" s="1267">
        <v>17693</v>
      </c>
      <c r="AD31" s="1342"/>
      <c r="AE31" s="1268"/>
      <c r="AF31" s="320"/>
      <c r="AG31" s="320"/>
      <c r="AH31" s="591"/>
    </row>
    <row r="32" spans="1:34" s="328" customFormat="1" ht="5.25" customHeight="1" x14ac:dyDescent="0.25">
      <c r="B32" s="397" t="s">
        <v>39</v>
      </c>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604">
        <v>44926</v>
      </c>
      <c r="AB32" s="602">
        <v>28835</v>
      </c>
      <c r="AC32" s="602">
        <v>20499</v>
      </c>
      <c r="AD32" s="396"/>
    </row>
    <row r="33" spans="2:30" s="394" customFormat="1" ht="14.5" customHeight="1" x14ac:dyDescent="0.25">
      <c r="B33" s="1468" t="s">
        <v>387</v>
      </c>
      <c r="C33" s="1468"/>
      <c r="D33" s="1468"/>
      <c r="E33" s="1468"/>
      <c r="F33" s="1468"/>
      <c r="G33" s="1468"/>
      <c r="H33" s="1468"/>
      <c r="I33" s="1468"/>
      <c r="J33" s="1468"/>
      <c r="K33" s="1468"/>
      <c r="L33" s="1468"/>
      <c r="M33" s="1468"/>
      <c r="N33" s="1468"/>
      <c r="O33" s="1468"/>
      <c r="P33" s="1468"/>
      <c r="Q33" s="1468"/>
      <c r="R33" s="1468"/>
      <c r="S33" s="1468"/>
      <c r="T33" s="1468"/>
      <c r="U33" s="1468"/>
      <c r="V33" s="1468"/>
      <c r="X33" s="596"/>
      <c r="Y33" s="596"/>
      <c r="Z33" s="596"/>
      <c r="AA33" s="604">
        <v>44957</v>
      </c>
      <c r="AB33" s="602">
        <v>25222</v>
      </c>
      <c r="AC33" s="602">
        <v>21942</v>
      </c>
      <c r="AD33" s="396"/>
    </row>
    <row r="34" spans="2:30" s="394" customFormat="1" ht="12" customHeight="1" x14ac:dyDescent="0.25">
      <c r="B34" s="1468"/>
      <c r="C34" s="1468"/>
      <c r="D34" s="1468"/>
      <c r="E34" s="1468"/>
      <c r="F34" s="1468"/>
      <c r="G34" s="1468"/>
      <c r="H34" s="1468"/>
      <c r="I34" s="1468"/>
      <c r="J34" s="1468"/>
      <c r="K34" s="1468"/>
      <c r="L34" s="1468"/>
      <c r="M34" s="1468"/>
      <c r="N34" s="1468"/>
      <c r="O34" s="1468"/>
      <c r="P34" s="1468"/>
      <c r="Q34" s="1468"/>
      <c r="R34" s="1468"/>
      <c r="S34" s="1468"/>
      <c r="T34" s="1468"/>
      <c r="U34" s="1468"/>
      <c r="V34" s="1468"/>
      <c r="X34" s="596"/>
      <c r="Y34" s="596"/>
      <c r="Z34" s="596"/>
      <c r="AA34" s="604">
        <v>44985</v>
      </c>
      <c r="AB34" s="602">
        <v>28262</v>
      </c>
      <c r="AC34" s="602">
        <v>21287</v>
      </c>
      <c r="AD34" s="396"/>
    </row>
    <row r="35" spans="2:30" x14ac:dyDescent="0.25">
      <c r="B35" s="1428"/>
      <c r="C35" s="1428"/>
      <c r="D35" s="1428"/>
      <c r="AA35" s="604">
        <v>45016</v>
      </c>
      <c r="AB35" s="602">
        <v>37938</v>
      </c>
      <c r="AC35" s="602">
        <v>24401</v>
      </c>
    </row>
    <row r="36" spans="2:30" x14ac:dyDescent="0.25">
      <c r="B36" s="1418"/>
      <c r="C36" s="1418"/>
      <c r="D36" s="1418"/>
      <c r="AA36" s="604">
        <v>45046</v>
      </c>
      <c r="AB36" s="602">
        <v>30972</v>
      </c>
      <c r="AC36" s="602">
        <v>22154</v>
      </c>
    </row>
    <row r="37" spans="2:30" x14ac:dyDescent="0.25">
      <c r="AA37" s="604">
        <v>45077</v>
      </c>
      <c r="AB37" s="602">
        <v>34993</v>
      </c>
      <c r="AC37" s="602">
        <v>18583</v>
      </c>
    </row>
    <row r="38" spans="2:30" x14ac:dyDescent="0.25">
      <c r="AA38" s="604">
        <v>45107</v>
      </c>
      <c r="AB38" s="602">
        <v>33173</v>
      </c>
      <c r="AC38" s="602">
        <v>18432</v>
      </c>
    </row>
    <row r="39" spans="2:30" x14ac:dyDescent="0.25">
      <c r="AA39" s="604">
        <v>45138</v>
      </c>
      <c r="AB39" s="602">
        <v>29845</v>
      </c>
      <c r="AC39" s="602">
        <v>17338</v>
      </c>
    </row>
    <row r="40" spans="2:30" x14ac:dyDescent="0.25">
      <c r="AA40" s="604">
        <v>45169</v>
      </c>
      <c r="AB40" s="602">
        <v>17652</v>
      </c>
      <c r="AC40" s="602">
        <v>15962</v>
      </c>
    </row>
    <row r="41" spans="2:30" x14ac:dyDescent="0.25">
      <c r="AA41" s="604">
        <v>45199</v>
      </c>
      <c r="AB41" s="602">
        <v>35295</v>
      </c>
      <c r="AC41" s="602">
        <v>21157</v>
      </c>
    </row>
    <row r="42" spans="2:30" x14ac:dyDescent="0.25">
      <c r="AA42" s="604">
        <v>45230</v>
      </c>
      <c r="AB42" s="602">
        <v>31994</v>
      </c>
      <c r="AC42" s="602">
        <v>20149</v>
      </c>
    </row>
    <row r="43" spans="2:30" x14ac:dyDescent="0.25">
      <c r="AA43" s="604">
        <v>45260</v>
      </c>
      <c r="AB43" s="602">
        <v>28434</v>
      </c>
      <c r="AC43" s="602">
        <v>45500</v>
      </c>
    </row>
    <row r="44" spans="2:30" x14ac:dyDescent="0.25">
      <c r="AA44" s="604">
        <v>45291</v>
      </c>
      <c r="AB44" s="602">
        <v>25527</v>
      </c>
      <c r="AC44" s="602">
        <v>18425</v>
      </c>
    </row>
    <row r="45" spans="2:30" x14ac:dyDescent="0.25">
      <c r="AA45" s="604">
        <v>45322</v>
      </c>
      <c r="AB45" s="602">
        <v>23712</v>
      </c>
      <c r="AC45" s="602">
        <v>22911</v>
      </c>
    </row>
    <row r="46" spans="2:30" x14ac:dyDescent="0.25">
      <c r="AA46" s="604">
        <v>45351</v>
      </c>
      <c r="AB46" s="602">
        <v>26838</v>
      </c>
      <c r="AC46" s="602">
        <v>27054</v>
      </c>
    </row>
    <row r="47" spans="2:30" x14ac:dyDescent="0.25">
      <c r="AA47" s="604">
        <v>45382</v>
      </c>
      <c r="AB47" s="602">
        <v>32072</v>
      </c>
      <c r="AC47" s="602">
        <v>22207</v>
      </c>
    </row>
    <row r="48" spans="2:30" x14ac:dyDescent="0.25">
      <c r="AA48" s="604">
        <v>45412</v>
      </c>
      <c r="AB48" s="602">
        <v>26319</v>
      </c>
      <c r="AC48" s="602">
        <v>20493</v>
      </c>
    </row>
    <row r="49" spans="27:29" x14ac:dyDescent="0.25">
      <c r="AA49" s="604">
        <v>45443</v>
      </c>
      <c r="AB49" s="602">
        <v>26675</v>
      </c>
      <c r="AC49" s="602">
        <v>21872</v>
      </c>
    </row>
    <row r="50" spans="27:29" x14ac:dyDescent="0.25">
      <c r="AA50" s="604">
        <v>45473</v>
      </c>
      <c r="AB50" s="602">
        <v>31224</v>
      </c>
      <c r="AC50" s="602">
        <v>20144</v>
      </c>
    </row>
    <row r="51" spans="27:29" x14ac:dyDescent="0.25">
      <c r="AA51" s="604">
        <v>45504</v>
      </c>
      <c r="AB51" s="602">
        <v>23913</v>
      </c>
      <c r="AC51" s="602">
        <v>18018</v>
      </c>
    </row>
    <row r="52" spans="27:29" x14ac:dyDescent="0.25">
      <c r="AA52" s="604">
        <v>45535</v>
      </c>
      <c r="AB52" s="602">
        <v>33519</v>
      </c>
      <c r="AC52" s="602">
        <v>19284</v>
      </c>
    </row>
    <row r="53" spans="27:29" x14ac:dyDescent="0.25">
      <c r="AA53" s="604">
        <v>45565</v>
      </c>
      <c r="AB53" s="602">
        <v>21655</v>
      </c>
      <c r="AC53" s="602">
        <v>18822</v>
      </c>
    </row>
    <row r="54" spans="27:29" x14ac:dyDescent="0.25">
      <c r="AA54" s="604">
        <v>45596</v>
      </c>
      <c r="AB54" s="602">
        <v>29870</v>
      </c>
      <c r="AC54" s="602">
        <v>17653</v>
      </c>
    </row>
    <row r="55" spans="27:29" x14ac:dyDescent="0.25">
      <c r="AA55" s="604">
        <v>45626</v>
      </c>
      <c r="AB55" s="602">
        <v>34436</v>
      </c>
      <c r="AC55" s="602">
        <v>19875</v>
      </c>
    </row>
    <row r="56" spans="27:29" x14ac:dyDescent="0.25">
      <c r="AA56" s="604">
        <v>45657</v>
      </c>
      <c r="AB56" s="602">
        <v>30004</v>
      </c>
      <c r="AC56" s="602">
        <v>18320</v>
      </c>
    </row>
  </sheetData>
  <mergeCells count="19">
    <mergeCell ref="B2:C2"/>
    <mergeCell ref="B3:C3"/>
    <mergeCell ref="B7:B10"/>
    <mergeCell ref="D7:D9"/>
    <mergeCell ref="F7:G7"/>
    <mergeCell ref="F8:G9"/>
    <mergeCell ref="A4:V4"/>
    <mergeCell ref="B5:V5"/>
    <mergeCell ref="B36:D36"/>
    <mergeCell ref="K9:L9"/>
    <mergeCell ref="M9:N9"/>
    <mergeCell ref="O9:P9"/>
    <mergeCell ref="I8:J9"/>
    <mergeCell ref="K8:V8"/>
    <mergeCell ref="B33:V34"/>
    <mergeCell ref="Q9:R9"/>
    <mergeCell ref="S9:T9"/>
    <mergeCell ref="U9:V9"/>
    <mergeCell ref="B35:D35"/>
  </mergeCells>
  <printOptions horizontalCentered="1"/>
  <pageMargins left="0" right="0" top="0.43307086614173229" bottom="0.43307086614173229" header="0" footer="0"/>
  <pageSetup paperSize="9" scale="74" orientation="landscape" r:id="rId1"/>
  <headerFooter alignWithMargins="0"/>
  <rowBreaks count="1" manualBreakCount="1">
    <brk id="32"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0">
    <tabColor theme="0"/>
    <pageSetUpPr fitToPage="1"/>
  </sheetPr>
  <dimension ref="B1:AF46"/>
  <sheetViews>
    <sheetView showGridLines="0" topLeftCell="A2" zoomScaleNormal="100" workbookViewId="0"/>
  </sheetViews>
  <sheetFormatPr baseColWidth="10" defaultColWidth="11.453125" defaultRowHeight="14.5" x14ac:dyDescent="0.25"/>
  <cols>
    <col min="1" max="1" width="1.1796875" style="615" customWidth="1"/>
    <col min="2" max="2" width="7.81640625" style="615" customWidth="1"/>
    <col min="3" max="3" width="1" style="615" customWidth="1"/>
    <col min="4" max="4" width="9.1796875" style="615" customWidth="1"/>
    <col min="5" max="5" width="7.54296875" style="615" customWidth="1"/>
    <col min="6" max="6" width="6" style="615" customWidth="1"/>
    <col min="7" max="7" width="0.54296875" style="615" customWidth="1"/>
    <col min="8" max="8" width="8" style="615" customWidth="1"/>
    <col min="9" max="9" width="6.1796875" style="615" customWidth="1"/>
    <col min="10" max="10" width="0.54296875" style="615" customWidth="1"/>
    <col min="11" max="11" width="6.7265625" style="615" customWidth="1"/>
    <col min="12" max="12" width="5.81640625" style="615" customWidth="1"/>
    <col min="13" max="13" width="0.54296875" style="615" customWidth="1"/>
    <col min="14" max="14" width="6.81640625" style="615" customWidth="1"/>
    <col min="15" max="15" width="6.1796875" style="615" customWidth="1"/>
    <col min="16" max="16" width="0.54296875" style="615" customWidth="1"/>
    <col min="17" max="17" width="7" style="615" customWidth="1"/>
    <col min="18" max="18" width="5" style="615" customWidth="1"/>
    <col min="19" max="19" width="0.54296875" style="615" customWidth="1"/>
    <col min="20" max="20" width="8.1796875" style="615" customWidth="1"/>
    <col min="21" max="21" width="5.81640625" style="615" customWidth="1"/>
    <col min="22" max="22" width="0.7265625" style="615" customWidth="1"/>
    <col min="23" max="23" width="7.54296875" style="615" customWidth="1"/>
    <col min="24" max="24" width="6.1796875" style="615" customWidth="1"/>
    <col min="25" max="25" width="0.54296875" style="615" customWidth="1"/>
    <col min="26" max="26" width="9.1796875" style="615" bestFit="1" customWidth="1"/>
    <col min="27" max="27" width="6.1796875" style="615" customWidth="1"/>
    <col min="28" max="28" width="0.7265625" style="615" customWidth="1"/>
    <col min="29" max="29" width="9.1796875" style="615" customWidth="1"/>
    <col min="30" max="30" width="6.7265625" style="615" customWidth="1"/>
    <col min="31" max="16384" width="11.453125" style="615"/>
  </cols>
  <sheetData>
    <row r="1" spans="2:32" ht="15" hidden="1" customHeight="1" x14ac:dyDescent="0.25">
      <c r="E1" s="616" t="s">
        <v>36</v>
      </c>
      <c r="F1" s="616"/>
      <c r="H1" s="616" t="s">
        <v>21</v>
      </c>
      <c r="K1" s="616" t="s">
        <v>20</v>
      </c>
      <c r="N1" s="616" t="s">
        <v>19</v>
      </c>
      <c r="Q1" s="616" t="s">
        <v>18</v>
      </c>
      <c r="T1" s="616" t="s">
        <v>17</v>
      </c>
      <c r="W1" s="616" t="s">
        <v>16</v>
      </c>
      <c r="Z1" s="616" t="s">
        <v>15</v>
      </c>
    </row>
    <row r="2" spans="2:32" s="613" customFormat="1" x14ac:dyDescent="0.25">
      <c r="C2" s="617"/>
      <c r="D2" s="617"/>
      <c r="AB2" s="617"/>
    </row>
    <row r="3" spans="2:32" s="619" customFormat="1" ht="47.25" customHeight="1" x14ac:dyDescent="0.35">
      <c r="B3" s="1483"/>
      <c r="C3" s="1483"/>
      <c r="D3" s="1483"/>
      <c r="E3" s="1483"/>
      <c r="F3" s="1483"/>
      <c r="G3" s="1483"/>
      <c r="H3" s="1483"/>
      <c r="I3" s="1483"/>
      <c r="J3" s="1483"/>
      <c r="K3" s="1483"/>
      <c r="L3" s="618"/>
      <c r="M3" s="618"/>
      <c r="W3" s="620"/>
      <c r="AA3" s="620"/>
      <c r="AD3" s="620"/>
    </row>
    <row r="4" spans="2:32" s="621" customFormat="1" ht="13.5" customHeight="1" x14ac:dyDescent="0.25">
      <c r="B4" s="1484"/>
      <c r="C4" s="1484"/>
      <c r="D4" s="1484"/>
      <c r="E4" s="1484"/>
      <c r="F4" s="1484"/>
      <c r="G4" s="1484"/>
      <c r="H4" s="1484"/>
      <c r="I4" s="1484"/>
      <c r="J4" s="1484"/>
      <c r="K4" s="1484"/>
      <c r="L4" s="1484"/>
      <c r="M4" s="1484"/>
      <c r="N4" s="1484"/>
      <c r="O4" s="1484"/>
      <c r="P4" s="1484"/>
      <c r="Q4" s="1484"/>
      <c r="R4" s="1484"/>
      <c r="S4" s="1484"/>
      <c r="T4" s="1484"/>
      <c r="U4" s="1484"/>
      <c r="V4" s="1484"/>
      <c r="W4" s="1484"/>
      <c r="X4" s="1484"/>
      <c r="Y4" s="1484"/>
      <c r="Z4" s="1484"/>
      <c r="AA4" s="1484"/>
      <c r="AB4" s="1484"/>
      <c r="AC4" s="1484"/>
      <c r="AD4" s="1484"/>
    </row>
    <row r="5" spans="2:32" s="623" customFormat="1" ht="16.5" customHeight="1" x14ac:dyDescent="0.25">
      <c r="B5" s="1485" t="s">
        <v>410</v>
      </c>
      <c r="C5" s="1485"/>
      <c r="D5" s="1485"/>
      <c r="E5" s="1485"/>
      <c r="F5" s="1485"/>
      <c r="G5" s="1485"/>
      <c r="H5" s="1485"/>
      <c r="I5" s="1485"/>
      <c r="J5" s="1485"/>
      <c r="K5" s="1485"/>
      <c r="L5" s="1485"/>
      <c r="M5" s="1485"/>
      <c r="N5" s="1485"/>
      <c r="O5" s="1485"/>
      <c r="P5" s="1485"/>
      <c r="Q5" s="1485"/>
      <c r="R5" s="1485"/>
      <c r="S5" s="1485"/>
      <c r="T5" s="1485"/>
      <c r="U5" s="1485"/>
      <c r="V5" s="1485"/>
      <c r="W5" s="1485"/>
      <c r="X5" s="1485"/>
      <c r="Y5" s="1485"/>
      <c r="Z5" s="1485"/>
      <c r="AA5" s="1485"/>
      <c r="AB5" s="1485"/>
      <c r="AC5" s="1485"/>
      <c r="AD5" s="1485"/>
    </row>
    <row r="6" spans="2:32" s="623" customFormat="1" ht="14.25" customHeight="1" x14ac:dyDescent="0.25">
      <c r="B6" s="1420" t="str">
        <f>porsaad!$B$6</f>
        <v>Situación a 31 de diciembre de 2024</v>
      </c>
      <c r="C6" s="1420"/>
      <c r="D6" s="1420"/>
      <c r="E6" s="1420"/>
      <c r="F6" s="1420"/>
      <c r="G6" s="1420"/>
      <c r="H6" s="1420"/>
      <c r="I6" s="1420"/>
      <c r="J6" s="1420"/>
      <c r="K6" s="1420"/>
      <c r="L6" s="1420"/>
      <c r="M6" s="1420"/>
      <c r="N6" s="1420"/>
      <c r="O6" s="1420"/>
      <c r="P6" s="1420"/>
      <c r="Q6" s="1420"/>
      <c r="R6" s="1420"/>
      <c r="S6" s="1420"/>
      <c r="T6" s="1420"/>
      <c r="U6" s="1420"/>
      <c r="V6" s="1420"/>
      <c r="W6" s="1420"/>
      <c r="X6" s="1420"/>
      <c r="Y6" s="1420"/>
      <c r="Z6" s="1420"/>
      <c r="AA6" s="1420"/>
      <c r="AB6" s="1420"/>
      <c r="AC6" s="1420"/>
      <c r="AD6" s="622"/>
    </row>
    <row r="7" spans="2:32" s="621" customFormat="1" ht="5.25" customHeight="1" x14ac:dyDescent="0.25">
      <c r="AC7" s="792"/>
    </row>
    <row r="8" spans="2:32" s="626" customFormat="1" ht="21.75" customHeight="1" x14ac:dyDescent="0.25">
      <c r="B8" s="1493" t="s">
        <v>27</v>
      </c>
      <c r="C8" s="625"/>
      <c r="D8" s="1513" t="s">
        <v>112</v>
      </c>
      <c r="E8" s="1523" t="s">
        <v>26</v>
      </c>
      <c r="F8" s="1524"/>
      <c r="G8" s="1524"/>
      <c r="H8" s="1524"/>
      <c r="I8" s="1524"/>
      <c r="J8" s="1524"/>
      <c r="K8" s="1524"/>
      <c r="L8" s="1524"/>
      <c r="M8" s="1524"/>
      <c r="N8" s="1524"/>
      <c r="O8" s="1524"/>
      <c r="P8" s="1524"/>
      <c r="Q8" s="1524"/>
      <c r="R8" s="1524"/>
      <c r="S8" s="1524"/>
      <c r="T8" s="1524"/>
      <c r="U8" s="1524"/>
      <c r="V8" s="1524"/>
      <c r="W8" s="1524"/>
      <c r="X8" s="1524"/>
      <c r="Y8" s="1524"/>
      <c r="Z8" s="1524"/>
      <c r="AA8" s="1496"/>
      <c r="AB8" s="625"/>
      <c r="AC8" s="1513" t="s">
        <v>0</v>
      </c>
      <c r="AD8" s="1525"/>
    </row>
    <row r="9" spans="2:32" s="626" customFormat="1" ht="21.75" customHeight="1" x14ac:dyDescent="0.25">
      <c r="B9" s="1522"/>
      <c r="C9" s="625"/>
      <c r="D9" s="1514"/>
      <c r="E9" s="1511" t="s">
        <v>22</v>
      </c>
      <c r="F9" s="1512"/>
      <c r="G9" s="627"/>
      <c r="H9" s="1511" t="s">
        <v>21</v>
      </c>
      <c r="I9" s="1512"/>
      <c r="J9" s="627"/>
      <c r="K9" s="1511" t="s">
        <v>20</v>
      </c>
      <c r="L9" s="1512"/>
      <c r="M9" s="627"/>
      <c r="N9" s="1511" t="s">
        <v>19</v>
      </c>
      <c r="O9" s="1512"/>
      <c r="P9" s="627"/>
      <c r="Q9" s="1511" t="s">
        <v>18</v>
      </c>
      <c r="R9" s="1512"/>
      <c r="S9" s="627"/>
      <c r="T9" s="1511" t="s">
        <v>17</v>
      </c>
      <c r="U9" s="1512"/>
      <c r="V9" s="627"/>
      <c r="W9" s="1511" t="s">
        <v>16</v>
      </c>
      <c r="X9" s="1512"/>
      <c r="Y9" s="627"/>
      <c r="Z9" s="1511" t="s">
        <v>15</v>
      </c>
      <c r="AA9" s="1512"/>
      <c r="AB9" s="625"/>
      <c r="AC9" s="1526"/>
      <c r="AD9" s="1527"/>
    </row>
    <row r="10" spans="2:32" s="626" customFormat="1" ht="21.75" customHeight="1" x14ac:dyDescent="0.25">
      <c r="B10" s="1494"/>
      <c r="C10" s="628"/>
      <c r="D10" s="1515"/>
      <c r="E10" s="818" t="s">
        <v>9</v>
      </c>
      <c r="F10" s="819" t="s">
        <v>25</v>
      </c>
      <c r="G10" s="629"/>
      <c r="H10" s="818" t="s">
        <v>9</v>
      </c>
      <c r="I10" s="819" t="s">
        <v>25</v>
      </c>
      <c r="J10" s="629"/>
      <c r="K10" s="818" t="s">
        <v>9</v>
      </c>
      <c r="L10" s="819" t="s">
        <v>25</v>
      </c>
      <c r="M10" s="629"/>
      <c r="N10" s="818" t="s">
        <v>9</v>
      </c>
      <c r="O10" s="819" t="s">
        <v>25</v>
      </c>
      <c r="P10" s="629"/>
      <c r="Q10" s="818" t="s">
        <v>9</v>
      </c>
      <c r="R10" s="819" t="s">
        <v>25</v>
      </c>
      <c r="S10" s="629"/>
      <c r="T10" s="818" t="s">
        <v>9</v>
      </c>
      <c r="U10" s="819" t="s">
        <v>25</v>
      </c>
      <c r="V10" s="629"/>
      <c r="W10" s="818" t="s">
        <v>9</v>
      </c>
      <c r="X10" s="819" t="s">
        <v>25</v>
      </c>
      <c r="Y10" s="629"/>
      <c r="Z10" s="818" t="s">
        <v>9</v>
      </c>
      <c r="AA10" s="819" t="s">
        <v>25</v>
      </c>
      <c r="AB10" s="628"/>
      <c r="AC10" s="708" t="s">
        <v>9</v>
      </c>
      <c r="AD10" s="819" t="s">
        <v>25</v>
      </c>
    </row>
    <row r="11" spans="2:32" s="631" customFormat="1" ht="9" customHeight="1" x14ac:dyDescent="0.25">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2" s="633" customFormat="1" ht="21" customHeight="1" x14ac:dyDescent="0.25">
      <c r="B12" s="1516" t="s">
        <v>24</v>
      </c>
      <c r="D12" s="793" t="s">
        <v>31</v>
      </c>
      <c r="E12" s="794">
        <v>566</v>
      </c>
      <c r="F12" s="795">
        <v>0.20586159990107003</v>
      </c>
      <c r="G12" s="634"/>
      <c r="H12" s="796">
        <v>10528</v>
      </c>
      <c r="I12" s="795">
        <v>3.8291712433895149</v>
      </c>
      <c r="J12" s="634"/>
      <c r="K12" s="796">
        <v>6226</v>
      </c>
      <c r="L12" s="795">
        <v>2.2644775989117707</v>
      </c>
      <c r="M12" s="634"/>
      <c r="N12" s="796">
        <v>8946</v>
      </c>
      <c r="O12" s="795">
        <v>3.253777160273803</v>
      </c>
      <c r="P12" s="634"/>
      <c r="Q12" s="796">
        <v>8583</v>
      </c>
      <c r="R12" s="795">
        <v>3.1217493144008555</v>
      </c>
      <c r="S12" s="634"/>
      <c r="T12" s="796">
        <v>11843</v>
      </c>
      <c r="U12" s="795">
        <v>4.3074539357391739</v>
      </c>
      <c r="V12" s="634"/>
      <c r="W12" s="796">
        <v>39859</v>
      </c>
      <c r="X12" s="795">
        <v>14.49723941776811</v>
      </c>
      <c r="Y12" s="634"/>
      <c r="Z12" s="796">
        <v>188391</v>
      </c>
      <c r="AA12" s="795">
        <f t="shared" ref="AA12:AA21" si="0">Z12*100/$AC12</f>
        <v>68.520269729615706</v>
      </c>
      <c r="AB12" s="637"/>
      <c r="AC12" s="675">
        <f t="shared" ref="AC12:AD15" si="1">E12+H12+K12+N12+Q12+T12+W12+Z12</f>
        <v>274942</v>
      </c>
      <c r="AD12" s="676">
        <f t="shared" si="1"/>
        <v>100</v>
      </c>
      <c r="AF12" s="797"/>
    </row>
    <row r="13" spans="2:32" s="633" customFormat="1" ht="21" customHeight="1" x14ac:dyDescent="0.25">
      <c r="B13" s="1517"/>
      <c r="D13" s="798" t="s">
        <v>49</v>
      </c>
      <c r="E13" s="799">
        <v>779</v>
      </c>
      <c r="F13" s="800">
        <v>0.20417363408100897</v>
      </c>
      <c r="G13" s="634"/>
      <c r="H13" s="801">
        <v>12501</v>
      </c>
      <c r="I13" s="800">
        <v>3.2764757376722633</v>
      </c>
      <c r="J13" s="634"/>
      <c r="K13" s="801">
        <v>8009</v>
      </c>
      <c r="L13" s="800">
        <v>2.0991356037930693</v>
      </c>
      <c r="M13" s="634"/>
      <c r="N13" s="801">
        <v>11705</v>
      </c>
      <c r="O13" s="800">
        <v>3.067846453040064</v>
      </c>
      <c r="P13" s="634"/>
      <c r="Q13" s="801">
        <v>13154</v>
      </c>
      <c r="R13" s="800">
        <v>3.4476251382562157</v>
      </c>
      <c r="S13" s="634"/>
      <c r="T13" s="801">
        <v>21453</v>
      </c>
      <c r="U13" s="800">
        <v>5.6227688985107642</v>
      </c>
      <c r="V13" s="634"/>
      <c r="W13" s="801">
        <v>69089</v>
      </c>
      <c r="X13" s="800">
        <v>18.108025937128151</v>
      </c>
      <c r="Y13" s="634"/>
      <c r="Z13" s="801">
        <v>244848</v>
      </c>
      <c r="AA13" s="800">
        <f t="shared" si="0"/>
        <v>64.173948597518461</v>
      </c>
      <c r="AB13" s="637"/>
      <c r="AC13" s="683">
        <f t="shared" si="1"/>
        <v>381538</v>
      </c>
      <c r="AD13" s="684">
        <f t="shared" si="1"/>
        <v>100</v>
      </c>
      <c r="AF13" s="797"/>
    </row>
    <row r="14" spans="2:32" s="633" customFormat="1" ht="21" customHeight="1" x14ac:dyDescent="0.25">
      <c r="B14" s="1517"/>
      <c r="D14" s="798" t="s">
        <v>50</v>
      </c>
      <c r="E14" s="799">
        <v>384</v>
      </c>
      <c r="F14" s="800">
        <v>0.10357244002103815</v>
      </c>
      <c r="G14" s="634"/>
      <c r="H14" s="801">
        <v>9393</v>
      </c>
      <c r="I14" s="800">
        <v>2.5334789820771131</v>
      </c>
      <c r="J14" s="634"/>
      <c r="K14" s="801">
        <v>7385</v>
      </c>
      <c r="L14" s="800">
        <v>1.9918814311337676</v>
      </c>
      <c r="M14" s="634"/>
      <c r="N14" s="801">
        <v>9996</v>
      </c>
      <c r="O14" s="800">
        <v>2.6961200792976494</v>
      </c>
      <c r="P14" s="634"/>
      <c r="Q14" s="801">
        <v>13595</v>
      </c>
      <c r="R14" s="800">
        <v>3.6668419845989941</v>
      </c>
      <c r="S14" s="634"/>
      <c r="T14" s="801">
        <v>24167</v>
      </c>
      <c r="U14" s="800">
        <v>6.5183207239282002</v>
      </c>
      <c r="V14" s="634"/>
      <c r="W14" s="801">
        <v>87695</v>
      </c>
      <c r="X14" s="800">
        <v>23.653086269908698</v>
      </c>
      <c r="Y14" s="634"/>
      <c r="Z14" s="801">
        <v>218140</v>
      </c>
      <c r="AA14" s="800">
        <f t="shared" si="0"/>
        <v>58.836698089034535</v>
      </c>
      <c r="AB14" s="637"/>
      <c r="AC14" s="683">
        <f t="shared" si="1"/>
        <v>370755</v>
      </c>
      <c r="AD14" s="684">
        <f t="shared" si="1"/>
        <v>100</v>
      </c>
      <c r="AF14" s="797"/>
    </row>
    <row r="15" spans="2:32" s="633" customFormat="1" ht="21" customHeight="1" x14ac:dyDescent="0.25">
      <c r="B15" s="1517"/>
      <c r="D15" s="802" t="s">
        <v>113</v>
      </c>
      <c r="E15" s="803">
        <v>586</v>
      </c>
      <c r="F15" s="804">
        <v>0.23746905000222882</v>
      </c>
      <c r="G15" s="634"/>
      <c r="H15" s="805">
        <v>10947</v>
      </c>
      <c r="I15" s="804">
        <v>4.4361325774307145</v>
      </c>
      <c r="J15" s="634"/>
      <c r="K15" s="805">
        <v>4914</v>
      </c>
      <c r="L15" s="804">
        <v>1.9913360268104989</v>
      </c>
      <c r="M15" s="634"/>
      <c r="N15" s="805">
        <v>5476</v>
      </c>
      <c r="O15" s="804">
        <v>2.2190793819320902</v>
      </c>
      <c r="P15" s="634"/>
      <c r="Q15" s="805">
        <v>8515</v>
      </c>
      <c r="R15" s="804">
        <v>3.4505954961927956</v>
      </c>
      <c r="S15" s="634"/>
      <c r="T15" s="805">
        <v>17147</v>
      </c>
      <c r="U15" s="804">
        <v>6.9486037549286985</v>
      </c>
      <c r="V15" s="634"/>
      <c r="W15" s="805">
        <v>72704</v>
      </c>
      <c r="X15" s="804">
        <v>29.462371691744099</v>
      </c>
      <c r="Y15" s="634"/>
      <c r="Z15" s="805">
        <v>126480</v>
      </c>
      <c r="AA15" s="804">
        <f t="shared" si="0"/>
        <v>51.254412020958874</v>
      </c>
      <c r="AB15" s="637"/>
      <c r="AC15" s="691">
        <f t="shared" si="1"/>
        <v>246769</v>
      </c>
      <c r="AD15" s="692">
        <f t="shared" si="1"/>
        <v>100</v>
      </c>
      <c r="AF15" s="797"/>
    </row>
    <row r="16" spans="2:32" s="633" customFormat="1" ht="21" customHeight="1" x14ac:dyDescent="0.25">
      <c r="B16" s="1518"/>
      <c r="D16" s="806" t="s">
        <v>68</v>
      </c>
      <c r="E16" s="807">
        <f>SUM(E12:E15)</f>
        <v>2315</v>
      </c>
      <c r="F16" s="808">
        <f t="shared" ref="F16:F21" si="2">E16*100/$AC16</f>
        <v>0.18171057547700006</v>
      </c>
      <c r="G16" s="634"/>
      <c r="H16" s="807">
        <f>SUM(H12:H15)</f>
        <v>43369</v>
      </c>
      <c r="I16" s="808">
        <f t="shared" ref="I16:I21" si="3">H16*100/$AC16</f>
        <v>3.4041494375213892</v>
      </c>
      <c r="J16" s="634"/>
      <c r="K16" s="809">
        <f>SUM(K12:K15)</f>
        <v>26534</v>
      </c>
      <c r="L16" s="810">
        <f t="shared" ref="L16:L21" si="4">K16*100/$AC16</f>
        <v>2.0827250149921035</v>
      </c>
      <c r="M16" s="634"/>
      <c r="N16" s="809">
        <f>SUM(N12:N15)</f>
        <v>36123</v>
      </c>
      <c r="O16" s="810">
        <f t="shared" ref="O16:O21" si="5">N16*100/$AC16</f>
        <v>2.8353914116439194</v>
      </c>
      <c r="P16" s="634"/>
      <c r="Q16" s="809">
        <f>SUM(Q12:Q15)</f>
        <v>43847</v>
      </c>
      <c r="R16" s="810">
        <f t="shared" ref="R16:R21" si="6">Q16*100/$AC16</f>
        <v>3.4416689429546534</v>
      </c>
      <c r="S16" s="634"/>
      <c r="T16" s="809">
        <f>SUM(T12:T15)</f>
        <v>74610</v>
      </c>
      <c r="U16" s="810">
        <f t="shared" ref="U16:U21" si="7">T16*100/$AC16</f>
        <v>5.8563395405351946</v>
      </c>
      <c r="V16" s="634"/>
      <c r="W16" s="809">
        <f>SUM(W12:W15)</f>
        <v>269347</v>
      </c>
      <c r="X16" s="810">
        <f t="shared" ref="X16:X21" si="8">W16*100/$AC16</f>
        <v>21.141770355509088</v>
      </c>
      <c r="Y16" s="634"/>
      <c r="Z16" s="807">
        <f>SUM(Z12:Z15)</f>
        <v>777859</v>
      </c>
      <c r="AA16" s="808">
        <f t="shared" si="0"/>
        <v>61.056244721366653</v>
      </c>
      <c r="AB16" s="637"/>
      <c r="AC16" s="811">
        <f>SUM(AC12:AC15)</f>
        <v>1274004</v>
      </c>
      <c r="AD16" s="812">
        <f t="shared" ref="AD16:AD21" si="9">F16+I16+L16+O16+R16+U16+X16+AA16</f>
        <v>100</v>
      </c>
      <c r="AF16" s="797"/>
    </row>
    <row r="17" spans="2:32" s="633" customFormat="1" ht="21" customHeight="1" x14ac:dyDescent="0.25">
      <c r="B17" s="1516" t="s">
        <v>23</v>
      </c>
      <c r="D17" s="793" t="s">
        <v>31</v>
      </c>
      <c r="E17" s="796">
        <v>743</v>
      </c>
      <c r="F17" s="795">
        <v>0.47233983038995053</v>
      </c>
      <c r="G17" s="634"/>
      <c r="H17" s="796">
        <v>22387</v>
      </c>
      <c r="I17" s="795">
        <v>14.231859734777689</v>
      </c>
      <c r="J17" s="634"/>
      <c r="K17" s="796">
        <v>9711</v>
      </c>
      <c r="L17" s="795">
        <v>6.1734752259983976</v>
      </c>
      <c r="M17" s="634"/>
      <c r="N17" s="796">
        <v>11077</v>
      </c>
      <c r="O17" s="795">
        <v>7.0418685077112819</v>
      </c>
      <c r="P17" s="634"/>
      <c r="Q17" s="796">
        <v>9773</v>
      </c>
      <c r="R17" s="795">
        <v>6.2128898551830236</v>
      </c>
      <c r="S17" s="634"/>
      <c r="T17" s="796">
        <v>12988</v>
      </c>
      <c r="U17" s="795">
        <v>8.2567290943535365</v>
      </c>
      <c r="V17" s="634"/>
      <c r="W17" s="796">
        <v>30015</v>
      </c>
      <c r="X17" s="795">
        <v>19.081130564137773</v>
      </c>
      <c r="Y17" s="634"/>
      <c r="Z17" s="796">
        <v>60608</v>
      </c>
      <c r="AA17" s="795">
        <f t="shared" si="0"/>
        <v>38.529707187448345</v>
      </c>
      <c r="AB17" s="637"/>
      <c r="AC17" s="675">
        <f>E17+H17+K17+N17+Q17+T17+W17+Z17</f>
        <v>157302</v>
      </c>
      <c r="AD17" s="676">
        <f t="shared" si="9"/>
        <v>100</v>
      </c>
      <c r="AF17" s="797"/>
    </row>
    <row r="18" spans="2:32" s="633" customFormat="1" ht="21" customHeight="1" x14ac:dyDescent="0.25">
      <c r="B18" s="1517"/>
      <c r="D18" s="798" t="s">
        <v>49</v>
      </c>
      <c r="E18" s="801">
        <v>1042</v>
      </c>
      <c r="F18" s="800">
        <v>0.4504348728234745</v>
      </c>
      <c r="G18" s="634"/>
      <c r="H18" s="801">
        <v>31149</v>
      </c>
      <c r="I18" s="800">
        <v>13.465063199211523</v>
      </c>
      <c r="J18" s="634"/>
      <c r="K18" s="801">
        <v>12684</v>
      </c>
      <c r="L18" s="800">
        <v>5.4830287206266322</v>
      </c>
      <c r="M18" s="634"/>
      <c r="N18" s="801">
        <v>15428</v>
      </c>
      <c r="O18" s="800">
        <v>6.6692027043383533</v>
      </c>
      <c r="P18" s="634"/>
      <c r="Q18" s="801">
        <v>15767</v>
      </c>
      <c r="R18" s="800">
        <v>6.8157453357079865</v>
      </c>
      <c r="S18" s="634"/>
      <c r="T18" s="801">
        <v>23344</v>
      </c>
      <c r="U18" s="800">
        <v>10.091124444521293</v>
      </c>
      <c r="V18" s="634"/>
      <c r="W18" s="801">
        <v>47198</v>
      </c>
      <c r="X18" s="800">
        <v>20.402711254819913</v>
      </c>
      <c r="Y18" s="634"/>
      <c r="Z18" s="801">
        <v>84720</v>
      </c>
      <c r="AA18" s="800">
        <f t="shared" si="0"/>
        <v>36.622689467950821</v>
      </c>
      <c r="AB18" s="637"/>
      <c r="AC18" s="683">
        <f>E18+H18+K18+N18+Q18+T18+W18+Z18</f>
        <v>231332</v>
      </c>
      <c r="AD18" s="684">
        <f t="shared" si="9"/>
        <v>100</v>
      </c>
      <c r="AF18" s="797"/>
    </row>
    <row r="19" spans="2:32" s="633" customFormat="1" ht="21" customHeight="1" x14ac:dyDescent="0.25">
      <c r="B19" s="1517"/>
      <c r="D19" s="798" t="s">
        <v>50</v>
      </c>
      <c r="E19" s="801">
        <v>418</v>
      </c>
      <c r="F19" s="800">
        <v>0.18923617398862771</v>
      </c>
      <c r="G19" s="634"/>
      <c r="H19" s="801">
        <v>21499</v>
      </c>
      <c r="I19" s="800">
        <v>9.7329868530658068</v>
      </c>
      <c r="J19" s="634"/>
      <c r="K19" s="801">
        <v>12610</v>
      </c>
      <c r="L19" s="800">
        <v>5.7087754880301329</v>
      </c>
      <c r="M19" s="634"/>
      <c r="N19" s="801">
        <v>14031</v>
      </c>
      <c r="O19" s="800">
        <v>6.3520879359675488</v>
      </c>
      <c r="P19" s="634"/>
      <c r="Q19" s="801">
        <v>15582</v>
      </c>
      <c r="R19" s="800">
        <v>7.054253739451668</v>
      </c>
      <c r="S19" s="634"/>
      <c r="T19" s="801">
        <v>23786</v>
      </c>
      <c r="U19" s="800">
        <v>10.768353192568179</v>
      </c>
      <c r="V19" s="634"/>
      <c r="W19" s="801">
        <v>46956</v>
      </c>
      <c r="X19" s="800">
        <v>21.257832023468907</v>
      </c>
      <c r="Y19" s="634"/>
      <c r="Z19" s="801">
        <v>86006</v>
      </c>
      <c r="AA19" s="800">
        <f t="shared" si="0"/>
        <v>38.936474593459131</v>
      </c>
      <c r="AB19" s="637"/>
      <c r="AC19" s="683">
        <f>E19+H19+K19+N19+Q19+T19+W19+Z19</f>
        <v>220888</v>
      </c>
      <c r="AD19" s="684">
        <f t="shared" si="9"/>
        <v>100</v>
      </c>
      <c r="AF19" s="797"/>
    </row>
    <row r="20" spans="2:32" s="633" customFormat="1" ht="21" customHeight="1" x14ac:dyDescent="0.25">
      <c r="B20" s="1517"/>
      <c r="D20" s="802" t="s">
        <v>113</v>
      </c>
      <c r="E20" s="805">
        <v>738</v>
      </c>
      <c r="F20" s="804">
        <v>0.47846579747541218</v>
      </c>
      <c r="G20" s="634"/>
      <c r="H20" s="805">
        <v>15456</v>
      </c>
      <c r="I20" s="804">
        <v>10.020551986151721</v>
      </c>
      <c r="J20" s="634"/>
      <c r="K20" s="805">
        <v>7736</v>
      </c>
      <c r="L20" s="804">
        <v>5.0154626141867054</v>
      </c>
      <c r="M20" s="634"/>
      <c r="N20" s="805">
        <v>6650</v>
      </c>
      <c r="O20" s="804">
        <v>4.311378798389554</v>
      </c>
      <c r="P20" s="634"/>
      <c r="Q20" s="805">
        <v>7920</v>
      </c>
      <c r="R20" s="804">
        <v>5.134754899736131</v>
      </c>
      <c r="S20" s="634"/>
      <c r="T20" s="805">
        <v>14764</v>
      </c>
      <c r="U20" s="804">
        <v>9.5719092600636664</v>
      </c>
      <c r="V20" s="634"/>
      <c r="W20" s="805">
        <v>37080</v>
      </c>
      <c r="X20" s="804">
        <v>24.039988848764612</v>
      </c>
      <c r="Y20" s="634"/>
      <c r="Z20" s="805">
        <v>63899</v>
      </c>
      <c r="AA20" s="804">
        <f t="shared" si="0"/>
        <v>41.427487795232196</v>
      </c>
      <c r="AB20" s="637"/>
      <c r="AC20" s="691">
        <f>E20+H20+K20+N20+Q20+T20+W20+Z20</f>
        <v>154243</v>
      </c>
      <c r="AD20" s="692">
        <f t="shared" si="9"/>
        <v>100</v>
      </c>
      <c r="AF20" s="797"/>
    </row>
    <row r="21" spans="2:32" s="633" customFormat="1" ht="21" customHeight="1" x14ac:dyDescent="0.25">
      <c r="B21" s="1518"/>
      <c r="D21" s="813" t="s">
        <v>68</v>
      </c>
      <c r="E21" s="809">
        <f>SUM(E17:E20)</f>
        <v>2941</v>
      </c>
      <c r="F21" s="810">
        <f t="shared" si="2"/>
        <v>0.38506608708175943</v>
      </c>
      <c r="G21" s="634"/>
      <c r="H21" s="809">
        <f>SUM(H17:H20)</f>
        <v>90491</v>
      </c>
      <c r="I21" s="810">
        <f t="shared" si="3"/>
        <v>11.848016078243962</v>
      </c>
      <c r="J21" s="634"/>
      <c r="K21" s="809">
        <f>SUM(K17:K20)</f>
        <v>42741</v>
      </c>
      <c r="L21" s="810">
        <f t="shared" si="4"/>
        <v>5.5960930390892489</v>
      </c>
      <c r="M21" s="634"/>
      <c r="N21" s="809">
        <f>SUM(N17:N20)</f>
        <v>47186</v>
      </c>
      <c r="O21" s="810">
        <f t="shared" si="5"/>
        <v>6.1780783356137032</v>
      </c>
      <c r="P21" s="634"/>
      <c r="Q21" s="809">
        <f>SUM(Q17:Q20)</f>
        <v>49042</v>
      </c>
      <c r="R21" s="810">
        <f t="shared" si="6"/>
        <v>6.4210850196068163</v>
      </c>
      <c r="S21" s="634"/>
      <c r="T21" s="809">
        <f>SUM(T17:T20)</f>
        <v>74882</v>
      </c>
      <c r="U21" s="810">
        <f t="shared" si="7"/>
        <v>9.8043246286488639</v>
      </c>
      <c r="V21" s="634"/>
      <c r="W21" s="809">
        <f>SUM(W17:W20)</f>
        <v>161249</v>
      </c>
      <c r="X21" s="810">
        <f t="shared" si="8"/>
        <v>21.112384044830545</v>
      </c>
      <c r="Y21" s="634"/>
      <c r="Z21" s="809">
        <f>SUM(Z17:Z20)</f>
        <v>295233</v>
      </c>
      <c r="AA21" s="810">
        <f t="shared" si="0"/>
        <v>38.654952766885103</v>
      </c>
      <c r="AB21" s="637"/>
      <c r="AC21" s="811">
        <f>SUM(AC17:AC20)</f>
        <v>763765</v>
      </c>
      <c r="AD21" s="812">
        <f t="shared" si="9"/>
        <v>100</v>
      </c>
      <c r="AF21" s="797"/>
    </row>
    <row r="22" spans="2:32" s="649" customFormat="1" ht="3" customHeight="1" x14ac:dyDescent="0.25">
      <c r="B22" s="644"/>
      <c r="C22" s="645"/>
      <c r="D22" s="637"/>
      <c r="E22" s="814"/>
      <c r="F22" s="815"/>
      <c r="G22" s="637"/>
      <c r="H22" s="646"/>
      <c r="I22" s="647"/>
      <c r="J22" s="637"/>
      <c r="K22" s="646"/>
      <c r="L22" s="647"/>
      <c r="M22" s="637"/>
      <c r="N22" s="646"/>
      <c r="O22" s="647"/>
      <c r="P22" s="637"/>
      <c r="Q22" s="646"/>
      <c r="R22" s="647"/>
      <c r="S22" s="637"/>
      <c r="T22" s="646"/>
      <c r="U22" s="647"/>
      <c r="V22" s="637"/>
      <c r="W22" s="646"/>
      <c r="X22" s="647"/>
      <c r="Y22" s="637"/>
      <c r="Z22" s="646"/>
      <c r="AA22" s="647"/>
      <c r="AB22" s="637"/>
      <c r="AC22" s="646"/>
      <c r="AD22" s="648"/>
    </row>
    <row r="23" spans="2:32" s="645" customFormat="1" ht="18" customHeight="1" x14ac:dyDescent="0.25">
      <c r="B23" s="1519" t="s">
        <v>0</v>
      </c>
      <c r="C23" s="1520"/>
      <c r="D23" s="1521"/>
      <c r="E23" s="816">
        <f>E16+E21</f>
        <v>5256</v>
      </c>
      <c r="F23" s="817">
        <f>E23*100/$AC23</f>
        <v>0.25792913720838817</v>
      </c>
      <c r="G23" s="1269"/>
      <c r="H23" s="664">
        <f>H16+H21</f>
        <v>133860</v>
      </c>
      <c r="I23" s="665">
        <f>H23*100/$AC23</f>
        <v>6.5689486884921697</v>
      </c>
      <c r="J23" s="1269"/>
      <c r="K23" s="664">
        <f>K16+K21</f>
        <v>69275</v>
      </c>
      <c r="L23" s="665">
        <f>K23*100/$AC23</f>
        <v>3.399551175820223</v>
      </c>
      <c r="M23" s="1269"/>
      <c r="N23" s="664">
        <f>N16+N21</f>
        <v>83309</v>
      </c>
      <c r="O23" s="665">
        <f>N23*100/$AC23</f>
        <v>4.0882455273389668</v>
      </c>
      <c r="P23" s="1269"/>
      <c r="Q23" s="664">
        <f>Q16+Q21</f>
        <v>92889</v>
      </c>
      <c r="R23" s="665">
        <f>Q23*100/$AC23</f>
        <v>4.5583675087804361</v>
      </c>
      <c r="S23" s="1269"/>
      <c r="T23" s="664">
        <f>T16+T21</f>
        <v>149492</v>
      </c>
      <c r="U23" s="665">
        <f>T23*100/$AC23</f>
        <v>7.3360621346187918</v>
      </c>
      <c r="V23" s="1269"/>
      <c r="W23" s="664">
        <f>W16+W21</f>
        <v>430596</v>
      </c>
      <c r="X23" s="665">
        <f>W23*100/$AC23</f>
        <v>21.130756233900897</v>
      </c>
      <c r="Y23" s="1269"/>
      <c r="Z23" s="664">
        <f>Z16+Z21</f>
        <v>1073092</v>
      </c>
      <c r="AA23" s="665">
        <f>Z23*100/$AC23</f>
        <v>52.660139593840128</v>
      </c>
      <c r="AB23" s="1269"/>
      <c r="AC23" s="664">
        <f>AC16+AC21</f>
        <v>2037769</v>
      </c>
      <c r="AD23" s="665">
        <f>F23+I23+L23+O23+R23+U23+X23+AA23</f>
        <v>100</v>
      </c>
    </row>
    <row r="24" spans="2:32" s="631" customFormat="1" ht="5.25" customHeight="1" x14ac:dyDescent="0.25">
      <c r="B24" s="651"/>
      <c r="C24" s="651"/>
      <c r="D24" s="651"/>
      <c r="E24" s="651"/>
      <c r="F24" s="651"/>
      <c r="G24" s="651"/>
      <c r="H24" s="651"/>
      <c r="I24" s="651"/>
      <c r="J24" s="651"/>
      <c r="K24" s="651"/>
      <c r="L24" s="651"/>
      <c r="M24" s="651"/>
      <c r="N24" s="651"/>
      <c r="O24" s="652"/>
      <c r="P24" s="652"/>
    </row>
    <row r="25" spans="2:32" s="631" customFormat="1" ht="5.25" customHeight="1" x14ac:dyDescent="0.25">
      <c r="B25" s="651"/>
      <c r="C25" s="651"/>
      <c r="D25" s="651"/>
      <c r="E25" s="651"/>
      <c r="F25" s="651"/>
      <c r="G25" s="651"/>
      <c r="H25" s="651"/>
      <c r="I25" s="651"/>
      <c r="J25" s="651"/>
      <c r="K25" s="651"/>
      <c r="L25" s="651"/>
      <c r="M25" s="651"/>
      <c r="N25" s="651"/>
      <c r="O25" s="652"/>
      <c r="P25" s="652"/>
    </row>
    <row r="26" spans="2:32" s="631" customFormat="1" ht="12.75" customHeight="1" x14ac:dyDescent="0.25">
      <c r="B26" s="652"/>
      <c r="C26" s="652"/>
      <c r="D26" s="652"/>
      <c r="E26" s="652"/>
      <c r="F26" s="652"/>
      <c r="G26" s="652"/>
      <c r="H26" s="652"/>
      <c r="I26" s="652"/>
      <c r="J26" s="652"/>
      <c r="K26" s="652"/>
      <c r="L26" s="652"/>
      <c r="M26" s="652"/>
      <c r="N26" s="652"/>
      <c r="O26" s="652"/>
      <c r="P26" s="652"/>
    </row>
    <row r="27" spans="2:32" s="649" customFormat="1" ht="24.75" customHeight="1" x14ac:dyDescent="0.25">
      <c r="B27" s="653"/>
      <c r="C27" s="653"/>
      <c r="D27" s="653"/>
      <c r="E27" s="653" t="s">
        <v>114</v>
      </c>
      <c r="F27" s="653" t="s">
        <v>21</v>
      </c>
      <c r="G27" s="653"/>
      <c r="H27" s="653" t="s">
        <v>20</v>
      </c>
      <c r="I27" s="653" t="s">
        <v>19</v>
      </c>
      <c r="J27" s="653"/>
      <c r="K27" s="653" t="s">
        <v>18</v>
      </c>
      <c r="L27" s="653" t="s">
        <v>17</v>
      </c>
      <c r="M27" s="653"/>
      <c r="N27" s="653" t="s">
        <v>16</v>
      </c>
      <c r="O27" s="653" t="s">
        <v>15</v>
      </c>
      <c r="P27" s="653"/>
    </row>
    <row r="28" spans="2:32" s="649" customFormat="1" x14ac:dyDescent="0.25">
      <c r="B28" s="654"/>
      <c r="C28" s="654"/>
      <c r="D28" s="654"/>
      <c r="E28" s="654" t="e">
        <f>#REF!</f>
        <v>#REF!</v>
      </c>
      <c r="F28" s="655" t="e">
        <f>#REF!</f>
        <v>#REF!</v>
      </c>
      <c r="G28" s="655"/>
      <c r="H28" s="655" t="e">
        <f>#REF!</f>
        <v>#REF!</v>
      </c>
      <c r="I28" s="655" t="e">
        <f>#REF!</f>
        <v>#REF!</v>
      </c>
      <c r="J28" s="655"/>
      <c r="K28" s="655" t="e">
        <f>#REF!</f>
        <v>#REF!</v>
      </c>
      <c r="L28" s="655" t="e">
        <f>#REF!</f>
        <v>#REF!</v>
      </c>
      <c r="M28" s="655"/>
      <c r="N28" s="655" t="e">
        <f>#REF!</f>
        <v>#REF!</v>
      </c>
      <c r="O28" s="655" t="e">
        <f>#REF!</f>
        <v>#REF!</v>
      </c>
      <c r="P28" s="655"/>
    </row>
    <row r="29" spans="2:32" s="631" customFormat="1" x14ac:dyDescent="0.25">
      <c r="B29" s="652"/>
      <c r="C29" s="652"/>
      <c r="D29" s="652"/>
      <c r="E29" s="652"/>
      <c r="F29" s="652"/>
      <c r="G29" s="652"/>
      <c r="H29" s="652"/>
      <c r="I29" s="652"/>
      <c r="J29" s="652"/>
      <c r="K29" s="652"/>
      <c r="L29" s="652"/>
      <c r="M29" s="652"/>
      <c r="N29" s="652"/>
      <c r="O29" s="652"/>
      <c r="P29" s="652"/>
    </row>
    <row r="30" spans="2:32" s="631" customFormat="1" x14ac:dyDescent="0.25">
      <c r="B30" s="652"/>
      <c r="C30" s="652"/>
      <c r="D30" s="652"/>
      <c r="E30" s="652"/>
      <c r="F30" s="652"/>
      <c r="G30" s="652"/>
      <c r="H30" s="652"/>
      <c r="I30" s="652"/>
      <c r="J30" s="652"/>
      <c r="K30" s="652"/>
      <c r="L30" s="652"/>
      <c r="M30" s="652"/>
      <c r="N30" s="652"/>
      <c r="O30" s="652"/>
      <c r="P30" s="652"/>
    </row>
    <row r="31" spans="2:32" s="631" customFormat="1" x14ac:dyDescent="0.25">
      <c r="B31" s="652"/>
      <c r="C31" s="652"/>
      <c r="D31" s="652"/>
      <c r="E31" s="652"/>
      <c r="F31" s="652"/>
      <c r="G31" s="652"/>
      <c r="H31" s="652"/>
      <c r="I31" s="652"/>
      <c r="J31" s="652"/>
      <c r="K31" s="652"/>
      <c r="L31" s="652"/>
      <c r="M31" s="652"/>
      <c r="N31" s="652"/>
      <c r="O31" s="652"/>
      <c r="P31" s="652"/>
    </row>
    <row r="32" spans="2:32" s="631" customFormat="1" x14ac:dyDescent="0.25">
      <c r="B32" s="652"/>
      <c r="C32" s="652"/>
      <c r="D32" s="652"/>
      <c r="E32" s="652"/>
      <c r="F32" s="652"/>
      <c r="G32" s="652"/>
      <c r="H32" s="652"/>
      <c r="I32" s="652"/>
      <c r="J32" s="652"/>
      <c r="K32" s="652"/>
      <c r="L32" s="652"/>
      <c r="M32" s="652"/>
      <c r="N32" s="652"/>
      <c r="O32" s="652"/>
      <c r="P32" s="652"/>
    </row>
    <row r="33" spans="2:16" s="631" customFormat="1" x14ac:dyDescent="0.25">
      <c r="B33" s="652"/>
      <c r="C33" s="652"/>
      <c r="D33" s="652"/>
      <c r="E33" s="652"/>
      <c r="F33" s="652"/>
      <c r="G33" s="652"/>
      <c r="H33" s="652"/>
      <c r="I33" s="652"/>
      <c r="J33" s="652"/>
      <c r="K33" s="652"/>
      <c r="L33" s="652"/>
      <c r="M33" s="652"/>
      <c r="N33" s="652"/>
      <c r="O33" s="652"/>
      <c r="P33" s="652"/>
    </row>
    <row r="34" spans="2:16" s="631" customFormat="1" x14ac:dyDescent="0.25">
      <c r="B34" s="652"/>
      <c r="C34" s="652"/>
      <c r="D34" s="652"/>
      <c r="E34" s="652"/>
      <c r="F34" s="652"/>
      <c r="G34" s="652"/>
      <c r="H34" s="652"/>
      <c r="I34" s="652"/>
      <c r="J34" s="652"/>
      <c r="K34" s="652"/>
      <c r="L34" s="652"/>
      <c r="M34" s="652"/>
      <c r="N34" s="652"/>
      <c r="O34" s="652"/>
      <c r="P34" s="652"/>
    </row>
    <row r="35" spans="2:16" s="631" customFormat="1" x14ac:dyDescent="0.25">
      <c r="B35" s="652"/>
      <c r="C35" s="652"/>
      <c r="D35" s="652"/>
      <c r="E35" s="652"/>
      <c r="F35" s="652"/>
      <c r="G35" s="652"/>
      <c r="H35" s="652"/>
      <c r="I35" s="652"/>
      <c r="J35" s="652"/>
      <c r="K35" s="652"/>
      <c r="L35" s="652"/>
      <c r="M35" s="652"/>
      <c r="N35" s="652"/>
      <c r="O35" s="652"/>
      <c r="P35" s="652"/>
    </row>
    <row r="36" spans="2:16" s="631" customFormat="1" x14ac:dyDescent="0.25">
      <c r="B36" s="652"/>
      <c r="C36" s="652"/>
      <c r="D36" s="652"/>
      <c r="E36" s="652"/>
      <c r="F36" s="652"/>
      <c r="G36" s="652"/>
      <c r="H36" s="652"/>
      <c r="I36" s="652"/>
      <c r="J36" s="652"/>
      <c r="K36" s="652"/>
      <c r="L36" s="652"/>
      <c r="M36" s="652"/>
      <c r="N36" s="652"/>
      <c r="O36" s="652"/>
      <c r="P36" s="652"/>
    </row>
    <row r="37" spans="2:16" s="631" customFormat="1" ht="15" customHeight="1" x14ac:dyDescent="0.25">
      <c r="C37" s="1482" t="s">
        <v>14</v>
      </c>
      <c r="D37" s="1482"/>
      <c r="E37" s="1482"/>
      <c r="F37" s="1482"/>
      <c r="G37" s="1482"/>
      <c r="H37" s="1482"/>
      <c r="I37" s="1482"/>
      <c r="J37" s="1482"/>
      <c r="K37" s="1482"/>
      <c r="L37" s="1482"/>
      <c r="M37" s="652"/>
      <c r="N37" s="652"/>
      <c r="O37" s="652"/>
      <c r="P37" s="652"/>
    </row>
    <row r="38" spans="2:16" s="631" customFormat="1" x14ac:dyDescent="0.25">
      <c r="L38" s="652"/>
      <c r="M38" s="652"/>
      <c r="N38" s="652"/>
      <c r="O38" s="652"/>
      <c r="P38" s="652"/>
    </row>
    <row r="39" spans="2:16" s="631" customFormat="1" x14ac:dyDescent="0.25">
      <c r="B39" s="652"/>
      <c r="C39" s="652"/>
      <c r="D39" s="652"/>
      <c r="E39" s="652"/>
      <c r="F39" s="652"/>
      <c r="G39" s="652"/>
      <c r="H39" s="652"/>
      <c r="I39" s="652"/>
      <c r="J39" s="652"/>
      <c r="K39" s="652"/>
      <c r="L39" s="652"/>
      <c r="M39" s="652"/>
      <c r="N39" s="652"/>
      <c r="O39" s="652"/>
      <c r="P39" s="652"/>
    </row>
    <row r="40" spans="2:16" s="631" customFormat="1" ht="5.25" customHeight="1" x14ac:dyDescent="0.25">
      <c r="B40" s="652"/>
      <c r="C40" s="652"/>
      <c r="D40" s="652"/>
      <c r="E40" s="652"/>
      <c r="F40" s="652"/>
      <c r="G40" s="652"/>
      <c r="H40" s="652"/>
      <c r="I40" s="652"/>
      <c r="J40" s="652"/>
      <c r="K40" s="652"/>
      <c r="L40" s="652"/>
      <c r="M40" s="652"/>
      <c r="N40" s="652"/>
      <c r="O40" s="652"/>
      <c r="P40" s="652"/>
    </row>
    <row r="41" spans="2:16" s="631" customFormat="1" ht="5.25" customHeight="1" x14ac:dyDescent="0.25">
      <c r="B41" s="652"/>
      <c r="C41" s="652"/>
      <c r="D41" s="652"/>
      <c r="E41" s="652"/>
      <c r="F41" s="652"/>
      <c r="G41" s="652"/>
      <c r="H41" s="652"/>
      <c r="I41" s="652"/>
      <c r="J41" s="652"/>
      <c r="K41" s="652"/>
      <c r="L41" s="652"/>
      <c r="M41" s="652"/>
      <c r="N41" s="652"/>
      <c r="O41" s="652"/>
      <c r="P41" s="652"/>
    </row>
    <row r="42" spans="2:16" s="631" customFormat="1" ht="16.5" customHeight="1" x14ac:dyDescent="0.25">
      <c r="B42" s="652"/>
      <c r="C42" s="652"/>
      <c r="D42" s="652"/>
      <c r="E42" s="652"/>
      <c r="F42" s="652"/>
      <c r="G42" s="652"/>
      <c r="H42" s="652"/>
      <c r="I42" s="652"/>
      <c r="J42" s="652"/>
      <c r="K42" s="652"/>
      <c r="L42" s="652"/>
      <c r="M42" s="652"/>
      <c r="N42" s="652"/>
      <c r="O42" s="652"/>
      <c r="P42" s="652"/>
    </row>
    <row r="43" spans="2:16" s="631" customFormat="1" x14ac:dyDescent="0.25">
      <c r="B43" s="652"/>
      <c r="C43" s="652"/>
      <c r="D43" s="652"/>
      <c r="E43" s="652"/>
      <c r="F43" s="652"/>
      <c r="G43" s="652"/>
      <c r="H43" s="652"/>
      <c r="I43" s="652"/>
      <c r="J43" s="652"/>
      <c r="K43" s="652"/>
      <c r="L43" s="652"/>
      <c r="M43" s="652"/>
      <c r="N43" s="652"/>
      <c r="O43" s="652"/>
      <c r="P43" s="652"/>
    </row>
    <row r="44" spans="2:16" s="631" customFormat="1" x14ac:dyDescent="0.25"/>
    <row r="45" spans="2:16" s="650" customFormat="1" x14ac:dyDescent="0.25"/>
    <row r="46" spans="2:16" s="657" customFormat="1" ht="12.75" customHeight="1" x14ac:dyDescent="0.25">
      <c r="B46" s="1478"/>
      <c r="C46" s="1478"/>
      <c r="D46" s="1478"/>
      <c r="E46" s="1478"/>
      <c r="F46" s="1478"/>
      <c r="G46" s="1478"/>
      <c r="H46" s="1478"/>
      <c r="I46" s="1478"/>
      <c r="J46" s="1478"/>
      <c r="K46" s="1478"/>
      <c r="L46" s="1478"/>
      <c r="M46" s="1478"/>
      <c r="N46" s="1478"/>
      <c r="O46" s="1478"/>
      <c r="P46" s="656"/>
    </row>
  </sheetData>
  <mergeCells count="21">
    <mergeCell ref="B3:K3"/>
    <mergeCell ref="B4:AD4"/>
    <mergeCell ref="B5:AD5"/>
    <mergeCell ref="B6:AC6"/>
    <mergeCell ref="B8:B10"/>
    <mergeCell ref="E8:AA8"/>
    <mergeCell ref="AC8:AD9"/>
    <mergeCell ref="E9:F9"/>
    <mergeCell ref="H9:I9"/>
    <mergeCell ref="K9:L9"/>
    <mergeCell ref="Z9:AA9"/>
    <mergeCell ref="B46:O46"/>
    <mergeCell ref="N9:O9"/>
    <mergeCell ref="Q9:R9"/>
    <mergeCell ref="T9:U9"/>
    <mergeCell ref="W9:X9"/>
    <mergeCell ref="C37:L37"/>
    <mergeCell ref="D8:D10"/>
    <mergeCell ref="B12:B16"/>
    <mergeCell ref="B17:B21"/>
    <mergeCell ref="B23:D23"/>
  </mergeCells>
  <printOptions horizontalCentered="1"/>
  <pageMargins left="0" right="0" top="0.43307086614173229" bottom="0.43307086614173229" header="0" footer="0"/>
  <pageSetup paperSize="9" scale="84" orientation="landscape" r:id="rId1"/>
  <headerFooter alignWithMargins="0"/>
  <rowBreaks count="1" manualBreakCount="1">
    <brk id="41" max="16383"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1">
    <tabColor theme="0"/>
    <pageSetUpPr fitToPage="1"/>
  </sheetPr>
  <dimension ref="B1:AD46"/>
  <sheetViews>
    <sheetView showGridLines="0" topLeftCell="A2" zoomScaleNormal="100" workbookViewId="0">
      <selection activeCell="B6" sqref="B6:AC6"/>
    </sheetView>
  </sheetViews>
  <sheetFormatPr baseColWidth="10" defaultColWidth="11.453125" defaultRowHeight="15" x14ac:dyDescent="0.25"/>
  <cols>
    <col min="1" max="1" width="1.1796875" style="1" customWidth="1"/>
    <col min="2" max="2" width="7.81640625" style="1" customWidth="1"/>
    <col min="3" max="3" width="1" style="1" customWidth="1"/>
    <col min="4" max="4" width="9.1796875" style="1" customWidth="1"/>
    <col min="5" max="5" width="7.54296875" style="1" customWidth="1"/>
    <col min="6" max="6" width="0.54296875" style="1" customWidth="1"/>
    <col min="7" max="7" width="8" style="1" customWidth="1"/>
    <col min="8" max="8" width="0.54296875" style="1" customWidth="1"/>
    <col min="9" max="9" width="6.7265625" style="1" customWidth="1"/>
    <col min="10" max="10" width="0.54296875" style="1" customWidth="1"/>
    <col min="11" max="11" width="6.81640625" style="1" customWidth="1"/>
    <col min="12" max="12" width="0.54296875" style="1" customWidth="1"/>
    <col min="13" max="13" width="7" style="1" customWidth="1"/>
    <col min="14" max="14" width="0.54296875" style="1" customWidth="1"/>
    <col min="15" max="15" width="8.1796875" style="1" customWidth="1"/>
    <col min="16" max="16" width="0.7265625" style="1" customWidth="1"/>
    <col min="17" max="17" width="7.54296875" style="1" customWidth="1"/>
    <col min="18" max="18" width="0.54296875" style="1" customWidth="1"/>
    <col min="19" max="19" width="7.26953125" style="1" customWidth="1"/>
    <col min="20" max="20" width="0.7265625" style="1" customWidth="1"/>
    <col min="21" max="21" width="5.1796875" style="1" customWidth="1"/>
    <col min="22" max="22" width="4.54296875" style="1" bestFit="1" customWidth="1"/>
    <col min="23" max="23" width="7" style="1" bestFit="1" customWidth="1"/>
    <col min="24" max="24" width="4.54296875" style="1" bestFit="1" customWidth="1"/>
    <col min="25" max="25" width="7" style="1" bestFit="1" customWidth="1"/>
    <col min="26" max="26" width="4.54296875" style="1" bestFit="1" customWidth="1"/>
    <col min="27" max="27" width="7" style="1" bestFit="1" customWidth="1"/>
    <col min="28" max="28" width="4.54296875" style="1" bestFit="1" customWidth="1"/>
    <col min="29" max="29" width="7" style="1" bestFit="1" customWidth="1"/>
    <col min="30" max="16384" width="11.453125" style="1"/>
  </cols>
  <sheetData>
    <row r="1" spans="2:30" hidden="1" x14ac:dyDescent="0.25">
      <c r="E1" s="23" t="s">
        <v>36</v>
      </c>
      <c r="G1" s="23" t="s">
        <v>21</v>
      </c>
      <c r="I1" s="23" t="s">
        <v>20</v>
      </c>
      <c r="K1" s="23" t="s">
        <v>19</v>
      </c>
      <c r="M1" s="23" t="s">
        <v>18</v>
      </c>
      <c r="O1" s="23" t="s">
        <v>17</v>
      </c>
      <c r="Q1" s="23" t="s">
        <v>16</v>
      </c>
      <c r="S1" s="23" t="s">
        <v>15</v>
      </c>
    </row>
    <row r="2" spans="2:30" s="2" customFormat="1" ht="14" x14ac:dyDescent="0.25">
      <c r="B2" s="6"/>
      <c r="C2" s="13"/>
      <c r="D2" s="13"/>
      <c r="T2" s="13"/>
    </row>
    <row r="3" spans="2:30" s="11" customFormat="1" ht="47.25" customHeight="1" x14ac:dyDescent="0.3">
      <c r="B3" s="1528"/>
      <c r="C3" s="1528"/>
      <c r="D3" s="1528"/>
      <c r="E3" s="1528"/>
      <c r="F3" s="1528"/>
      <c r="G3" s="1528"/>
      <c r="H3" s="1528"/>
      <c r="I3" s="1528"/>
      <c r="J3" s="12"/>
      <c r="Q3" s="16"/>
    </row>
    <row r="4" spans="2:30" s="4" customFormat="1" ht="2.25" customHeight="1" x14ac:dyDescent="0.25">
      <c r="B4" s="1529"/>
      <c r="C4" s="1529"/>
      <c r="D4" s="1529"/>
      <c r="E4" s="1529"/>
      <c r="F4" s="1529"/>
      <c r="G4" s="1529"/>
      <c r="H4" s="1529"/>
      <c r="I4" s="1529"/>
      <c r="J4" s="1529"/>
      <c r="K4" s="1529"/>
      <c r="L4" s="1529"/>
      <c r="M4" s="1529"/>
      <c r="N4" s="1529"/>
      <c r="O4" s="1529"/>
      <c r="P4" s="1529"/>
      <c r="Q4" s="1529"/>
      <c r="R4" s="1529"/>
      <c r="S4" s="1529"/>
      <c r="T4" s="1529"/>
    </row>
    <row r="5" spans="2:30" s="738" customFormat="1" ht="16.5" customHeight="1" x14ac:dyDescent="0.25">
      <c r="B5" s="1485" t="s">
        <v>411</v>
      </c>
      <c r="C5" s="1485"/>
      <c r="D5" s="1485"/>
      <c r="E5" s="1485"/>
      <c r="F5" s="1485"/>
      <c r="G5" s="1485"/>
      <c r="H5" s="1485"/>
      <c r="I5" s="1485"/>
      <c r="J5" s="1485"/>
      <c r="K5" s="1485"/>
      <c r="L5" s="1485"/>
      <c r="M5" s="1485"/>
      <c r="N5" s="1485"/>
      <c r="O5" s="1485"/>
      <c r="P5" s="1485"/>
      <c r="Q5" s="1485"/>
      <c r="R5" s="1485"/>
      <c r="S5" s="1485"/>
      <c r="T5" s="1485"/>
      <c r="U5" s="1485"/>
      <c r="V5" s="1485"/>
      <c r="W5" s="1485"/>
      <c r="X5" s="1485"/>
      <c r="Y5" s="1485"/>
      <c r="Z5" s="1485"/>
      <c r="AA5" s="1485"/>
      <c r="AB5" s="1485"/>
      <c r="AC5" s="712"/>
    </row>
    <row r="6" spans="2:30" s="738" customFormat="1" ht="14.25" customHeight="1" x14ac:dyDescent="0.25">
      <c r="B6" s="1420" t="str">
        <f>porsaad!$B$6</f>
        <v>Situación a 31 de diciembre de 2024</v>
      </c>
      <c r="C6" s="1420"/>
      <c r="D6" s="1420"/>
      <c r="E6" s="1420"/>
      <c r="F6" s="1420"/>
      <c r="G6" s="1420"/>
      <c r="H6" s="1420"/>
      <c r="I6" s="1420"/>
      <c r="J6" s="1420"/>
      <c r="K6" s="1420"/>
      <c r="L6" s="1420"/>
      <c r="M6" s="1420"/>
      <c r="N6" s="1420"/>
      <c r="O6" s="1420"/>
      <c r="P6" s="1420"/>
      <c r="Q6" s="1420"/>
      <c r="R6" s="1420"/>
      <c r="S6" s="1420"/>
      <c r="T6" s="1420"/>
      <c r="U6" s="1420"/>
      <c r="V6" s="1420"/>
      <c r="W6" s="1420"/>
      <c r="X6" s="1420"/>
      <c r="Y6" s="1420"/>
      <c r="Z6" s="1420"/>
      <c r="AA6" s="1420"/>
      <c r="AB6" s="1420"/>
      <c r="AC6" s="1420"/>
    </row>
    <row r="7" spans="2:30" s="133" customFormat="1" ht="5.25" customHeight="1" x14ac:dyDescent="0.25"/>
    <row r="8" spans="2:30" s="134" customFormat="1" ht="21.75" customHeight="1" x14ac:dyDescent="0.25">
      <c r="B8" s="1530" t="s">
        <v>27</v>
      </c>
      <c r="D8" s="1530" t="s">
        <v>112</v>
      </c>
      <c r="E8" s="1530" t="s">
        <v>26</v>
      </c>
      <c r="F8" s="1530"/>
      <c r="G8" s="1530"/>
      <c r="H8" s="1530"/>
      <c r="I8" s="1530"/>
      <c r="J8" s="1530"/>
      <c r="K8" s="1530"/>
      <c r="L8" s="1530"/>
      <c r="M8" s="1530"/>
      <c r="N8" s="1530"/>
      <c r="O8" s="1530"/>
      <c r="P8" s="1530"/>
      <c r="Q8" s="1530"/>
      <c r="R8" s="1530"/>
      <c r="S8" s="1530"/>
    </row>
    <row r="9" spans="2:30" s="134" customFormat="1" ht="21.75" customHeight="1" x14ac:dyDescent="0.25">
      <c r="B9" s="1530"/>
      <c r="D9" s="1530"/>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5">
      <c r="B10" s="1530"/>
      <c r="D10" s="1530"/>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5">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5">
      <c r="B12" s="1531" t="s">
        <v>24</v>
      </c>
      <c r="D12" s="141" t="s">
        <v>31</v>
      </c>
      <c r="E12" s="142">
        <f>'36perfresol'!E12</f>
        <v>566</v>
      </c>
      <c r="F12" s="141"/>
      <c r="G12" s="142">
        <f>'36perfresol'!H12</f>
        <v>10528</v>
      </c>
      <c r="H12" s="141"/>
      <c r="I12" s="142">
        <f>'36perfresol'!K12</f>
        <v>6226</v>
      </c>
      <c r="J12" s="141"/>
      <c r="K12" s="142">
        <f>'36perfresol'!N12</f>
        <v>8946</v>
      </c>
      <c r="L12" s="141"/>
      <c r="M12" s="142">
        <f>'36perfresol'!Q12</f>
        <v>8583</v>
      </c>
      <c r="N12" s="141"/>
      <c r="O12" s="142">
        <f>'36perfresol'!T12</f>
        <v>11843</v>
      </c>
      <c r="P12" s="141"/>
      <c r="Q12" s="142">
        <f>'36perfresol'!W12</f>
        <v>39859</v>
      </c>
      <c r="R12" s="141"/>
      <c r="S12" s="142">
        <f>'36perfresol'!Z12</f>
        <v>188391</v>
      </c>
      <c r="T12" s="143"/>
      <c r="V12" s="144">
        <f>E12/E$16</f>
        <v>0.24449244060475162</v>
      </c>
      <c r="W12" s="144">
        <f>G12/G$16</f>
        <v>0.24275404090479374</v>
      </c>
      <c r="X12" s="144">
        <f>I12/I$16</f>
        <v>0.23464234566970679</v>
      </c>
      <c r="Y12" s="144">
        <f>K12/K$16</f>
        <v>0.24765384934806078</v>
      </c>
      <c r="Z12" s="144">
        <f>M12/M$16</f>
        <v>0.1957488539694848</v>
      </c>
      <c r="AA12" s="144">
        <f>O12/O$16</f>
        <v>0.15873207344859938</v>
      </c>
      <c r="AB12" s="144">
        <f>Q12/Q$16</f>
        <v>0.14798382755330483</v>
      </c>
      <c r="AC12" s="144">
        <f>S12/S$16</f>
        <v>0.24219170826589395</v>
      </c>
      <c r="AD12" s="144"/>
    </row>
    <row r="13" spans="2:30" s="140" customFormat="1" ht="21" customHeight="1" x14ac:dyDescent="0.25">
      <c r="B13" s="1531"/>
      <c r="D13" s="141" t="s">
        <v>49</v>
      </c>
      <c r="E13" s="142">
        <f>'36perfresol'!E13</f>
        <v>779</v>
      </c>
      <c r="F13" s="141"/>
      <c r="G13" s="142">
        <f>'36perfresol'!H13</f>
        <v>12501</v>
      </c>
      <c r="H13" s="141"/>
      <c r="I13" s="142">
        <f>'36perfresol'!K13</f>
        <v>8009</v>
      </c>
      <c r="J13" s="141"/>
      <c r="K13" s="142">
        <f>'36perfresol'!N13</f>
        <v>11705</v>
      </c>
      <c r="L13" s="141"/>
      <c r="M13" s="142">
        <f>'36perfresol'!Q13</f>
        <v>13154</v>
      </c>
      <c r="N13" s="141"/>
      <c r="O13" s="142">
        <f>'36perfresol'!T13</f>
        <v>21453</v>
      </c>
      <c r="P13" s="141"/>
      <c r="Q13" s="142">
        <f>'36perfresol'!W13</f>
        <v>69089</v>
      </c>
      <c r="R13" s="141"/>
      <c r="S13" s="142">
        <f>'36perfresol'!Z13</f>
        <v>244848</v>
      </c>
      <c r="T13" s="143"/>
      <c r="V13" s="144">
        <f>E13/E$16</f>
        <v>0.33650107991360689</v>
      </c>
      <c r="W13" s="144">
        <f>G13/G$16</f>
        <v>0.28824736562982778</v>
      </c>
      <c r="X13" s="144">
        <f>I13/I$16</f>
        <v>0.30183914977010629</v>
      </c>
      <c r="Y13" s="144">
        <f>K13/K$16</f>
        <v>0.32403178030617613</v>
      </c>
      <c r="Z13" s="144">
        <f>M13/M$16</f>
        <v>0.29999771934225833</v>
      </c>
      <c r="AA13" s="144">
        <f>O13/O$16</f>
        <v>0.287535182951347</v>
      </c>
      <c r="AB13" s="144">
        <f>Q13/Q$16</f>
        <v>0.25650554860458813</v>
      </c>
      <c r="AC13" s="144">
        <f>S13/S$16</f>
        <v>0.31477170026958612</v>
      </c>
      <c r="AD13" s="144"/>
    </row>
    <row r="14" spans="2:30" s="140" customFormat="1" ht="21" customHeight="1" x14ac:dyDescent="0.25">
      <c r="B14" s="1531"/>
      <c r="D14" s="141" t="s">
        <v>50</v>
      </c>
      <c r="E14" s="142">
        <f>'36perfresol'!E14</f>
        <v>384</v>
      </c>
      <c r="F14" s="141"/>
      <c r="G14" s="142">
        <f>'36perfresol'!H14</f>
        <v>9393</v>
      </c>
      <c r="H14" s="141"/>
      <c r="I14" s="142">
        <f>'36perfresol'!K14</f>
        <v>7385</v>
      </c>
      <c r="J14" s="141"/>
      <c r="K14" s="142">
        <f>'36perfresol'!N14</f>
        <v>9996</v>
      </c>
      <c r="L14" s="141"/>
      <c r="M14" s="142">
        <f>'36perfresol'!Q14</f>
        <v>13595</v>
      </c>
      <c r="N14" s="141"/>
      <c r="O14" s="142">
        <f>'36perfresol'!T14</f>
        <v>24167</v>
      </c>
      <c r="P14" s="141"/>
      <c r="Q14" s="142">
        <f>'36perfresol'!W14</f>
        <v>87695</v>
      </c>
      <c r="R14" s="141"/>
      <c r="S14" s="142">
        <f>'36perfresol'!Z14</f>
        <v>218140</v>
      </c>
      <c r="T14" s="143"/>
      <c r="V14" s="144">
        <f>E14/E$16</f>
        <v>0.16587473002159828</v>
      </c>
      <c r="W14" s="144">
        <f>G14/G$16</f>
        <v>0.21658327376697642</v>
      </c>
      <c r="X14" s="144">
        <f>I14/I$16</f>
        <v>0.27832215270973093</v>
      </c>
      <c r="Y14" s="144">
        <f>K14/K$16</f>
        <v>0.27672120255792709</v>
      </c>
      <c r="Z14" s="144">
        <f>M14/M$16</f>
        <v>0.31005541998312314</v>
      </c>
      <c r="AA14" s="144">
        <f>O14/O$16</f>
        <v>0.32391100388687843</v>
      </c>
      <c r="AB14" s="144">
        <f>Q14/Q$16</f>
        <v>0.32558372656833007</v>
      </c>
      <c r="AC14" s="144">
        <f>S14/S$16</f>
        <v>0.28043642871008756</v>
      </c>
      <c r="AD14" s="144"/>
    </row>
    <row r="15" spans="2:30" s="140" customFormat="1" ht="21" customHeight="1" x14ac:dyDescent="0.25">
      <c r="B15" s="1531"/>
      <c r="D15" s="141" t="s">
        <v>113</v>
      </c>
      <c r="E15" s="142">
        <f>'36perfresol'!E15</f>
        <v>586</v>
      </c>
      <c r="F15" s="141"/>
      <c r="G15" s="142">
        <f>'36perfresol'!H15</f>
        <v>10947</v>
      </c>
      <c r="H15" s="141"/>
      <c r="I15" s="142">
        <f>'36perfresol'!K15</f>
        <v>4914</v>
      </c>
      <c r="J15" s="141"/>
      <c r="K15" s="142">
        <f>'36perfresol'!N15</f>
        <v>5476</v>
      </c>
      <c r="L15" s="141"/>
      <c r="M15" s="142">
        <f>'36perfresol'!Q15</f>
        <v>8515</v>
      </c>
      <c r="N15" s="141"/>
      <c r="O15" s="142">
        <f>'36perfresol'!T15</f>
        <v>17147</v>
      </c>
      <c r="P15" s="141"/>
      <c r="Q15" s="142">
        <f>'36perfresol'!W15</f>
        <v>72704</v>
      </c>
      <c r="R15" s="141"/>
      <c r="S15" s="142">
        <f>'36perfresol'!Z15</f>
        <v>126480</v>
      </c>
      <c r="T15" s="143"/>
      <c r="V15" s="144">
        <f>E15/E$16</f>
        <v>0.25313174946004319</v>
      </c>
      <c r="W15" s="144">
        <f>G15/G$16</f>
        <v>0.25241531969840209</v>
      </c>
      <c r="X15" s="144">
        <f>I15/I$16</f>
        <v>0.18519635185045602</v>
      </c>
      <c r="Y15" s="144">
        <f>K15/K$16</f>
        <v>0.15159316778783599</v>
      </c>
      <c r="Z15" s="144">
        <f>M15/M$16</f>
        <v>0.19419800670513376</v>
      </c>
      <c r="AA15" s="144">
        <f>O15/O$16</f>
        <v>0.22982173971317518</v>
      </c>
      <c r="AB15" s="144">
        <f>Q15/Q$16</f>
        <v>0.26992689727377694</v>
      </c>
      <c r="AC15" s="144">
        <f>S15/S$16</f>
        <v>0.16260016275443237</v>
      </c>
      <c r="AD15" s="144"/>
    </row>
    <row r="16" spans="2:30" s="140" customFormat="1" ht="21" customHeight="1" x14ac:dyDescent="0.25">
      <c r="B16" s="1531"/>
      <c r="D16" s="145" t="s">
        <v>68</v>
      </c>
      <c r="E16" s="142">
        <f>SUM(E12:E15)</f>
        <v>2315</v>
      </c>
      <c r="F16" s="141"/>
      <c r="G16" s="142">
        <f>SUM(G12:G15)</f>
        <v>43369</v>
      </c>
      <c r="H16" s="141"/>
      <c r="I16" s="142">
        <f>SUM(I12:I15)</f>
        <v>26534</v>
      </c>
      <c r="J16" s="141"/>
      <c r="K16" s="142">
        <f>SUM(K12:K15)</f>
        <v>36123</v>
      </c>
      <c r="L16" s="141"/>
      <c r="M16" s="142">
        <f>SUM(M12:M15)</f>
        <v>43847</v>
      </c>
      <c r="N16" s="141"/>
      <c r="O16" s="142">
        <f>SUM(O12:O15)</f>
        <v>74610</v>
      </c>
      <c r="P16" s="141"/>
      <c r="Q16" s="142">
        <f>SUM(Q12:Q15)</f>
        <v>269347</v>
      </c>
      <c r="R16" s="141"/>
      <c r="S16" s="142">
        <f>SUM(S12:S15)</f>
        <v>777859</v>
      </c>
      <c r="T16" s="143"/>
      <c r="V16" s="144"/>
    </row>
    <row r="17" spans="2:29" s="140" customFormat="1" ht="21" customHeight="1" x14ac:dyDescent="0.25">
      <c r="B17" s="1531" t="s">
        <v>23</v>
      </c>
      <c r="D17" s="141" t="s">
        <v>31</v>
      </c>
      <c r="E17" s="142">
        <f>'36perfresol'!E17</f>
        <v>743</v>
      </c>
      <c r="F17" s="141"/>
      <c r="G17" s="142">
        <f>'36perfresol'!H17</f>
        <v>22387</v>
      </c>
      <c r="H17" s="141"/>
      <c r="I17" s="142">
        <f>'36perfresol'!K17</f>
        <v>9711</v>
      </c>
      <c r="J17" s="141"/>
      <c r="K17" s="142">
        <f>'36perfresol'!N17</f>
        <v>11077</v>
      </c>
      <c r="L17" s="141"/>
      <c r="M17" s="142">
        <f>'36perfresol'!Q17</f>
        <v>9773</v>
      </c>
      <c r="N17" s="141"/>
      <c r="O17" s="142">
        <f>'36perfresol'!T17</f>
        <v>12988</v>
      </c>
      <c r="P17" s="141"/>
      <c r="Q17" s="142">
        <f>'36perfresol'!W17</f>
        <v>30015</v>
      </c>
      <c r="R17" s="141"/>
      <c r="S17" s="142">
        <f>'36perfresol'!Z17</f>
        <v>60608</v>
      </c>
      <c r="T17" s="143"/>
      <c r="V17" s="144">
        <f>E17/E$21</f>
        <v>0.25263515810948656</v>
      </c>
      <c r="W17" s="144">
        <f>G17/G$21</f>
        <v>0.24739476854051784</v>
      </c>
      <c r="X17" s="144">
        <f>I17/I$21</f>
        <v>0.22720572752158349</v>
      </c>
      <c r="Y17" s="144">
        <f>K17/K$21</f>
        <v>0.23475183317085577</v>
      </c>
      <c r="Z17" s="144">
        <f>M17/M$21</f>
        <v>0.19927816973206638</v>
      </c>
      <c r="AA17" s="144">
        <f>O17/O$21</f>
        <v>0.17344622205603483</v>
      </c>
      <c r="AB17" s="144">
        <f>Q17/Q$21</f>
        <v>0.18614068924458446</v>
      </c>
      <c r="AC17" s="144">
        <f>S17/S$21</f>
        <v>0.20528870417602368</v>
      </c>
    </row>
    <row r="18" spans="2:29" s="140" customFormat="1" ht="21" customHeight="1" x14ac:dyDescent="0.25">
      <c r="B18" s="1531"/>
      <c r="D18" s="141" t="s">
        <v>49</v>
      </c>
      <c r="E18" s="142">
        <f>'36perfresol'!E18</f>
        <v>1042</v>
      </c>
      <c r="F18" s="141"/>
      <c r="G18" s="142">
        <f>'36perfresol'!H18</f>
        <v>31149</v>
      </c>
      <c r="H18" s="141"/>
      <c r="I18" s="142">
        <f>'36perfresol'!K18</f>
        <v>12684</v>
      </c>
      <c r="J18" s="141"/>
      <c r="K18" s="142">
        <f>'36perfresol'!N18</f>
        <v>15428</v>
      </c>
      <c r="L18" s="141"/>
      <c r="M18" s="142">
        <f>'36perfresol'!Q18</f>
        <v>15767</v>
      </c>
      <c r="N18" s="141"/>
      <c r="O18" s="142">
        <f>'36perfresol'!T18</f>
        <v>23344</v>
      </c>
      <c r="P18" s="141"/>
      <c r="Q18" s="142">
        <f>'36perfresol'!W18</f>
        <v>47198</v>
      </c>
      <c r="R18" s="141"/>
      <c r="S18" s="142">
        <f>'36perfresol'!Z18</f>
        <v>84720</v>
      </c>
      <c r="T18" s="143"/>
      <c r="V18" s="144">
        <f>E18/E$21</f>
        <v>0.35430125807548452</v>
      </c>
      <c r="W18" s="144">
        <f>G18/G$21</f>
        <v>0.34422207733365751</v>
      </c>
      <c r="X18" s="144">
        <f>I18/I$21</f>
        <v>0.29676423106618938</v>
      </c>
      <c r="Y18" s="144">
        <f>K18/K$21</f>
        <v>0.32696138685203241</v>
      </c>
      <c r="Z18" s="144">
        <f>M18/M$21</f>
        <v>0.32149993882794342</v>
      </c>
      <c r="AA18" s="144">
        <f>O18/O$21</f>
        <v>0.31174381026147807</v>
      </c>
      <c r="AB18" s="144">
        <f>Q18/Q$21</f>
        <v>0.29270259040366142</v>
      </c>
      <c r="AC18" s="144">
        <f>S18/S$21</f>
        <v>0.28695979108026543</v>
      </c>
    </row>
    <row r="19" spans="2:29" s="140" customFormat="1" ht="21" customHeight="1" x14ac:dyDescent="0.25">
      <c r="B19" s="1531"/>
      <c r="D19" s="141" t="s">
        <v>50</v>
      </c>
      <c r="E19" s="142">
        <f>'36perfresol'!E19</f>
        <v>418</v>
      </c>
      <c r="F19" s="141"/>
      <c r="G19" s="142">
        <f>'36perfresol'!H19</f>
        <v>21499</v>
      </c>
      <c r="H19" s="141"/>
      <c r="I19" s="142">
        <f>'36perfresol'!K19</f>
        <v>12610</v>
      </c>
      <c r="J19" s="141"/>
      <c r="K19" s="142">
        <f>'36perfresol'!N19</f>
        <v>14031</v>
      </c>
      <c r="L19" s="141"/>
      <c r="M19" s="142">
        <f>'36perfresol'!Q19</f>
        <v>15582</v>
      </c>
      <c r="N19" s="141"/>
      <c r="O19" s="142">
        <f>'36perfresol'!T19</f>
        <v>23786</v>
      </c>
      <c r="P19" s="141"/>
      <c r="Q19" s="142">
        <f>'36perfresol'!W19</f>
        <v>46956</v>
      </c>
      <c r="R19" s="141"/>
      <c r="S19" s="142">
        <f>'36perfresol'!Z19</f>
        <v>86006</v>
      </c>
      <c r="T19" s="143"/>
      <c r="V19" s="144">
        <f>E19/E$21</f>
        <v>0.14212852771166271</v>
      </c>
      <c r="W19" s="144">
        <f>G19/G$21</f>
        <v>0.2375816379529456</v>
      </c>
      <c r="X19" s="144">
        <f>I19/I$21</f>
        <v>0.29503287241758497</v>
      </c>
      <c r="Y19" s="144">
        <f>K19/K$21</f>
        <v>0.29735514771330479</v>
      </c>
      <c r="Z19" s="144">
        <f>M19/M$21</f>
        <v>0.31772766200399655</v>
      </c>
      <c r="AA19" s="144">
        <f>O19/O$21</f>
        <v>0.31764643038380386</v>
      </c>
      <c r="AB19" s="144">
        <f>Q19/Q$21</f>
        <v>0.29120180590267225</v>
      </c>
      <c r="AC19" s="144">
        <f>S19/S$21</f>
        <v>0.29131567270596442</v>
      </c>
    </row>
    <row r="20" spans="2:29" s="140" customFormat="1" ht="21" customHeight="1" x14ac:dyDescent="0.25">
      <c r="B20" s="1531"/>
      <c r="D20" s="141" t="s">
        <v>113</v>
      </c>
      <c r="E20" s="142">
        <f>'36perfresol'!E20</f>
        <v>738</v>
      </c>
      <c r="F20" s="141"/>
      <c r="G20" s="142">
        <f>'36perfresol'!H20</f>
        <v>15456</v>
      </c>
      <c r="H20" s="141"/>
      <c r="I20" s="142">
        <f>'36perfresol'!K20</f>
        <v>7736</v>
      </c>
      <c r="J20" s="141"/>
      <c r="K20" s="142">
        <f>'36perfresol'!N20</f>
        <v>6650</v>
      </c>
      <c r="L20" s="141"/>
      <c r="M20" s="142">
        <f>'36perfresol'!Q20</f>
        <v>7920</v>
      </c>
      <c r="N20" s="141"/>
      <c r="O20" s="142">
        <f>'36perfresol'!T20</f>
        <v>14764</v>
      </c>
      <c r="P20" s="141"/>
      <c r="Q20" s="142">
        <f>'36perfresol'!W20</f>
        <v>37080</v>
      </c>
      <c r="R20" s="141"/>
      <c r="S20" s="142">
        <f>'36perfresol'!Z20</f>
        <v>63899</v>
      </c>
      <c r="T20" s="143"/>
      <c r="V20" s="144">
        <f>E20/E$21</f>
        <v>0.25093505610336619</v>
      </c>
      <c r="W20" s="144">
        <f>G20/G$21</f>
        <v>0.17080151617287906</v>
      </c>
      <c r="X20" s="144">
        <f>I20/I$21</f>
        <v>0.18099716899464216</v>
      </c>
      <c r="Y20" s="144">
        <f>K20/K$21</f>
        <v>0.14093163226380706</v>
      </c>
      <c r="Z20" s="144">
        <f>M20/M$21</f>
        <v>0.16149422943599365</v>
      </c>
      <c r="AA20" s="144">
        <f>O20/O$21</f>
        <v>0.19716353729868327</v>
      </c>
      <c r="AB20" s="144">
        <f>Q20/Q$21</f>
        <v>0.22995491444908187</v>
      </c>
      <c r="AC20" s="144">
        <f>S20/S$21</f>
        <v>0.21643583203774647</v>
      </c>
    </row>
    <row r="21" spans="2:29" s="140" customFormat="1" ht="21" customHeight="1" x14ac:dyDescent="0.25">
      <c r="B21" s="1531"/>
      <c r="D21" s="145" t="s">
        <v>68</v>
      </c>
      <c r="E21" s="142">
        <f>SUM(E17:E20)</f>
        <v>2941</v>
      </c>
      <c r="F21" s="141"/>
      <c r="G21" s="142">
        <f>SUM(G17:G20)</f>
        <v>90491</v>
      </c>
      <c r="H21" s="141"/>
      <c r="I21" s="142">
        <f>SUM(I17:I20)</f>
        <v>42741</v>
      </c>
      <c r="J21" s="141"/>
      <c r="K21" s="142">
        <f>SUM(K17:K20)</f>
        <v>47186</v>
      </c>
      <c r="L21" s="141"/>
      <c r="M21" s="142">
        <f>SUM(M17:M20)</f>
        <v>49042</v>
      </c>
      <c r="N21" s="141"/>
      <c r="O21" s="142">
        <f>SUM(O17:O20)</f>
        <v>74882</v>
      </c>
      <c r="P21" s="141"/>
      <c r="Q21" s="142">
        <f>SUM(Q17:Q20)</f>
        <v>161249</v>
      </c>
      <c r="R21" s="141"/>
      <c r="S21" s="142">
        <f>SUM(S17:S20)</f>
        <v>295233</v>
      </c>
      <c r="T21" s="143"/>
      <c r="V21" s="144"/>
    </row>
    <row r="22" spans="2:29" s="136" customFormat="1" ht="3" customHeight="1" x14ac:dyDescent="0.25">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5">
      <c r="B23" s="1530" t="s">
        <v>0</v>
      </c>
      <c r="C23" s="1530"/>
      <c r="D23" s="1530"/>
      <c r="E23" s="147">
        <f>E16+E21</f>
        <v>5256</v>
      </c>
      <c r="F23" s="143"/>
      <c r="G23" s="147">
        <f>G16+G21</f>
        <v>133860</v>
      </c>
      <c r="H23" s="143"/>
      <c r="I23" s="147">
        <f>I16+I21</f>
        <v>69275</v>
      </c>
      <c r="J23" s="143"/>
      <c r="K23" s="147">
        <f>K16+K21</f>
        <v>83309</v>
      </c>
      <c r="L23" s="143"/>
      <c r="M23" s="147">
        <f>M16+M21</f>
        <v>92889</v>
      </c>
      <c r="N23" s="143"/>
      <c r="O23" s="147">
        <f>O16+O21</f>
        <v>149492</v>
      </c>
      <c r="P23" s="143"/>
      <c r="Q23" s="147">
        <f>Q16+Q21</f>
        <v>430596</v>
      </c>
      <c r="R23" s="143"/>
      <c r="S23" s="147">
        <f>S16+S21</f>
        <v>1073092</v>
      </c>
      <c r="T23" s="143"/>
    </row>
    <row r="24" spans="2:29" s="151" customFormat="1" ht="5.25" customHeight="1" x14ac:dyDescent="0.25">
      <c r="B24" s="149"/>
      <c r="C24" s="149"/>
      <c r="D24" s="149"/>
      <c r="E24" s="149"/>
      <c r="F24" s="149"/>
      <c r="G24" s="149"/>
      <c r="H24" s="149"/>
      <c r="I24" s="149"/>
      <c r="J24" s="149"/>
      <c r="K24" s="149"/>
      <c r="L24" s="150"/>
    </row>
    <row r="25" spans="2:29" s="21" customFormat="1" ht="5.25" customHeight="1" x14ac:dyDescent="0.25">
      <c r="B25" s="195"/>
      <c r="C25" s="195"/>
      <c r="D25" s="195"/>
      <c r="E25" s="195"/>
      <c r="F25" s="195"/>
      <c r="G25" s="195"/>
      <c r="H25" s="195"/>
      <c r="I25" s="195"/>
      <c r="J25" s="195"/>
      <c r="K25" s="195"/>
      <c r="L25" s="196"/>
    </row>
    <row r="26" spans="2:29" s="21" customFormat="1" ht="12.75" customHeight="1" x14ac:dyDescent="0.25">
      <c r="B26" s="152"/>
      <c r="C26" s="152"/>
      <c r="D26" s="152"/>
      <c r="E26" s="152"/>
      <c r="F26" s="152"/>
      <c r="G26" s="152"/>
      <c r="H26" s="152"/>
      <c r="I26" s="152"/>
      <c r="J26" s="152"/>
      <c r="K26" s="152"/>
      <c r="L26" s="152"/>
    </row>
    <row r="27" spans="2:29" s="194" customFormat="1" ht="24.75" customHeight="1" x14ac:dyDescent="0.25">
      <c r="B27" s="197"/>
      <c r="C27" s="197"/>
      <c r="D27" s="197"/>
      <c r="E27" s="197" t="s">
        <v>114</v>
      </c>
      <c r="F27" s="197"/>
      <c r="G27" s="197" t="s">
        <v>20</v>
      </c>
      <c r="H27" s="197"/>
      <c r="I27" s="197" t="s">
        <v>18</v>
      </c>
      <c r="J27" s="197"/>
      <c r="K27" s="197" t="s">
        <v>16</v>
      </c>
      <c r="L27" s="197"/>
    </row>
    <row r="28" spans="2:29" s="194" customFormat="1" ht="10" x14ac:dyDescent="0.25">
      <c r="B28" s="198"/>
      <c r="C28" s="198"/>
      <c r="D28" s="198"/>
      <c r="E28" s="198" t="e">
        <f>#REF!</f>
        <v>#REF!</v>
      </c>
      <c r="F28" s="199"/>
      <c r="G28" s="199" t="e">
        <f>#REF!</f>
        <v>#REF!</v>
      </c>
      <c r="H28" s="199"/>
      <c r="I28" s="199" t="e">
        <f>#REF!</f>
        <v>#REF!</v>
      </c>
      <c r="J28" s="199"/>
      <c r="K28" s="199" t="e">
        <f>#REF!</f>
        <v>#REF!</v>
      </c>
      <c r="L28" s="199"/>
    </row>
    <row r="29" spans="2:29" s="21" customFormat="1" x14ac:dyDescent="0.25">
      <c r="B29" s="152"/>
      <c r="C29" s="152"/>
      <c r="D29" s="152"/>
      <c r="E29" s="152"/>
      <c r="F29" s="152"/>
      <c r="G29" s="152"/>
      <c r="H29" s="152"/>
      <c r="I29" s="152"/>
      <c r="J29" s="152"/>
      <c r="K29" s="152"/>
      <c r="L29" s="152"/>
    </row>
    <row r="30" spans="2:29" s="21" customFormat="1" x14ac:dyDescent="0.25">
      <c r="B30" s="152"/>
      <c r="C30" s="152"/>
      <c r="D30" s="152"/>
      <c r="E30" s="152"/>
      <c r="F30" s="152"/>
      <c r="G30" s="152"/>
      <c r="H30" s="152"/>
      <c r="I30" s="152"/>
      <c r="J30" s="152"/>
      <c r="K30" s="152"/>
      <c r="L30" s="152"/>
    </row>
    <row r="31" spans="2:29" s="21" customFormat="1" x14ac:dyDescent="0.25">
      <c r="B31" s="152"/>
      <c r="C31" s="152"/>
      <c r="D31" s="152"/>
      <c r="E31" s="152"/>
      <c r="F31" s="152"/>
      <c r="G31" s="152"/>
      <c r="H31" s="152"/>
      <c r="I31" s="152"/>
      <c r="J31" s="152"/>
      <c r="K31" s="152"/>
      <c r="L31" s="152"/>
    </row>
    <row r="32" spans="2:29" s="21" customFormat="1" x14ac:dyDescent="0.25">
      <c r="B32" s="152"/>
      <c r="C32" s="152"/>
      <c r="D32" s="152"/>
      <c r="E32" s="152"/>
      <c r="F32" s="152"/>
      <c r="G32" s="152"/>
      <c r="H32" s="152"/>
      <c r="I32" s="152"/>
      <c r="J32" s="152"/>
      <c r="K32" s="152"/>
      <c r="L32" s="152"/>
    </row>
    <row r="33" spans="2:12" s="21" customFormat="1" x14ac:dyDescent="0.25">
      <c r="B33" s="152"/>
      <c r="C33" s="152"/>
      <c r="D33" s="152"/>
      <c r="E33" s="152"/>
      <c r="F33" s="152"/>
      <c r="G33" s="152"/>
      <c r="H33" s="152"/>
      <c r="I33" s="152"/>
      <c r="J33" s="152"/>
      <c r="K33" s="152"/>
      <c r="L33" s="152"/>
    </row>
    <row r="34" spans="2:12" s="21" customFormat="1" x14ac:dyDescent="0.25">
      <c r="B34" s="152"/>
      <c r="C34" s="152"/>
      <c r="D34" s="152"/>
      <c r="E34" s="152"/>
      <c r="F34" s="152"/>
      <c r="G34" s="152"/>
      <c r="H34" s="152"/>
      <c r="I34" s="152"/>
      <c r="J34" s="152"/>
      <c r="K34" s="152"/>
      <c r="L34" s="152"/>
    </row>
    <row r="35" spans="2:12" s="21" customFormat="1" x14ac:dyDescent="0.25">
      <c r="B35" s="152"/>
      <c r="C35" s="152"/>
      <c r="D35" s="152"/>
      <c r="E35" s="152"/>
      <c r="F35" s="152"/>
      <c r="G35" s="152"/>
      <c r="H35" s="152"/>
      <c r="I35" s="152"/>
      <c r="J35" s="152"/>
      <c r="K35" s="152"/>
      <c r="L35" s="152"/>
    </row>
    <row r="36" spans="2:12" s="9" customFormat="1" x14ac:dyDescent="0.25">
      <c r="B36" s="15"/>
      <c r="C36" s="15"/>
      <c r="D36" s="15"/>
      <c r="E36" s="15"/>
      <c r="F36" s="15"/>
      <c r="G36" s="15"/>
      <c r="H36" s="15"/>
      <c r="I36" s="15"/>
      <c r="J36" s="15"/>
      <c r="K36" s="15"/>
      <c r="L36" s="15"/>
    </row>
    <row r="37" spans="2:12" s="9" customFormat="1" x14ac:dyDescent="0.25">
      <c r="C37" s="1532"/>
      <c r="D37" s="1532"/>
      <c r="E37" s="1532"/>
      <c r="F37" s="1532"/>
      <c r="G37" s="1532"/>
      <c r="H37" s="1532"/>
      <c r="I37" s="1532"/>
      <c r="J37" s="15"/>
      <c r="K37" s="15"/>
      <c r="L37" s="15"/>
    </row>
    <row r="38" spans="2:12" s="9" customFormat="1" x14ac:dyDescent="0.25">
      <c r="J38" s="15"/>
      <c r="K38" s="15"/>
      <c r="L38" s="15"/>
    </row>
    <row r="39" spans="2:12" s="9" customFormat="1" x14ac:dyDescent="0.25">
      <c r="B39" s="15"/>
      <c r="C39" s="15"/>
      <c r="D39" s="15"/>
      <c r="E39" s="15"/>
      <c r="F39" s="15"/>
      <c r="G39" s="15"/>
      <c r="H39" s="15"/>
      <c r="I39" s="15"/>
      <c r="J39" s="15"/>
      <c r="K39" s="15"/>
      <c r="L39" s="15"/>
    </row>
    <row r="40" spans="2:12" s="9" customFormat="1" ht="5.25" customHeight="1" x14ac:dyDescent="0.25">
      <c r="B40" s="15"/>
      <c r="C40" s="15"/>
      <c r="D40" s="15"/>
      <c r="E40" s="15"/>
      <c r="F40" s="15"/>
      <c r="G40" s="15"/>
      <c r="H40" s="15"/>
      <c r="I40" s="15"/>
      <c r="J40" s="15"/>
      <c r="K40" s="15"/>
      <c r="L40" s="15"/>
    </row>
    <row r="41" spans="2:12" s="9" customFormat="1" ht="5.25" customHeight="1" x14ac:dyDescent="0.25">
      <c r="B41" s="15"/>
      <c r="C41" s="15"/>
      <c r="D41" s="15"/>
      <c r="E41" s="15"/>
      <c r="F41" s="15"/>
      <c r="G41" s="15"/>
      <c r="H41" s="15"/>
      <c r="I41" s="15"/>
      <c r="J41" s="15"/>
      <c r="K41" s="15"/>
      <c r="L41" s="15"/>
    </row>
    <row r="42" spans="2:12" s="9" customFormat="1" ht="16.5" customHeight="1" x14ac:dyDescent="0.25">
      <c r="B42" s="15"/>
      <c r="C42" s="15"/>
      <c r="D42" s="15"/>
      <c r="E42" s="15"/>
      <c r="F42" s="15"/>
      <c r="G42" s="15"/>
      <c r="H42" s="15"/>
      <c r="I42" s="15"/>
      <c r="J42" s="15"/>
      <c r="K42" s="15"/>
      <c r="L42" s="15"/>
    </row>
    <row r="43" spans="2:12" s="9" customFormat="1" x14ac:dyDescent="0.25">
      <c r="B43" s="15"/>
      <c r="C43" s="15"/>
      <c r="D43" s="15"/>
      <c r="E43" s="15"/>
      <c r="F43" s="15"/>
      <c r="G43" s="15"/>
      <c r="H43" s="15"/>
      <c r="I43" s="15"/>
      <c r="J43" s="15"/>
      <c r="K43" s="15"/>
      <c r="L43" s="15"/>
    </row>
    <row r="44" spans="2:12" s="9" customFormat="1" x14ac:dyDescent="0.25"/>
    <row r="45" spans="2:12" s="10" customFormat="1" x14ac:dyDescent="0.25"/>
    <row r="46" spans="2:12" s="3" customFormat="1" ht="12.75" customHeight="1" x14ac:dyDescent="0.25">
      <c r="B46" s="1533"/>
      <c r="C46" s="1534"/>
      <c r="D46" s="1534"/>
      <c r="E46" s="1534"/>
      <c r="F46" s="1534"/>
      <c r="G46" s="1534"/>
      <c r="H46" s="1534"/>
      <c r="I46" s="1534"/>
      <c r="J46" s="1534"/>
      <c r="K46" s="1534"/>
      <c r="L46" s="107"/>
    </row>
  </sheetData>
  <mergeCells count="12">
    <mergeCell ref="B12:B16"/>
    <mergeCell ref="B17:B21"/>
    <mergeCell ref="B23:D23"/>
    <mergeCell ref="C37:I37"/>
    <mergeCell ref="B46:K46"/>
    <mergeCell ref="B3:I3"/>
    <mergeCell ref="B4:T4"/>
    <mergeCell ref="B8:B10"/>
    <mergeCell ref="D8:D10"/>
    <mergeCell ref="E8:S8"/>
    <mergeCell ref="B6:AC6"/>
    <mergeCell ref="B5:AB5"/>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96">
    <tabColor theme="0"/>
    <pageSetUpPr fitToPage="1"/>
  </sheetPr>
  <dimension ref="B1:AD46"/>
  <sheetViews>
    <sheetView showGridLines="0" topLeftCell="A2" zoomScaleNormal="100" workbookViewId="0">
      <selection activeCell="B6" sqref="B6:AC6"/>
    </sheetView>
  </sheetViews>
  <sheetFormatPr baseColWidth="10" defaultColWidth="11.453125" defaultRowHeight="15" x14ac:dyDescent="0.25"/>
  <cols>
    <col min="1" max="1" width="1.1796875" style="1" customWidth="1"/>
    <col min="2" max="2" width="7.81640625" style="1" customWidth="1"/>
    <col min="3" max="3" width="1" style="1" customWidth="1"/>
    <col min="4" max="4" width="9.1796875" style="1" customWidth="1"/>
    <col min="5" max="5" width="7.54296875" style="1" customWidth="1"/>
    <col min="6" max="6" width="0.54296875" style="1" customWidth="1"/>
    <col min="7" max="7" width="8" style="1" customWidth="1"/>
    <col min="8" max="8" width="0.54296875" style="1" customWidth="1"/>
    <col min="9" max="9" width="6.7265625" style="1" customWidth="1"/>
    <col min="10" max="10" width="0.54296875" style="1" customWidth="1"/>
    <col min="11" max="11" width="6.81640625" style="1" customWidth="1"/>
    <col min="12" max="12" width="0.54296875" style="1" customWidth="1"/>
    <col min="13" max="13" width="7" style="1" customWidth="1"/>
    <col min="14" max="14" width="0.54296875" style="1" customWidth="1"/>
    <col min="15" max="15" width="8.1796875" style="1" customWidth="1"/>
    <col min="16" max="16" width="0.7265625" style="1" customWidth="1"/>
    <col min="17" max="17" width="7.54296875" style="1" customWidth="1"/>
    <col min="18" max="18" width="0.54296875" style="1" customWidth="1"/>
    <col min="19" max="19" width="7.26953125" style="1" customWidth="1"/>
    <col min="20" max="20" width="0.7265625" style="1" customWidth="1"/>
    <col min="21" max="21" width="5.1796875" style="1" customWidth="1"/>
    <col min="22" max="22" width="4.54296875" style="1" bestFit="1" customWidth="1"/>
    <col min="23" max="23" width="7" style="1" bestFit="1" customWidth="1"/>
    <col min="24" max="24" width="4.54296875" style="1" bestFit="1" customWidth="1"/>
    <col min="25" max="25" width="7" style="1" bestFit="1" customWidth="1"/>
    <col min="26" max="26" width="4.54296875" style="1" bestFit="1" customWidth="1"/>
    <col min="27" max="27" width="7" style="1" bestFit="1" customWidth="1"/>
    <col min="28" max="28" width="4.54296875" style="1" bestFit="1" customWidth="1"/>
    <col min="29" max="29" width="7" style="1" bestFit="1" customWidth="1"/>
    <col min="30" max="16384" width="11.453125" style="1"/>
  </cols>
  <sheetData>
    <row r="1" spans="2:30" hidden="1" x14ac:dyDescent="0.25">
      <c r="E1" s="23" t="s">
        <v>36</v>
      </c>
      <c r="G1" s="23" t="s">
        <v>21</v>
      </c>
      <c r="I1" s="23" t="s">
        <v>20</v>
      </c>
      <c r="K1" s="23" t="s">
        <v>19</v>
      </c>
      <c r="M1" s="23" t="s">
        <v>18</v>
      </c>
      <c r="O1" s="23" t="s">
        <v>17</v>
      </c>
      <c r="Q1" s="23" t="s">
        <v>16</v>
      </c>
      <c r="S1" s="23" t="s">
        <v>15</v>
      </c>
    </row>
    <row r="2" spans="2:30" s="2" customFormat="1" ht="14" x14ac:dyDescent="0.25">
      <c r="B2" s="6"/>
      <c r="C2" s="13"/>
      <c r="D2" s="13"/>
      <c r="T2" s="13"/>
    </row>
    <row r="3" spans="2:30" s="11" customFormat="1" ht="47.25" customHeight="1" x14ac:dyDescent="0.3">
      <c r="B3" s="1528"/>
      <c r="C3" s="1528"/>
      <c r="D3" s="1528"/>
      <c r="E3" s="1528"/>
      <c r="F3" s="1528"/>
      <c r="G3" s="1528"/>
      <c r="H3" s="1528"/>
      <c r="I3" s="1528"/>
      <c r="J3" s="12"/>
      <c r="Q3" s="16"/>
    </row>
    <row r="4" spans="2:30" s="4" customFormat="1" ht="2.25" customHeight="1" x14ac:dyDescent="0.25">
      <c r="B4" s="1529"/>
      <c r="C4" s="1529"/>
      <c r="D4" s="1529"/>
      <c r="E4" s="1529"/>
      <c r="F4" s="1529"/>
      <c r="G4" s="1529"/>
      <c r="H4" s="1529"/>
      <c r="I4" s="1529"/>
      <c r="J4" s="1529"/>
      <c r="K4" s="1529"/>
      <c r="L4" s="1529"/>
      <c r="M4" s="1529"/>
      <c r="N4" s="1529"/>
      <c r="O4" s="1529"/>
      <c r="P4" s="1529"/>
      <c r="Q4" s="1529"/>
      <c r="R4" s="1529"/>
      <c r="S4" s="1529"/>
      <c r="T4" s="1529"/>
    </row>
    <row r="5" spans="2:30" s="738" customFormat="1" ht="16.5" customHeight="1" x14ac:dyDescent="0.25">
      <c r="B5" s="1485" t="s">
        <v>412</v>
      </c>
      <c r="C5" s="1485"/>
      <c r="D5" s="1485"/>
      <c r="E5" s="1485"/>
      <c r="F5" s="1485"/>
      <c r="G5" s="1485"/>
      <c r="H5" s="1485"/>
      <c r="I5" s="1485"/>
      <c r="J5" s="1485"/>
      <c r="K5" s="1485"/>
      <c r="L5" s="1485"/>
      <c r="M5" s="1485"/>
      <c r="N5" s="1485"/>
      <c r="O5" s="1485"/>
      <c r="P5" s="1485"/>
      <c r="Q5" s="1485"/>
      <c r="R5" s="1485"/>
      <c r="S5" s="1485"/>
      <c r="T5" s="1485"/>
      <c r="U5" s="1485"/>
      <c r="V5" s="1485"/>
      <c r="W5" s="1485"/>
      <c r="X5" s="1485"/>
      <c r="Y5" s="1485"/>
      <c r="Z5" s="1485"/>
      <c r="AA5" s="1485"/>
      <c r="AB5" s="1485"/>
      <c r="AC5" s="712"/>
    </row>
    <row r="6" spans="2:30" s="738" customFormat="1" ht="14.25" customHeight="1" x14ac:dyDescent="0.25">
      <c r="B6" s="1420" t="str">
        <f>porsaad!$B$6</f>
        <v>Situación a 31 de diciembre de 2024</v>
      </c>
      <c r="C6" s="1420"/>
      <c r="D6" s="1420"/>
      <c r="E6" s="1420"/>
      <c r="F6" s="1420"/>
      <c r="G6" s="1420"/>
      <c r="H6" s="1420"/>
      <c r="I6" s="1420"/>
      <c r="J6" s="1420"/>
      <c r="K6" s="1420"/>
      <c r="L6" s="1420"/>
      <c r="M6" s="1420"/>
      <c r="N6" s="1420"/>
      <c r="O6" s="1420"/>
      <c r="P6" s="1420"/>
      <c r="Q6" s="1420"/>
      <c r="R6" s="1420"/>
      <c r="S6" s="1420"/>
      <c r="T6" s="1420"/>
      <c r="U6" s="1420"/>
      <c r="V6" s="1420"/>
      <c r="W6" s="1420"/>
      <c r="X6" s="1420"/>
      <c r="Y6" s="1420"/>
      <c r="Z6" s="1420"/>
      <c r="AA6" s="1420"/>
      <c r="AB6" s="1420"/>
      <c r="AC6" s="1420"/>
    </row>
    <row r="7" spans="2:30" s="133" customFormat="1" ht="5.25" customHeight="1" x14ac:dyDescent="0.25"/>
    <row r="8" spans="2:30" s="134" customFormat="1" ht="21.75" customHeight="1" x14ac:dyDescent="0.25">
      <c r="B8" s="1530" t="s">
        <v>27</v>
      </c>
      <c r="D8" s="1530" t="s">
        <v>112</v>
      </c>
      <c r="E8" s="1530" t="s">
        <v>26</v>
      </c>
      <c r="F8" s="1530"/>
      <c r="G8" s="1530"/>
      <c r="H8" s="1530"/>
      <c r="I8" s="1530"/>
      <c r="J8" s="1530"/>
      <c r="K8" s="1530"/>
      <c r="L8" s="1530"/>
      <c r="M8" s="1530"/>
      <c r="N8" s="1530"/>
      <c r="O8" s="1530"/>
      <c r="P8" s="1530"/>
      <c r="Q8" s="1530"/>
      <c r="R8" s="1530"/>
      <c r="S8" s="1530"/>
    </row>
    <row r="9" spans="2:30" s="134" customFormat="1" ht="21.75" customHeight="1" x14ac:dyDescent="0.25">
      <c r="B9" s="1530"/>
      <c r="D9" s="1530"/>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5">
      <c r="B10" s="1530"/>
      <c r="D10" s="1530"/>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5">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5">
      <c r="B12" s="1531" t="s">
        <v>24</v>
      </c>
      <c r="D12" s="141" t="s">
        <v>31</v>
      </c>
      <c r="E12" s="142">
        <f>'36perfresol'!E12</f>
        <v>566</v>
      </c>
      <c r="F12" s="141"/>
      <c r="G12" s="142">
        <f>'36perfresol'!H12</f>
        <v>10528</v>
      </c>
      <c r="H12" s="141"/>
      <c r="I12" s="142">
        <f>'36perfresol'!K12</f>
        <v>6226</v>
      </c>
      <c r="J12" s="141"/>
      <c r="K12" s="142">
        <f>'36perfresol'!N12</f>
        <v>8946</v>
      </c>
      <c r="L12" s="141"/>
      <c r="M12" s="142">
        <f>'36perfresol'!Q12</f>
        <v>8583</v>
      </c>
      <c r="N12" s="141"/>
      <c r="O12" s="142">
        <f>'36perfresol'!T12</f>
        <v>11843</v>
      </c>
      <c r="P12" s="141"/>
      <c r="Q12" s="142">
        <f>'36perfresol'!W12</f>
        <v>39859</v>
      </c>
      <c r="R12" s="141"/>
      <c r="S12" s="142">
        <f>'36perfresol'!Z12</f>
        <v>188391</v>
      </c>
      <c r="T12" s="143"/>
      <c r="V12" s="144">
        <f>E12/E$16</f>
        <v>0.32735685367264317</v>
      </c>
      <c r="W12" s="144">
        <f>G12/G$16</f>
        <v>0.32471778422059094</v>
      </c>
      <c r="X12" s="144">
        <f>I12/I$16</f>
        <v>0.2879740980573543</v>
      </c>
      <c r="Y12" s="144">
        <f>K12/K$16</f>
        <v>0.29190459098769861</v>
      </c>
      <c r="Z12" s="144">
        <f>M12/M$16</f>
        <v>0.24292426129287897</v>
      </c>
      <c r="AA12" s="144">
        <f>O12/O$16</f>
        <v>0.20609783686894176</v>
      </c>
      <c r="AB12" s="144">
        <f>Q12/Q$16</f>
        <v>0.20269727373972121</v>
      </c>
      <c r="AC12" s="144">
        <f>S12/S$16</f>
        <v>0.28921871905603341</v>
      </c>
      <c r="AD12" s="144"/>
    </row>
    <row r="13" spans="2:30" s="140" customFormat="1" ht="21" customHeight="1" x14ac:dyDescent="0.25">
      <c r="B13" s="1531"/>
      <c r="D13" s="141" t="s">
        <v>49</v>
      </c>
      <c r="E13" s="142">
        <f>'36perfresol'!E13</f>
        <v>779</v>
      </c>
      <c r="F13" s="141"/>
      <c r="G13" s="142">
        <f>'36perfresol'!H13</f>
        <v>12501</v>
      </c>
      <c r="H13" s="141"/>
      <c r="I13" s="142">
        <f>'36perfresol'!K13</f>
        <v>8009</v>
      </c>
      <c r="J13" s="141"/>
      <c r="K13" s="142">
        <f>'36perfresol'!N13</f>
        <v>11705</v>
      </c>
      <c r="L13" s="141"/>
      <c r="M13" s="142">
        <f>'36perfresol'!Q13</f>
        <v>13154</v>
      </c>
      <c r="N13" s="141"/>
      <c r="O13" s="142">
        <f>'36perfresol'!T13</f>
        <v>21453</v>
      </c>
      <c r="P13" s="141"/>
      <c r="Q13" s="142">
        <f>'36perfresol'!W13</f>
        <v>69089</v>
      </c>
      <c r="R13" s="141"/>
      <c r="S13" s="142">
        <f>'36perfresol'!Z13</f>
        <v>244848</v>
      </c>
      <c r="T13" s="143"/>
      <c r="V13" s="144">
        <f>E13/E$16</f>
        <v>0.45054945054945056</v>
      </c>
      <c r="W13" s="144">
        <f>G13/G$16</f>
        <v>0.38557152550737156</v>
      </c>
      <c r="X13" s="144">
        <f>I13/I$16</f>
        <v>0.3704440333024977</v>
      </c>
      <c r="Y13" s="144">
        <f>K13/K$16</f>
        <v>0.3819297157959996</v>
      </c>
      <c r="Z13" s="144">
        <f>M13/M$16</f>
        <v>0.37229706781387978</v>
      </c>
      <c r="AA13" s="144">
        <f>O13/O$16</f>
        <v>0.37333588570036369</v>
      </c>
      <c r="AB13" s="144">
        <f>Q13/Q$16</f>
        <v>0.35134228017269875</v>
      </c>
      <c r="AC13" s="144">
        <f>S13/S$16</f>
        <v>0.37589176193890195</v>
      </c>
      <c r="AD13" s="144"/>
    </row>
    <row r="14" spans="2:30" s="140" customFormat="1" ht="21" customHeight="1" x14ac:dyDescent="0.25">
      <c r="B14" s="1531"/>
      <c r="D14" s="141" t="s">
        <v>50</v>
      </c>
      <c r="E14" s="142">
        <f>'36perfresol'!E14</f>
        <v>384</v>
      </c>
      <c r="F14" s="141"/>
      <c r="G14" s="142">
        <f>'36perfresol'!H14</f>
        <v>9393</v>
      </c>
      <c r="H14" s="141"/>
      <c r="I14" s="142">
        <f>'36perfresol'!K14</f>
        <v>7385</v>
      </c>
      <c r="J14" s="141"/>
      <c r="K14" s="142">
        <f>'36perfresol'!N14</f>
        <v>9996</v>
      </c>
      <c r="L14" s="141"/>
      <c r="M14" s="142">
        <f>'36perfresol'!Q14</f>
        <v>13595</v>
      </c>
      <c r="N14" s="141"/>
      <c r="O14" s="142">
        <f>'36perfresol'!T14</f>
        <v>24167</v>
      </c>
      <c r="P14" s="141"/>
      <c r="Q14" s="142">
        <f>'36perfresol'!W14</f>
        <v>87695</v>
      </c>
      <c r="R14" s="141"/>
      <c r="S14" s="142">
        <f>'36perfresol'!Z14</f>
        <v>218140</v>
      </c>
      <c r="T14" s="143"/>
      <c r="V14" s="144">
        <f>E14/E$16</f>
        <v>0.2220936957779063</v>
      </c>
      <c r="W14" s="144">
        <f>G14/G$16</f>
        <v>0.2897106902720375</v>
      </c>
      <c r="X14" s="144">
        <f>I14/I$16</f>
        <v>0.341581868640148</v>
      </c>
      <c r="Y14" s="144">
        <f>K14/K$16</f>
        <v>0.32616569321630173</v>
      </c>
      <c r="Z14" s="144">
        <f>M14/M$16</f>
        <v>0.38477867089324125</v>
      </c>
      <c r="AA14" s="144">
        <f>O14/O$16</f>
        <v>0.42056627743069452</v>
      </c>
      <c r="AB14" s="144">
        <f>Q14/Q$16</f>
        <v>0.44596044608758001</v>
      </c>
      <c r="AC14" s="144">
        <f>S14/S$16</f>
        <v>0.33488951900506464</v>
      </c>
      <c r="AD14" s="144"/>
    </row>
    <row r="15" spans="2:30" s="140" customFormat="1" ht="21" customHeight="1" x14ac:dyDescent="0.25">
      <c r="B15" s="1531"/>
      <c r="D15" s="141"/>
      <c r="E15" s="142"/>
      <c r="F15" s="141"/>
      <c r="G15" s="142"/>
      <c r="H15" s="141"/>
      <c r="I15" s="142"/>
      <c r="J15" s="141"/>
      <c r="K15" s="142"/>
      <c r="L15" s="141"/>
      <c r="M15" s="142"/>
      <c r="N15" s="141"/>
      <c r="O15" s="142"/>
      <c r="P15" s="141"/>
      <c r="Q15" s="142"/>
      <c r="R15" s="141"/>
      <c r="S15" s="142"/>
      <c r="T15" s="143"/>
      <c r="V15" s="144"/>
      <c r="W15" s="144"/>
      <c r="X15" s="144"/>
      <c r="Y15" s="144"/>
      <c r="Z15" s="144"/>
      <c r="AA15" s="144"/>
      <c r="AB15" s="144"/>
      <c r="AC15" s="144"/>
      <c r="AD15" s="144"/>
    </row>
    <row r="16" spans="2:30" s="140" customFormat="1" ht="21" customHeight="1" x14ac:dyDescent="0.25">
      <c r="B16" s="1531"/>
      <c r="D16" s="145" t="s">
        <v>68</v>
      </c>
      <c r="E16" s="142">
        <f>SUM(E12:E15)</f>
        <v>1729</v>
      </c>
      <c r="F16" s="141"/>
      <c r="G16" s="142">
        <f>SUM(G12:G15)</f>
        <v>32422</v>
      </c>
      <c r="H16" s="141"/>
      <c r="I16" s="142">
        <f>SUM(I12:I15)</f>
        <v>21620</v>
      </c>
      <c r="J16" s="141"/>
      <c r="K16" s="142">
        <f>SUM(K12:K15)</f>
        <v>30647</v>
      </c>
      <c r="L16" s="141"/>
      <c r="M16" s="142">
        <f>SUM(M12:M15)</f>
        <v>35332</v>
      </c>
      <c r="N16" s="141"/>
      <c r="O16" s="142">
        <f>SUM(O12:O15)</f>
        <v>57463</v>
      </c>
      <c r="P16" s="141"/>
      <c r="Q16" s="142">
        <f>SUM(Q12:Q15)</f>
        <v>196643</v>
      </c>
      <c r="R16" s="141"/>
      <c r="S16" s="142">
        <f>SUM(S12:S15)</f>
        <v>651379</v>
      </c>
      <c r="T16" s="143"/>
      <c r="V16" s="144"/>
    </row>
    <row r="17" spans="2:29" s="140" customFormat="1" ht="21" customHeight="1" x14ac:dyDescent="0.25">
      <c r="B17" s="1531" t="s">
        <v>23</v>
      </c>
      <c r="D17" s="141" t="s">
        <v>31</v>
      </c>
      <c r="E17" s="142">
        <f>'36perfresol'!E17</f>
        <v>743</v>
      </c>
      <c r="F17" s="141"/>
      <c r="G17" s="142">
        <f>'36perfresol'!H17</f>
        <v>22387</v>
      </c>
      <c r="H17" s="141"/>
      <c r="I17" s="142">
        <f>'36perfresol'!K17</f>
        <v>9711</v>
      </c>
      <c r="J17" s="141"/>
      <c r="K17" s="142">
        <f>'36perfresol'!N17</f>
        <v>11077</v>
      </c>
      <c r="L17" s="141"/>
      <c r="M17" s="142">
        <f>'36perfresol'!Q17</f>
        <v>9773</v>
      </c>
      <c r="N17" s="141"/>
      <c r="O17" s="142">
        <f>'36perfresol'!T17</f>
        <v>12988</v>
      </c>
      <c r="P17" s="141"/>
      <c r="Q17" s="142">
        <f>'36perfresol'!W17</f>
        <v>30015</v>
      </c>
      <c r="R17" s="141"/>
      <c r="S17" s="142">
        <f>'36perfresol'!Z17</f>
        <v>60608</v>
      </c>
      <c r="T17" s="143"/>
      <c r="V17" s="144">
        <f>E17/E$21</f>
        <v>0.33726736268724467</v>
      </c>
      <c r="W17" s="144">
        <f>G17/G$21</f>
        <v>0.29835410141933766</v>
      </c>
      <c r="X17" s="144">
        <f>I17/I$21</f>
        <v>0.27741751178403085</v>
      </c>
      <c r="Y17" s="144">
        <f>K17/K$21</f>
        <v>0.27326327215314783</v>
      </c>
      <c r="Z17" s="144">
        <f>M17/M$21</f>
        <v>0.23765867418899858</v>
      </c>
      <c r="AA17" s="144">
        <f>O17/O$21</f>
        <v>0.21604178449050201</v>
      </c>
      <c r="AB17" s="144">
        <f>Q17/Q$21</f>
        <v>0.24172700110333498</v>
      </c>
      <c r="AC17" s="144">
        <f>S17/S$21</f>
        <v>0.26199348128679745</v>
      </c>
    </row>
    <row r="18" spans="2:29" s="140" customFormat="1" ht="21" customHeight="1" x14ac:dyDescent="0.25">
      <c r="B18" s="1531"/>
      <c r="D18" s="141" t="s">
        <v>49</v>
      </c>
      <c r="E18" s="142">
        <f>'36perfresol'!E18</f>
        <v>1042</v>
      </c>
      <c r="F18" s="141"/>
      <c r="G18" s="142">
        <f>'36perfresol'!H18</f>
        <v>31149</v>
      </c>
      <c r="H18" s="141"/>
      <c r="I18" s="142">
        <f>'36perfresol'!K18</f>
        <v>12684</v>
      </c>
      <c r="J18" s="141"/>
      <c r="K18" s="142">
        <f>'36perfresol'!N18</f>
        <v>15428</v>
      </c>
      <c r="L18" s="141"/>
      <c r="M18" s="142">
        <f>'36perfresol'!Q18</f>
        <v>15767</v>
      </c>
      <c r="N18" s="141"/>
      <c r="O18" s="142">
        <f>'36perfresol'!T18</f>
        <v>23344</v>
      </c>
      <c r="P18" s="141"/>
      <c r="Q18" s="142">
        <f>'36perfresol'!W18</f>
        <v>47198</v>
      </c>
      <c r="R18" s="141"/>
      <c r="S18" s="142">
        <f>'36perfresol'!Z18</f>
        <v>84720</v>
      </c>
      <c r="T18" s="143"/>
      <c r="V18" s="144">
        <f>E18/E$21</f>
        <v>0.47299137539718566</v>
      </c>
      <c r="W18" s="144">
        <f>G18/G$21</f>
        <v>0.41512627440527755</v>
      </c>
      <c r="X18" s="144">
        <f>I18/I$21</f>
        <v>0.36234823596629051</v>
      </c>
      <c r="Y18" s="144">
        <f>K18/K$21</f>
        <v>0.3805999605289126</v>
      </c>
      <c r="Z18" s="144">
        <f>M18/M$21</f>
        <v>0.3834200671173581</v>
      </c>
      <c r="AA18" s="144">
        <f>O18/O$21</f>
        <v>0.38830300409195251</v>
      </c>
      <c r="AB18" s="144">
        <f>Q18/Q$21</f>
        <v>0.3801109777802833</v>
      </c>
      <c r="AC18" s="144">
        <f>S18/S$21</f>
        <v>0.36622372846187762</v>
      </c>
    </row>
    <row r="19" spans="2:29" s="140" customFormat="1" ht="21" customHeight="1" x14ac:dyDescent="0.25">
      <c r="B19" s="1531"/>
      <c r="D19" s="141" t="s">
        <v>50</v>
      </c>
      <c r="E19" s="142">
        <f>'36perfresol'!E19</f>
        <v>418</v>
      </c>
      <c r="F19" s="141"/>
      <c r="G19" s="142">
        <f>'36perfresol'!H19</f>
        <v>21499</v>
      </c>
      <c r="H19" s="141"/>
      <c r="I19" s="142">
        <f>'36perfresol'!K19</f>
        <v>12610</v>
      </c>
      <c r="J19" s="141"/>
      <c r="K19" s="142">
        <f>'36perfresol'!N19</f>
        <v>14031</v>
      </c>
      <c r="L19" s="141"/>
      <c r="M19" s="142">
        <f>'36perfresol'!Q19</f>
        <v>15582</v>
      </c>
      <c r="N19" s="141"/>
      <c r="O19" s="142">
        <f>'36perfresol'!T19</f>
        <v>23786</v>
      </c>
      <c r="P19" s="141"/>
      <c r="Q19" s="142">
        <f>'36perfresol'!W19</f>
        <v>46956</v>
      </c>
      <c r="R19" s="141"/>
      <c r="S19" s="142">
        <f>'36perfresol'!Z19</f>
        <v>86006</v>
      </c>
      <c r="T19" s="143"/>
      <c r="V19" s="144">
        <f>E19/E$21</f>
        <v>0.18974126191556967</v>
      </c>
      <c r="W19" s="144">
        <f>G19/G$21</f>
        <v>0.28651962417538485</v>
      </c>
      <c r="X19" s="144">
        <f>I19/I$21</f>
        <v>0.36023425224967864</v>
      </c>
      <c r="Y19" s="144">
        <f>K19/K$21</f>
        <v>0.34613676731793963</v>
      </c>
      <c r="Z19" s="144">
        <f>M19/M$21</f>
        <v>0.37892125869364329</v>
      </c>
      <c r="AA19" s="144">
        <f>O19/O$21</f>
        <v>0.3956552114175455</v>
      </c>
      <c r="AB19" s="144">
        <f>Q19/Q$21</f>
        <v>0.3781620211163817</v>
      </c>
      <c r="AC19" s="144">
        <f>S19/S$21</f>
        <v>0.37178279025132493</v>
      </c>
    </row>
    <row r="20" spans="2:29" s="140" customFormat="1" ht="21" customHeight="1" x14ac:dyDescent="0.25">
      <c r="B20" s="1531"/>
      <c r="D20" s="141"/>
      <c r="E20" s="142"/>
      <c r="F20" s="141"/>
      <c r="G20" s="142"/>
      <c r="H20" s="141"/>
      <c r="I20" s="142"/>
      <c r="J20" s="141"/>
      <c r="K20" s="142"/>
      <c r="L20" s="141"/>
      <c r="M20" s="142"/>
      <c r="N20" s="141"/>
      <c r="O20" s="142"/>
      <c r="P20" s="141"/>
      <c r="Q20" s="142"/>
      <c r="R20" s="141"/>
      <c r="S20" s="142"/>
      <c r="T20" s="143"/>
      <c r="V20" s="144"/>
      <c r="W20" s="144"/>
      <c r="X20" s="144"/>
      <c r="Y20" s="144"/>
      <c r="Z20" s="144"/>
      <c r="AA20" s="144"/>
      <c r="AB20" s="144"/>
      <c r="AC20" s="144"/>
    </row>
    <row r="21" spans="2:29" s="140" customFormat="1" ht="21" customHeight="1" x14ac:dyDescent="0.25">
      <c r="B21" s="1531"/>
      <c r="D21" s="145" t="s">
        <v>68</v>
      </c>
      <c r="E21" s="142">
        <f>SUM(E17:E20)</f>
        <v>2203</v>
      </c>
      <c r="F21" s="141"/>
      <c r="G21" s="142">
        <f>SUM(G17:G20)</f>
        <v>75035</v>
      </c>
      <c r="H21" s="141"/>
      <c r="I21" s="142">
        <f>SUM(I17:I20)</f>
        <v>35005</v>
      </c>
      <c r="J21" s="141"/>
      <c r="K21" s="142">
        <f>SUM(K17:K20)</f>
        <v>40536</v>
      </c>
      <c r="L21" s="141"/>
      <c r="M21" s="142">
        <f>SUM(M17:M20)</f>
        <v>41122</v>
      </c>
      <c r="N21" s="141"/>
      <c r="O21" s="142">
        <f>SUM(O17:O20)</f>
        <v>60118</v>
      </c>
      <c r="P21" s="141"/>
      <c r="Q21" s="142">
        <f>SUM(Q17:Q20)</f>
        <v>124169</v>
      </c>
      <c r="R21" s="141"/>
      <c r="S21" s="142">
        <f>SUM(S17:S20)</f>
        <v>231334</v>
      </c>
      <c r="T21" s="143"/>
      <c r="V21" s="144"/>
    </row>
    <row r="22" spans="2:29" s="136" customFormat="1" ht="3" customHeight="1" x14ac:dyDescent="0.25">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5">
      <c r="B23" s="1530" t="s">
        <v>0</v>
      </c>
      <c r="C23" s="1530"/>
      <c r="D23" s="1530"/>
      <c r="E23" s="147">
        <f>E16+E21</f>
        <v>3932</v>
      </c>
      <c r="F23" s="143"/>
      <c r="G23" s="147">
        <f>G16+G21</f>
        <v>107457</v>
      </c>
      <c r="H23" s="143"/>
      <c r="I23" s="147">
        <f>I16+I21</f>
        <v>56625</v>
      </c>
      <c r="J23" s="143"/>
      <c r="K23" s="147">
        <f>K16+K21</f>
        <v>71183</v>
      </c>
      <c r="L23" s="143"/>
      <c r="M23" s="147">
        <f>M16+M21</f>
        <v>76454</v>
      </c>
      <c r="N23" s="143"/>
      <c r="O23" s="147">
        <f>O16+O21</f>
        <v>117581</v>
      </c>
      <c r="P23" s="143"/>
      <c r="Q23" s="147">
        <f>Q16+Q21</f>
        <v>320812</v>
      </c>
      <c r="R23" s="143"/>
      <c r="S23" s="147">
        <f>S16+S21</f>
        <v>882713</v>
      </c>
      <c r="T23" s="143"/>
    </row>
    <row r="24" spans="2:29" s="151" customFormat="1" ht="5.25" customHeight="1" x14ac:dyDescent="0.25">
      <c r="B24" s="149"/>
      <c r="C24" s="149"/>
      <c r="D24" s="149"/>
      <c r="E24" s="149"/>
      <c r="F24" s="149"/>
      <c r="G24" s="149"/>
      <c r="H24" s="149"/>
      <c r="I24" s="149"/>
      <c r="J24" s="149"/>
      <c r="K24" s="149"/>
      <c r="L24" s="150"/>
    </row>
    <row r="25" spans="2:29" s="21" customFormat="1" ht="5.25" customHeight="1" x14ac:dyDescent="0.25">
      <c r="B25" s="195"/>
      <c r="C25" s="195"/>
      <c r="D25" s="195"/>
      <c r="E25" s="195"/>
      <c r="F25" s="195"/>
      <c r="G25" s="195"/>
      <c r="H25" s="195"/>
      <c r="I25" s="195"/>
      <c r="J25" s="195"/>
      <c r="K25" s="195"/>
      <c r="L25" s="196"/>
    </row>
    <row r="26" spans="2:29" s="21" customFormat="1" ht="12.75" customHeight="1" x14ac:dyDescent="0.25">
      <c r="B26" s="152"/>
      <c r="C26" s="152"/>
      <c r="D26" s="152"/>
      <c r="E26" s="152"/>
      <c r="F26" s="152"/>
      <c r="G26" s="152"/>
      <c r="H26" s="152"/>
      <c r="I26" s="152"/>
      <c r="J26" s="152"/>
      <c r="K26" s="152"/>
      <c r="L26" s="152"/>
    </row>
    <row r="27" spans="2:29" s="194" customFormat="1" ht="24.75" customHeight="1" x14ac:dyDescent="0.25">
      <c r="B27" s="197"/>
      <c r="C27" s="197"/>
      <c r="D27" s="197"/>
      <c r="E27" s="197" t="s">
        <v>114</v>
      </c>
      <c r="F27" s="197"/>
      <c r="G27" s="197" t="s">
        <v>20</v>
      </c>
      <c r="H27" s="197"/>
      <c r="I27" s="197" t="s">
        <v>18</v>
      </c>
      <c r="J27" s="197"/>
      <c r="K27" s="197" t="s">
        <v>16</v>
      </c>
      <c r="L27" s="197"/>
    </row>
    <row r="28" spans="2:29" s="194" customFormat="1" ht="10" x14ac:dyDescent="0.25">
      <c r="B28" s="198"/>
      <c r="C28" s="198"/>
      <c r="D28" s="198"/>
      <c r="E28" s="198" t="e">
        <f>#REF!</f>
        <v>#REF!</v>
      </c>
      <c r="F28" s="199"/>
      <c r="G28" s="199" t="e">
        <f>#REF!</f>
        <v>#REF!</v>
      </c>
      <c r="H28" s="199"/>
      <c r="I28" s="199" t="e">
        <f>#REF!</f>
        <v>#REF!</v>
      </c>
      <c r="J28" s="199"/>
      <c r="K28" s="199" t="e">
        <f>#REF!</f>
        <v>#REF!</v>
      </c>
      <c r="L28" s="199"/>
    </row>
    <row r="29" spans="2:29" s="21" customFormat="1" x14ac:dyDescent="0.25">
      <c r="B29" s="152"/>
      <c r="C29" s="152"/>
      <c r="D29" s="152"/>
      <c r="E29" s="152"/>
      <c r="F29" s="152"/>
      <c r="G29" s="152"/>
      <c r="H29" s="152"/>
      <c r="I29" s="152"/>
      <c r="J29" s="152"/>
      <c r="K29" s="152"/>
      <c r="L29" s="152"/>
    </row>
    <row r="30" spans="2:29" s="21" customFormat="1" x14ac:dyDescent="0.25">
      <c r="B30" s="152"/>
      <c r="C30" s="152"/>
      <c r="D30" s="152"/>
      <c r="E30" s="152"/>
      <c r="F30" s="152"/>
      <c r="G30" s="152"/>
      <c r="H30" s="152"/>
      <c r="I30" s="152"/>
      <c r="J30" s="152"/>
      <c r="K30" s="152"/>
      <c r="L30" s="152"/>
    </row>
    <row r="31" spans="2:29" s="21" customFormat="1" x14ac:dyDescent="0.25">
      <c r="B31" s="152"/>
      <c r="C31" s="152"/>
      <c r="D31" s="152"/>
      <c r="E31" s="152"/>
      <c r="F31" s="152"/>
      <c r="G31" s="152"/>
      <c r="H31" s="152"/>
      <c r="I31" s="152"/>
      <c r="J31" s="152"/>
      <c r="K31" s="152"/>
      <c r="L31" s="152"/>
    </row>
    <row r="32" spans="2:29" s="21" customFormat="1" x14ac:dyDescent="0.25">
      <c r="B32" s="152"/>
      <c r="C32" s="152"/>
      <c r="D32" s="152"/>
      <c r="E32" s="152"/>
      <c r="F32" s="152"/>
      <c r="G32" s="152"/>
      <c r="H32" s="152"/>
      <c r="I32" s="152"/>
      <c r="J32" s="152"/>
      <c r="K32" s="152"/>
      <c r="L32" s="152"/>
    </row>
    <row r="33" spans="2:12" s="21" customFormat="1" x14ac:dyDescent="0.25">
      <c r="B33" s="152"/>
      <c r="C33" s="152"/>
      <c r="D33" s="152"/>
      <c r="E33" s="152"/>
      <c r="F33" s="152"/>
      <c r="G33" s="152"/>
      <c r="H33" s="152"/>
      <c r="I33" s="152"/>
      <c r="J33" s="152"/>
      <c r="K33" s="152"/>
      <c r="L33" s="152"/>
    </row>
    <row r="34" spans="2:12" s="21" customFormat="1" x14ac:dyDescent="0.25">
      <c r="B34" s="152"/>
      <c r="C34" s="152"/>
      <c r="D34" s="152"/>
      <c r="E34" s="152"/>
      <c r="F34" s="152"/>
      <c r="G34" s="152"/>
      <c r="H34" s="152"/>
      <c r="I34" s="152"/>
      <c r="J34" s="152"/>
      <c r="K34" s="152"/>
      <c r="L34" s="152"/>
    </row>
    <row r="35" spans="2:12" s="21" customFormat="1" x14ac:dyDescent="0.25">
      <c r="B35" s="152"/>
      <c r="C35" s="152"/>
      <c r="D35" s="152"/>
      <c r="E35" s="152"/>
      <c r="F35" s="152"/>
      <c r="G35" s="152"/>
      <c r="H35" s="152"/>
      <c r="I35" s="152"/>
      <c r="J35" s="152"/>
      <c r="K35" s="152"/>
      <c r="L35" s="152"/>
    </row>
    <row r="36" spans="2:12" s="9" customFormat="1" x14ac:dyDescent="0.25">
      <c r="B36" s="15"/>
      <c r="C36" s="15"/>
      <c r="D36" s="15"/>
      <c r="E36" s="15"/>
      <c r="F36" s="15"/>
      <c r="G36" s="15"/>
      <c r="H36" s="15"/>
      <c r="I36" s="15"/>
      <c r="J36" s="15"/>
      <c r="K36" s="15"/>
      <c r="L36" s="15"/>
    </row>
    <row r="37" spans="2:12" s="9" customFormat="1" x14ac:dyDescent="0.25">
      <c r="C37" s="1532"/>
      <c r="D37" s="1532"/>
      <c r="E37" s="1532"/>
      <c r="F37" s="1532"/>
      <c r="G37" s="1532"/>
      <c r="H37" s="1532"/>
      <c r="I37" s="1532"/>
      <c r="J37" s="15"/>
      <c r="K37" s="15"/>
      <c r="L37" s="15"/>
    </row>
    <row r="38" spans="2:12" s="9" customFormat="1" x14ac:dyDescent="0.25">
      <c r="J38" s="15"/>
      <c r="K38" s="15"/>
      <c r="L38" s="15"/>
    </row>
    <row r="39" spans="2:12" s="9" customFormat="1" x14ac:dyDescent="0.25">
      <c r="B39" s="15"/>
      <c r="C39" s="15"/>
      <c r="D39" s="15"/>
      <c r="E39" s="15"/>
      <c r="F39" s="15"/>
      <c r="G39" s="15"/>
      <c r="H39" s="15"/>
      <c r="I39" s="15"/>
      <c r="J39" s="15"/>
      <c r="K39" s="15"/>
      <c r="L39" s="15"/>
    </row>
    <row r="40" spans="2:12" s="9" customFormat="1" ht="5.25" customHeight="1" x14ac:dyDescent="0.25">
      <c r="B40" s="15"/>
      <c r="C40" s="15"/>
      <c r="D40" s="15"/>
      <c r="E40" s="15"/>
      <c r="F40" s="15"/>
      <c r="G40" s="15"/>
      <c r="H40" s="15"/>
      <c r="I40" s="15"/>
      <c r="J40" s="15"/>
      <c r="K40" s="15"/>
      <c r="L40" s="15"/>
    </row>
    <row r="41" spans="2:12" s="9" customFormat="1" ht="5.25" customHeight="1" x14ac:dyDescent="0.25">
      <c r="B41" s="15"/>
      <c r="C41" s="15"/>
      <c r="D41" s="15"/>
      <c r="E41" s="15"/>
      <c r="F41" s="15"/>
      <c r="G41" s="15"/>
      <c r="H41" s="15"/>
      <c r="I41" s="15"/>
      <c r="J41" s="15"/>
      <c r="K41" s="15"/>
      <c r="L41" s="15"/>
    </row>
    <row r="42" spans="2:12" s="9" customFormat="1" ht="16.5" customHeight="1" x14ac:dyDescent="0.25">
      <c r="B42" s="15"/>
      <c r="C42" s="15"/>
      <c r="D42" s="15"/>
      <c r="E42" s="15"/>
      <c r="F42" s="15"/>
      <c r="G42" s="15"/>
      <c r="H42" s="15"/>
      <c r="I42" s="15"/>
      <c r="J42" s="15"/>
      <c r="K42" s="15"/>
      <c r="L42" s="15"/>
    </row>
    <row r="43" spans="2:12" s="9" customFormat="1" x14ac:dyDescent="0.25">
      <c r="B43" s="15"/>
      <c r="C43" s="15"/>
      <c r="D43" s="15"/>
      <c r="E43" s="15"/>
      <c r="F43" s="15"/>
      <c r="G43" s="15"/>
      <c r="H43" s="15"/>
      <c r="I43" s="15"/>
      <c r="J43" s="15"/>
      <c r="K43" s="15"/>
      <c r="L43" s="15"/>
    </row>
    <row r="44" spans="2:12" s="9" customFormat="1" x14ac:dyDescent="0.25"/>
    <row r="45" spans="2:12" s="10" customFormat="1" x14ac:dyDescent="0.25"/>
    <row r="46" spans="2:12" s="3" customFormat="1" ht="12.75" customHeight="1" x14ac:dyDescent="0.25">
      <c r="B46" s="1533"/>
      <c r="C46" s="1534"/>
      <c r="D46" s="1534"/>
      <c r="E46" s="1534"/>
      <c r="F46" s="1534"/>
      <c r="G46" s="1534"/>
      <c r="H46" s="1534"/>
      <c r="I46" s="1534"/>
      <c r="J46" s="1534"/>
      <c r="K46" s="1534"/>
      <c r="L46" s="107"/>
    </row>
  </sheetData>
  <mergeCells count="12">
    <mergeCell ref="B12:B16"/>
    <mergeCell ref="B17:B21"/>
    <mergeCell ref="B23:D23"/>
    <mergeCell ref="C37:I37"/>
    <mergeCell ref="B46:K46"/>
    <mergeCell ref="B3:I3"/>
    <mergeCell ref="B4:T4"/>
    <mergeCell ref="B5:AB5"/>
    <mergeCell ref="B6:AC6"/>
    <mergeCell ref="B8:B10"/>
    <mergeCell ref="D8:D10"/>
    <mergeCell ref="E8:S8"/>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20">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8.542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485" t="s">
        <v>413</v>
      </c>
      <c r="C3" s="1485"/>
      <c r="D3" s="1485"/>
      <c r="E3" s="1485"/>
      <c r="F3" s="1485"/>
      <c r="G3" s="1485"/>
      <c r="H3" s="1485"/>
      <c r="I3" s="1485"/>
      <c r="J3" s="1485"/>
      <c r="K3" s="1485"/>
      <c r="L3" s="1485"/>
      <c r="M3" s="1485"/>
      <c r="N3" s="1485"/>
      <c r="O3" s="1485"/>
      <c r="P3" s="1485"/>
      <c r="Q3" s="1485"/>
      <c r="R3" s="1485"/>
      <c r="S3" s="1485"/>
      <c r="T3" s="1485"/>
      <c r="U3" s="1485"/>
      <c r="V3" s="1485"/>
      <c r="W3" s="1485"/>
      <c r="X3" s="1485"/>
      <c r="Y3" s="821"/>
    </row>
    <row r="4" spans="2:30" s="621" customFormat="1" ht="14.25" customHeight="1" x14ac:dyDescent="0.25">
      <c r="B4" s="1420" t="str">
        <f>porsaad!$B$6</f>
        <v>Situación a 31 de diciembre de 2024</v>
      </c>
      <c r="C4" s="1420"/>
      <c r="D4" s="1420"/>
      <c r="E4" s="1420"/>
      <c r="F4" s="1420"/>
      <c r="G4" s="1420"/>
      <c r="H4" s="1420"/>
      <c r="I4" s="1420"/>
      <c r="J4" s="1420"/>
      <c r="K4" s="1420"/>
      <c r="L4" s="1420"/>
      <c r="M4" s="1420"/>
      <c r="N4" s="1420"/>
      <c r="O4" s="1420"/>
      <c r="P4" s="1420"/>
      <c r="Q4" s="1420"/>
      <c r="R4" s="1420"/>
      <c r="S4" s="1420"/>
      <c r="T4" s="1420"/>
      <c r="U4" s="1420"/>
      <c r="V4" s="1420"/>
      <c r="W4" s="1420"/>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35" t="s">
        <v>52</v>
      </c>
      <c r="G6" s="1536"/>
      <c r="H6" s="1536"/>
      <c r="I6" s="1536"/>
      <c r="J6" s="1536"/>
      <c r="K6" s="1536"/>
      <c r="L6" s="1536"/>
      <c r="M6" s="1536"/>
      <c r="N6" s="1536"/>
      <c r="O6" s="1536"/>
      <c r="P6" s="1536"/>
      <c r="Q6" s="1536"/>
      <c r="R6" s="1536"/>
      <c r="S6" s="1536"/>
      <c r="T6" s="1536"/>
      <c r="U6" s="1536"/>
      <c r="V6" s="1536"/>
      <c r="W6" s="1537"/>
      <c r="X6" s="825"/>
      <c r="Y6" s="826"/>
    </row>
    <row r="7" spans="2:30" s="621" customFormat="1" ht="64.5" customHeight="1" x14ac:dyDescent="0.25">
      <c r="B7" s="1493" t="s">
        <v>12</v>
      </c>
      <c r="C7" s="625"/>
      <c r="D7" s="871" t="s">
        <v>245</v>
      </c>
      <c r="E7" s="625"/>
      <c r="F7" s="1538" t="s">
        <v>54</v>
      </c>
      <c r="G7" s="1539"/>
      <c r="H7" s="1540" t="s">
        <v>55</v>
      </c>
      <c r="I7" s="1541"/>
      <c r="J7" s="1542" t="s">
        <v>56</v>
      </c>
      <c r="K7" s="1543"/>
      <c r="L7" s="1542" t="s">
        <v>57</v>
      </c>
      <c r="M7" s="1544"/>
      <c r="N7" s="1543" t="s">
        <v>58</v>
      </c>
      <c r="O7" s="1543"/>
      <c r="P7" s="1542" t="s">
        <v>59</v>
      </c>
      <c r="Q7" s="1544"/>
      <c r="R7" s="1540" t="s">
        <v>60</v>
      </c>
      <c r="S7" s="1541"/>
      <c r="T7" s="1542" t="s">
        <v>61</v>
      </c>
      <c r="U7" s="1544"/>
      <c r="V7" s="1542" t="s">
        <v>0</v>
      </c>
      <c r="W7" s="1545"/>
      <c r="X7" s="627"/>
      <c r="Y7" s="855" t="s">
        <v>481</v>
      </c>
      <c r="AD7" s="827"/>
    </row>
    <row r="8" spans="2:30" s="626" customFormat="1" ht="20.25" customHeight="1" x14ac:dyDescent="0.25">
      <c r="B8" s="1494"/>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296663</v>
      </c>
      <c r="E10" s="633"/>
      <c r="F10" s="675">
        <v>599</v>
      </c>
      <c r="G10" s="676">
        <v>0.1354465099346284</v>
      </c>
      <c r="H10" s="675">
        <v>142999</v>
      </c>
      <c r="I10" s="676">
        <v>32.335084264009893</v>
      </c>
      <c r="J10" s="675">
        <v>163692</v>
      </c>
      <c r="K10" s="676">
        <v>37.014207185674778</v>
      </c>
      <c r="L10" s="675">
        <v>14823</v>
      </c>
      <c r="M10" s="676">
        <v>3.3517923485158545</v>
      </c>
      <c r="N10" s="675">
        <v>28290</v>
      </c>
      <c r="O10" s="676">
        <v>6.3969645510027338</v>
      </c>
      <c r="P10" s="675">
        <v>4991</v>
      </c>
      <c r="Q10" s="676">
        <v>1.1285701687541407</v>
      </c>
      <c r="R10" s="675">
        <v>86835</v>
      </c>
      <c r="S10" s="676">
        <v>19.635221519488244</v>
      </c>
      <c r="T10" s="675">
        <v>12</v>
      </c>
      <c r="U10" s="676">
        <f t="shared" ref="U10:U27" si="0">T10*100/$V10</f>
        <v>2.713452619725444E-3</v>
      </c>
      <c r="V10" s="831">
        <f>F10+H10+J10+L10+N10+P10+R10+T10</f>
        <v>442241</v>
      </c>
      <c r="W10" s="676">
        <f t="shared" ref="V10:W27" si="1">G10+I10+K10+M10+O10+Q10+S10+U10</f>
        <v>100.00000000000001</v>
      </c>
      <c r="X10" s="678"/>
      <c r="Y10" s="832">
        <f t="shared" ref="Y10:Y27" si="2">V10/D10</f>
        <v>1.4907184246097425</v>
      </c>
    </row>
    <row r="11" spans="2:30" s="633" customFormat="1" ht="18" customHeight="1" x14ac:dyDescent="0.25">
      <c r="B11" s="682" t="s">
        <v>7</v>
      </c>
      <c r="D11" s="833">
        <v>45264</v>
      </c>
      <c r="F11" s="683">
        <v>4504</v>
      </c>
      <c r="G11" s="684">
        <v>7.5169398177509263</v>
      </c>
      <c r="H11" s="683">
        <v>10563</v>
      </c>
      <c r="I11" s="684">
        <v>17.629093093894991</v>
      </c>
      <c r="J11" s="683">
        <v>5649</v>
      </c>
      <c r="K11" s="684">
        <v>9.4278847758603419</v>
      </c>
      <c r="L11" s="683">
        <v>1787</v>
      </c>
      <c r="M11" s="684">
        <v>2.9824092927000234</v>
      </c>
      <c r="N11" s="683">
        <v>4113</v>
      </c>
      <c r="O11" s="684">
        <v>6.8643813211388895</v>
      </c>
      <c r="P11" s="683">
        <v>9837</v>
      </c>
      <c r="Q11" s="684">
        <v>16.417437164124305</v>
      </c>
      <c r="R11" s="683">
        <v>23465</v>
      </c>
      <c r="S11" s="684">
        <v>39.161854534530526</v>
      </c>
      <c r="T11" s="683">
        <v>0</v>
      </c>
      <c r="U11" s="684">
        <f t="shared" si="0"/>
        <v>0</v>
      </c>
      <c r="V11" s="834">
        <f t="shared" si="1"/>
        <v>59918</v>
      </c>
      <c r="W11" s="684">
        <f t="shared" si="1"/>
        <v>100</v>
      </c>
      <c r="X11" s="678"/>
      <c r="Y11" s="835">
        <f t="shared" si="2"/>
        <v>1.3237451396253093</v>
      </c>
    </row>
    <row r="12" spans="2:30" s="633" customFormat="1" ht="22.5" customHeight="1" x14ac:dyDescent="0.25">
      <c r="B12" s="682" t="s">
        <v>37</v>
      </c>
      <c r="D12" s="833">
        <v>33127</v>
      </c>
      <c r="F12" s="685">
        <v>7690</v>
      </c>
      <c r="G12" s="684">
        <v>16.889220767811651</v>
      </c>
      <c r="H12" s="685">
        <v>6525</v>
      </c>
      <c r="I12" s="684">
        <v>14.330580690503382</v>
      </c>
      <c r="J12" s="685">
        <v>7714</v>
      </c>
      <c r="K12" s="684">
        <v>16.941930949661778</v>
      </c>
      <c r="L12" s="685">
        <v>2243</v>
      </c>
      <c r="M12" s="684">
        <v>4.9262057454098214</v>
      </c>
      <c r="N12" s="685">
        <v>3827</v>
      </c>
      <c r="O12" s="684">
        <v>8.405077747518229</v>
      </c>
      <c r="P12" s="685">
        <v>5051</v>
      </c>
      <c r="Q12" s="684">
        <v>11.093297021874726</v>
      </c>
      <c r="R12" s="685">
        <v>12458</v>
      </c>
      <c r="S12" s="684">
        <v>27.360976895370289</v>
      </c>
      <c r="T12" s="685">
        <v>24</v>
      </c>
      <c r="U12" s="684">
        <f t="shared" si="0"/>
        <v>5.271018185012738E-2</v>
      </c>
      <c r="V12" s="834">
        <f t="shared" si="1"/>
        <v>45532</v>
      </c>
      <c r="W12" s="684">
        <f t="shared" si="1"/>
        <v>100.00000000000001</v>
      </c>
      <c r="X12" s="678"/>
      <c r="Y12" s="835">
        <f t="shared" si="2"/>
        <v>1.3744679566516738</v>
      </c>
    </row>
    <row r="13" spans="2:30" s="633" customFormat="1" ht="18" customHeight="1" x14ac:dyDescent="0.25">
      <c r="B13" s="682" t="s">
        <v>38</v>
      </c>
      <c r="D13" s="833">
        <v>31849</v>
      </c>
      <c r="F13" s="683">
        <v>4256</v>
      </c>
      <c r="G13" s="684">
        <v>8.0499337998865137</v>
      </c>
      <c r="H13" s="683">
        <v>16606</v>
      </c>
      <c r="I13" s="684">
        <v>31.409116701342917</v>
      </c>
      <c r="J13" s="683">
        <v>2305</v>
      </c>
      <c r="K13" s="684">
        <v>4.3597503310005674</v>
      </c>
      <c r="L13" s="683">
        <v>1763</v>
      </c>
      <c r="M13" s="684">
        <v>3.3345942878759223</v>
      </c>
      <c r="N13" s="683">
        <v>3000</v>
      </c>
      <c r="O13" s="684">
        <v>5.6742954416493285</v>
      </c>
      <c r="P13" s="683">
        <v>802</v>
      </c>
      <c r="Q13" s="684">
        <v>1.5169283147342538</v>
      </c>
      <c r="R13" s="683">
        <v>24138</v>
      </c>
      <c r="S13" s="684">
        <v>45.655381123510494</v>
      </c>
      <c r="T13" s="683">
        <v>0</v>
      </c>
      <c r="U13" s="684">
        <f t="shared" si="0"/>
        <v>0</v>
      </c>
      <c r="V13" s="834">
        <f t="shared" si="1"/>
        <v>52870</v>
      </c>
      <c r="W13" s="684">
        <f t="shared" si="1"/>
        <v>100</v>
      </c>
      <c r="X13" s="678"/>
      <c r="Y13" s="835">
        <f t="shared" si="2"/>
        <v>1.6600207227856447</v>
      </c>
    </row>
    <row r="14" spans="2:30" s="633" customFormat="1" ht="18" customHeight="1" x14ac:dyDescent="0.25">
      <c r="B14" s="682" t="s">
        <v>6</v>
      </c>
      <c r="D14" s="833">
        <v>45025</v>
      </c>
      <c r="F14" s="683">
        <v>5422</v>
      </c>
      <c r="G14" s="684">
        <v>8.7219496501246674</v>
      </c>
      <c r="H14" s="683">
        <v>4381</v>
      </c>
      <c r="I14" s="684">
        <v>7.0473739242338933</v>
      </c>
      <c r="J14" s="683">
        <v>3335</v>
      </c>
      <c r="K14" s="684">
        <v>5.3647550872677554</v>
      </c>
      <c r="L14" s="683">
        <v>6903</v>
      </c>
      <c r="M14" s="684">
        <v>11.10431915064747</v>
      </c>
      <c r="N14" s="683">
        <v>6309</v>
      </c>
      <c r="O14" s="684">
        <v>10.148797554894234</v>
      </c>
      <c r="P14" s="683">
        <v>15351</v>
      </c>
      <c r="Q14" s="684">
        <v>24.693959623582401</v>
      </c>
      <c r="R14" s="683">
        <v>20464</v>
      </c>
      <c r="S14" s="684">
        <v>32.91884500924958</v>
      </c>
      <c r="T14" s="683">
        <v>0</v>
      </c>
      <c r="U14" s="684">
        <f t="shared" si="0"/>
        <v>0</v>
      </c>
      <c r="V14" s="834">
        <f t="shared" si="1"/>
        <v>62165</v>
      </c>
      <c r="W14" s="684">
        <f t="shared" si="1"/>
        <v>100</v>
      </c>
      <c r="X14" s="678"/>
      <c r="Y14" s="835">
        <f t="shared" si="2"/>
        <v>1.3806774014436425</v>
      </c>
    </row>
    <row r="15" spans="2:30" s="633" customFormat="1" ht="18" customHeight="1" x14ac:dyDescent="0.25">
      <c r="B15" s="682" t="s">
        <v>5</v>
      </c>
      <c r="D15" s="833">
        <v>18175</v>
      </c>
      <c r="F15" s="685">
        <v>6683</v>
      </c>
      <c r="G15" s="684">
        <v>23.323096251832204</v>
      </c>
      <c r="H15" s="685">
        <v>3912</v>
      </c>
      <c r="I15" s="684">
        <v>13.652544147413973</v>
      </c>
      <c r="J15" s="685">
        <v>1439</v>
      </c>
      <c r="K15" s="684">
        <v>5.0219864591331049</v>
      </c>
      <c r="L15" s="685">
        <v>2294</v>
      </c>
      <c r="M15" s="684">
        <v>8.0058630557688275</v>
      </c>
      <c r="N15" s="685">
        <v>4611</v>
      </c>
      <c r="O15" s="684">
        <v>16.09199413694423</v>
      </c>
      <c r="P15" s="685">
        <v>319</v>
      </c>
      <c r="Q15" s="684">
        <v>1.113282613247714</v>
      </c>
      <c r="R15" s="685">
        <v>9396</v>
      </c>
      <c r="S15" s="684">
        <v>32.791233335659946</v>
      </c>
      <c r="T15" s="685">
        <v>0</v>
      </c>
      <c r="U15" s="684">
        <f t="shared" si="0"/>
        <v>0</v>
      </c>
      <c r="V15" s="834">
        <f t="shared" si="1"/>
        <v>28654</v>
      </c>
      <c r="W15" s="684">
        <f t="shared" si="1"/>
        <v>100</v>
      </c>
      <c r="X15" s="678"/>
      <c r="Y15" s="835">
        <f t="shared" si="2"/>
        <v>1.5765612104539202</v>
      </c>
    </row>
    <row r="16" spans="2:30" s="742" customFormat="1" ht="18" customHeight="1" x14ac:dyDescent="0.25">
      <c r="B16" s="836" t="s">
        <v>4</v>
      </c>
      <c r="D16" s="837">
        <v>126194</v>
      </c>
      <c r="E16" s="820"/>
      <c r="F16" s="838">
        <v>14284</v>
      </c>
      <c r="G16" s="839">
        <v>8.034423601541187</v>
      </c>
      <c r="H16" s="838">
        <v>32771</v>
      </c>
      <c r="I16" s="839">
        <v>18.43293866186686</v>
      </c>
      <c r="J16" s="838">
        <v>21691</v>
      </c>
      <c r="K16" s="839">
        <v>12.20069184689372</v>
      </c>
      <c r="L16" s="838">
        <v>8191</v>
      </c>
      <c r="M16" s="839">
        <v>4.6072503304553249</v>
      </c>
      <c r="N16" s="838">
        <v>9092</v>
      </c>
      <c r="O16" s="839">
        <v>5.1140422420339178</v>
      </c>
      <c r="P16" s="838">
        <v>52187</v>
      </c>
      <c r="Q16" s="839">
        <v>29.353994993953371</v>
      </c>
      <c r="R16" s="838">
        <v>36852</v>
      </c>
      <c r="S16" s="839">
        <v>20.728407908428721</v>
      </c>
      <c r="T16" s="838">
        <v>2717</v>
      </c>
      <c r="U16" s="839">
        <f t="shared" si="0"/>
        <v>1.5282504148268976</v>
      </c>
      <c r="V16" s="840">
        <f t="shared" si="1"/>
        <v>177785</v>
      </c>
      <c r="W16" s="839">
        <f t="shared" si="1"/>
        <v>100</v>
      </c>
      <c r="X16" s="841"/>
      <c r="Y16" s="835">
        <f t="shared" si="2"/>
        <v>1.4088229234353455</v>
      </c>
    </row>
    <row r="17" spans="2:25" s="742" customFormat="1" ht="18" customHeight="1" x14ac:dyDescent="0.25">
      <c r="B17" s="836" t="s">
        <v>40</v>
      </c>
      <c r="D17" s="837">
        <v>78035</v>
      </c>
      <c r="E17" s="820"/>
      <c r="F17" s="838">
        <v>10564</v>
      </c>
      <c r="G17" s="839">
        <v>9.9167347245299311</v>
      </c>
      <c r="H17" s="838">
        <v>31893</v>
      </c>
      <c r="I17" s="839">
        <v>29.93888873243403</v>
      </c>
      <c r="J17" s="838">
        <v>15619</v>
      </c>
      <c r="K17" s="839">
        <v>14.662010570090212</v>
      </c>
      <c r="L17" s="838">
        <v>4279</v>
      </c>
      <c r="M17" s="839">
        <v>4.0168220263407397</v>
      </c>
      <c r="N17" s="838">
        <v>12485</v>
      </c>
      <c r="O17" s="839">
        <v>11.720033418757685</v>
      </c>
      <c r="P17" s="838">
        <v>12015</v>
      </c>
      <c r="Q17" s="839">
        <v>11.278830718972655</v>
      </c>
      <c r="R17" s="838">
        <v>19651</v>
      </c>
      <c r="S17" s="839">
        <v>18.446966496756691</v>
      </c>
      <c r="T17" s="838">
        <v>21</v>
      </c>
      <c r="U17" s="839">
        <f t="shared" si="0"/>
        <v>1.9713312118054577E-2</v>
      </c>
      <c r="V17" s="840">
        <f t="shared" si="1"/>
        <v>106527</v>
      </c>
      <c r="W17" s="839">
        <f t="shared" si="1"/>
        <v>100</v>
      </c>
      <c r="X17" s="841"/>
      <c r="Y17" s="835">
        <f t="shared" si="2"/>
        <v>1.3651182161850453</v>
      </c>
    </row>
    <row r="18" spans="2:25" s="742" customFormat="1" ht="18" customHeight="1" x14ac:dyDescent="0.25">
      <c r="B18" s="836" t="s">
        <v>41</v>
      </c>
      <c r="D18" s="837">
        <v>229333</v>
      </c>
      <c r="E18" s="820"/>
      <c r="F18" s="838">
        <v>17</v>
      </c>
      <c r="G18" s="839">
        <v>6.0110603510459245E-3</v>
      </c>
      <c r="H18" s="838">
        <v>36176</v>
      </c>
      <c r="I18" s="839">
        <v>12.791536427025727</v>
      </c>
      <c r="J18" s="838">
        <v>33811</v>
      </c>
      <c r="K18" s="839">
        <v>11.955291854659633</v>
      </c>
      <c r="L18" s="838">
        <v>14187</v>
      </c>
      <c r="M18" s="839">
        <v>5.0164066588405021</v>
      </c>
      <c r="N18" s="838">
        <v>38650</v>
      </c>
      <c r="O18" s="839">
        <v>13.666322503995588</v>
      </c>
      <c r="P18" s="838">
        <v>24245</v>
      </c>
      <c r="Q18" s="839">
        <v>8.5728328359475547</v>
      </c>
      <c r="R18" s="838">
        <v>135641</v>
      </c>
      <c r="S18" s="839">
        <v>47.961543357424723</v>
      </c>
      <c r="T18" s="838">
        <v>85</v>
      </c>
      <c r="U18" s="839">
        <f t="shared" si="0"/>
        <v>3.0055301755229621E-2</v>
      </c>
      <c r="V18" s="840">
        <f t="shared" si="1"/>
        <v>282812</v>
      </c>
      <c r="W18" s="839">
        <f t="shared" si="1"/>
        <v>100</v>
      </c>
      <c r="X18" s="841"/>
      <c r="Y18" s="835">
        <f t="shared" si="2"/>
        <v>1.2331936528977514</v>
      </c>
    </row>
    <row r="19" spans="2:25" s="742" customFormat="1" ht="18" customHeight="1" x14ac:dyDescent="0.25">
      <c r="B19" s="836" t="s">
        <v>3</v>
      </c>
      <c r="D19" s="837">
        <v>164565</v>
      </c>
      <c r="E19" s="820"/>
      <c r="F19" s="838">
        <v>1628</v>
      </c>
      <c r="G19" s="839">
        <v>0.65208683809981571</v>
      </c>
      <c r="H19" s="838">
        <v>82468</v>
      </c>
      <c r="I19" s="839">
        <v>33.032123688215975</v>
      </c>
      <c r="J19" s="838">
        <v>6188</v>
      </c>
      <c r="K19" s="839">
        <v>2.478570856364656</v>
      </c>
      <c r="L19" s="838">
        <v>9422</v>
      </c>
      <c r="M19" s="839">
        <v>3.7739325482656412</v>
      </c>
      <c r="N19" s="838">
        <v>13783</v>
      </c>
      <c r="O19" s="839">
        <v>5.5207081631018182</v>
      </c>
      <c r="P19" s="838">
        <v>25305</v>
      </c>
      <c r="Q19" s="839">
        <v>10.13578466714732</v>
      </c>
      <c r="R19" s="838">
        <v>110114</v>
      </c>
      <c r="S19" s="839">
        <v>44.105583593687413</v>
      </c>
      <c r="T19" s="838">
        <v>752</v>
      </c>
      <c r="U19" s="839">
        <f t="shared" si="0"/>
        <v>0.30120964511735959</v>
      </c>
      <c r="V19" s="840">
        <f t="shared" si="1"/>
        <v>249660</v>
      </c>
      <c r="W19" s="839">
        <f t="shared" si="1"/>
        <v>99.999999999999986</v>
      </c>
      <c r="X19" s="841"/>
      <c r="Y19" s="835">
        <f t="shared" si="2"/>
        <v>1.5170905113480995</v>
      </c>
    </row>
    <row r="20" spans="2:25" s="633" customFormat="1" ht="18" customHeight="1" x14ac:dyDescent="0.25">
      <c r="B20" s="836" t="s">
        <v>2</v>
      </c>
      <c r="D20" s="833">
        <v>37168</v>
      </c>
      <c r="F20" s="683">
        <v>1715</v>
      </c>
      <c r="G20" s="684">
        <v>3.8497800125707102</v>
      </c>
      <c r="H20" s="683">
        <v>6883</v>
      </c>
      <c r="I20" s="684">
        <v>15.450749753075334</v>
      </c>
      <c r="J20" s="683">
        <v>939</v>
      </c>
      <c r="K20" s="684">
        <v>2.1078387357457125</v>
      </c>
      <c r="L20" s="683">
        <v>2422</v>
      </c>
      <c r="M20" s="684">
        <v>5.4368321810182278</v>
      </c>
      <c r="N20" s="683">
        <v>5358</v>
      </c>
      <c r="O20" s="684">
        <v>12.027475980964352</v>
      </c>
      <c r="P20" s="683">
        <v>20304</v>
      </c>
      <c r="Q20" s="684">
        <v>45.577803717338604</v>
      </c>
      <c r="R20" s="683">
        <v>6927</v>
      </c>
      <c r="S20" s="684">
        <v>15.549519619287061</v>
      </c>
      <c r="T20" s="683">
        <v>0</v>
      </c>
      <c r="U20" s="684">
        <f t="shared" si="0"/>
        <v>0</v>
      </c>
      <c r="V20" s="834">
        <f t="shared" si="1"/>
        <v>44548</v>
      </c>
      <c r="W20" s="684">
        <f t="shared" si="1"/>
        <v>100</v>
      </c>
      <c r="X20" s="678"/>
      <c r="Y20" s="835">
        <f t="shared" si="2"/>
        <v>1.1985578992681878</v>
      </c>
    </row>
    <row r="21" spans="2:25" s="633" customFormat="1" ht="18" customHeight="1" x14ac:dyDescent="0.25">
      <c r="B21" s="682" t="s">
        <v>35</v>
      </c>
      <c r="D21" s="833">
        <v>77196</v>
      </c>
      <c r="F21" s="683">
        <v>6210</v>
      </c>
      <c r="G21" s="684">
        <v>5.896260005127183</v>
      </c>
      <c r="H21" s="683">
        <v>21170</v>
      </c>
      <c r="I21" s="684">
        <v>20.100454800087352</v>
      </c>
      <c r="J21" s="683">
        <v>24636</v>
      </c>
      <c r="K21" s="684">
        <v>23.39134645512291</v>
      </c>
      <c r="L21" s="683">
        <v>9033</v>
      </c>
      <c r="M21" s="684">
        <v>8.5766371378927282</v>
      </c>
      <c r="N21" s="683">
        <v>6780</v>
      </c>
      <c r="O21" s="684">
        <v>6.4374626142934455</v>
      </c>
      <c r="P21" s="683">
        <v>16339</v>
      </c>
      <c r="Q21" s="684">
        <v>15.513525317837848</v>
      </c>
      <c r="R21" s="683">
        <v>21018</v>
      </c>
      <c r="S21" s="684">
        <v>19.956134104309683</v>
      </c>
      <c r="T21" s="683">
        <v>135</v>
      </c>
      <c r="U21" s="684">
        <f t="shared" si="0"/>
        <v>0.1281795653288518</v>
      </c>
      <c r="V21" s="834">
        <f t="shared" si="1"/>
        <v>105321</v>
      </c>
      <c r="W21" s="684">
        <f t="shared" si="1"/>
        <v>100</v>
      </c>
      <c r="X21" s="678"/>
      <c r="Y21" s="835">
        <f t="shared" si="2"/>
        <v>1.3643323488263641</v>
      </c>
    </row>
    <row r="22" spans="2:25" s="633" customFormat="1" ht="21" customHeight="1" x14ac:dyDescent="0.25">
      <c r="B22" s="682" t="s">
        <v>42</v>
      </c>
      <c r="D22" s="833">
        <v>190951</v>
      </c>
      <c r="F22" s="683">
        <v>5944</v>
      </c>
      <c r="G22" s="684">
        <v>2.2356286389143811</v>
      </c>
      <c r="H22" s="683">
        <v>81046</v>
      </c>
      <c r="I22" s="684">
        <v>30.482631000917721</v>
      </c>
      <c r="J22" s="683">
        <v>54375</v>
      </c>
      <c r="K22" s="684">
        <v>20.451262994779523</v>
      </c>
      <c r="L22" s="683">
        <v>18768</v>
      </c>
      <c r="M22" s="684">
        <v>7.0589297266394864</v>
      </c>
      <c r="N22" s="683">
        <v>24716</v>
      </c>
      <c r="O22" s="684">
        <v>9.2960628262799201</v>
      </c>
      <c r="P22" s="683">
        <v>29233</v>
      </c>
      <c r="Q22" s="684">
        <v>10.994975101174983</v>
      </c>
      <c r="R22" s="683">
        <v>51712</v>
      </c>
      <c r="S22" s="684">
        <v>19.449668266409905</v>
      </c>
      <c r="T22" s="683">
        <v>82</v>
      </c>
      <c r="U22" s="684">
        <f t="shared" si="0"/>
        <v>3.08414448840813E-2</v>
      </c>
      <c r="V22" s="834">
        <f t="shared" si="1"/>
        <v>265876</v>
      </c>
      <c r="W22" s="684">
        <f t="shared" si="1"/>
        <v>99.999999999999986</v>
      </c>
      <c r="X22" s="678"/>
      <c r="Y22" s="835">
        <f t="shared" si="2"/>
        <v>1.3923781493681626</v>
      </c>
    </row>
    <row r="23" spans="2:25" s="633" customFormat="1" ht="18" customHeight="1" x14ac:dyDescent="0.25">
      <c r="B23" s="682" t="s">
        <v>43</v>
      </c>
      <c r="D23" s="833">
        <v>44630</v>
      </c>
      <c r="F23" s="683">
        <v>3552</v>
      </c>
      <c r="G23" s="684">
        <v>6.1270958393707309</v>
      </c>
      <c r="H23" s="683">
        <v>12962</v>
      </c>
      <c r="I23" s="684">
        <v>22.359069895811771</v>
      </c>
      <c r="J23" s="683">
        <v>3861</v>
      </c>
      <c r="K23" s="684">
        <v>6.6601117780997727</v>
      </c>
      <c r="L23" s="683">
        <v>4188</v>
      </c>
      <c r="M23" s="684">
        <v>7.2241771889877873</v>
      </c>
      <c r="N23" s="683">
        <v>5312</v>
      </c>
      <c r="O23" s="684">
        <v>9.1630442282481201</v>
      </c>
      <c r="P23" s="683">
        <v>1370</v>
      </c>
      <c r="Q23" s="684">
        <v>2.3632098254329676</v>
      </c>
      <c r="R23" s="683">
        <v>26724</v>
      </c>
      <c r="S23" s="684">
        <v>46.098116332022357</v>
      </c>
      <c r="T23" s="683">
        <v>3</v>
      </c>
      <c r="U23" s="684">
        <f t="shared" si="0"/>
        <v>5.1749120264955499E-3</v>
      </c>
      <c r="V23" s="834">
        <f>F23+H23+J23+L23+N23+P23+R23+T23</f>
        <v>57972</v>
      </c>
      <c r="W23" s="684">
        <f t="shared" si="1"/>
        <v>100</v>
      </c>
      <c r="X23" s="678"/>
      <c r="Y23" s="835">
        <f t="shared" si="2"/>
        <v>1.2989468967062514</v>
      </c>
    </row>
    <row r="24" spans="2:25" s="633" customFormat="1" ht="22.5" customHeight="1" x14ac:dyDescent="0.25">
      <c r="B24" s="682" t="s">
        <v>44</v>
      </c>
      <c r="D24" s="833">
        <v>16475</v>
      </c>
      <c r="F24" s="685">
        <v>2286</v>
      </c>
      <c r="G24" s="686">
        <v>9.8743034858105485</v>
      </c>
      <c r="H24" s="685">
        <v>3533</v>
      </c>
      <c r="I24" s="684">
        <v>15.260679884238263</v>
      </c>
      <c r="J24" s="685">
        <v>1135</v>
      </c>
      <c r="K24" s="684">
        <v>4.9025960001727791</v>
      </c>
      <c r="L24" s="685">
        <v>831</v>
      </c>
      <c r="M24" s="684">
        <v>3.5894777763379553</v>
      </c>
      <c r="N24" s="685">
        <v>2571</v>
      </c>
      <c r="O24" s="684">
        <v>11.105351820655695</v>
      </c>
      <c r="P24" s="685">
        <v>2994</v>
      </c>
      <c r="Q24" s="684">
        <v>12.932486717636387</v>
      </c>
      <c r="R24" s="685">
        <v>9759</v>
      </c>
      <c r="S24" s="684">
        <v>42.153686665802773</v>
      </c>
      <c r="T24" s="685">
        <v>42</v>
      </c>
      <c r="U24" s="684">
        <f t="shared" si="0"/>
        <v>0.18141764934560062</v>
      </c>
      <c r="V24" s="842">
        <f t="shared" si="1"/>
        <v>23151</v>
      </c>
      <c r="W24" s="684">
        <f t="shared" si="1"/>
        <v>100</v>
      </c>
      <c r="X24" s="678"/>
      <c r="Y24" s="835">
        <f t="shared" si="2"/>
        <v>1.4052200303490137</v>
      </c>
    </row>
    <row r="25" spans="2:25" s="633" customFormat="1" ht="18" customHeight="1" x14ac:dyDescent="0.25">
      <c r="B25" s="682" t="s">
        <v>45</v>
      </c>
      <c r="D25" s="833">
        <v>70761</v>
      </c>
      <c r="F25" s="685">
        <v>1144</v>
      </c>
      <c r="G25" s="686">
        <v>1.1330210262555833</v>
      </c>
      <c r="H25" s="685">
        <v>26175</v>
      </c>
      <c r="I25" s="684">
        <v>25.923798393566344</v>
      </c>
      <c r="J25" s="685">
        <v>6133</v>
      </c>
      <c r="K25" s="684">
        <v>6.0741415682041024</v>
      </c>
      <c r="L25" s="685">
        <v>7737</v>
      </c>
      <c r="M25" s="684">
        <v>7.6627479721498677</v>
      </c>
      <c r="N25" s="685">
        <v>13421</v>
      </c>
      <c r="O25" s="684">
        <v>13.292198595608554</v>
      </c>
      <c r="P25" s="685">
        <v>1390</v>
      </c>
      <c r="Q25" s="684">
        <v>1.376660163020333</v>
      </c>
      <c r="R25" s="685">
        <v>37808</v>
      </c>
      <c r="S25" s="684">
        <v>37.445156434153056</v>
      </c>
      <c r="T25" s="685">
        <v>7161</v>
      </c>
      <c r="U25" s="684">
        <f t="shared" si="0"/>
        <v>7.0922758470421616</v>
      </c>
      <c r="V25" s="842">
        <f t="shared" si="1"/>
        <v>100969</v>
      </c>
      <c r="W25" s="684">
        <f t="shared" si="1"/>
        <v>100</v>
      </c>
      <c r="X25" s="678"/>
      <c r="Y25" s="835">
        <f t="shared" si="2"/>
        <v>1.4269018244513221</v>
      </c>
    </row>
    <row r="26" spans="2:25" s="633" customFormat="1" ht="18" customHeight="1" x14ac:dyDescent="0.25">
      <c r="B26" s="682" t="s">
        <v>46</v>
      </c>
      <c r="D26" s="833">
        <v>9334</v>
      </c>
      <c r="F26" s="685">
        <v>1156</v>
      </c>
      <c r="G26" s="686">
        <v>8.1213994660671638</v>
      </c>
      <c r="H26" s="685">
        <v>3714</v>
      </c>
      <c r="I26" s="684">
        <v>26.092454685963187</v>
      </c>
      <c r="J26" s="685">
        <v>3694</v>
      </c>
      <c r="K26" s="684">
        <v>25.951946044681748</v>
      </c>
      <c r="L26" s="685">
        <v>1412</v>
      </c>
      <c r="M26" s="684">
        <v>9.9199100744695805</v>
      </c>
      <c r="N26" s="685">
        <v>2006</v>
      </c>
      <c r="O26" s="684">
        <v>14.093016720528313</v>
      </c>
      <c r="P26" s="685">
        <v>1049</v>
      </c>
      <c r="Q26" s="684">
        <v>7.3696782352114658</v>
      </c>
      <c r="R26" s="685">
        <v>1203</v>
      </c>
      <c r="S26" s="684">
        <v>8.4515947730785435</v>
      </c>
      <c r="T26" s="685">
        <v>0</v>
      </c>
      <c r="U26" s="684">
        <f t="shared" si="0"/>
        <v>0</v>
      </c>
      <c r="V26" s="842">
        <f t="shared" si="1"/>
        <v>14234</v>
      </c>
      <c r="W26" s="684">
        <f t="shared" si="1"/>
        <v>100</v>
      </c>
      <c r="X26" s="678"/>
      <c r="Y26" s="835">
        <f t="shared" si="2"/>
        <v>1.5249625026783802</v>
      </c>
    </row>
    <row r="27" spans="2:25" s="633" customFormat="1" ht="18" customHeight="1" x14ac:dyDescent="0.25">
      <c r="B27" s="682" t="s">
        <v>1</v>
      </c>
      <c r="D27" s="833">
        <v>3679</v>
      </c>
      <c r="F27" s="685">
        <v>688</v>
      </c>
      <c r="G27" s="686">
        <v>14.012219959266803</v>
      </c>
      <c r="H27" s="685">
        <v>784</v>
      </c>
      <c r="I27" s="684">
        <v>15.967413441955193</v>
      </c>
      <c r="J27" s="685">
        <v>1281</v>
      </c>
      <c r="K27" s="684">
        <v>26.089613034623216</v>
      </c>
      <c r="L27" s="685">
        <v>66</v>
      </c>
      <c r="M27" s="684">
        <v>1.3441955193482689</v>
      </c>
      <c r="N27" s="685">
        <v>221</v>
      </c>
      <c r="O27" s="684">
        <v>4.5010183299389004</v>
      </c>
      <c r="P27" s="685">
        <v>5</v>
      </c>
      <c r="Q27" s="684">
        <v>0.10183299389002037</v>
      </c>
      <c r="R27" s="685">
        <v>1865</v>
      </c>
      <c r="S27" s="684">
        <v>37.983706720977594</v>
      </c>
      <c r="T27" s="685">
        <v>0</v>
      </c>
      <c r="U27" s="684">
        <f t="shared" si="0"/>
        <v>0</v>
      </c>
      <c r="V27" s="834">
        <f t="shared" si="1"/>
        <v>4910</v>
      </c>
      <c r="W27" s="684">
        <f t="shared" si="1"/>
        <v>100</v>
      </c>
      <c r="X27" s="678"/>
      <c r="Y27" s="835">
        <f t="shared" si="2"/>
        <v>1.3346017939657515</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1229" customFormat="1" ht="20.25" customHeight="1" x14ac:dyDescent="0.25">
      <c r="B30" s="1253" t="s">
        <v>0</v>
      </c>
      <c r="D30" s="1270">
        <f>SUM(D10:D29)</f>
        <v>1518424</v>
      </c>
      <c r="F30" s="1254">
        <f>SUM(F10:F27)</f>
        <v>78342</v>
      </c>
      <c r="G30" s="1255">
        <f>F30*100/$V30</f>
        <v>3.6864308082507313</v>
      </c>
      <c r="H30" s="1254">
        <f>SUM(H10:H27)</f>
        <v>524561</v>
      </c>
      <c r="I30" s="1255">
        <f>H30*100/$V30</f>
        <v>24.6835392408518</v>
      </c>
      <c r="J30" s="1254">
        <f>SUM(J10:J27)</f>
        <v>357497</v>
      </c>
      <c r="K30" s="1255">
        <f>J30*100/$V30</f>
        <v>16.822240364775109</v>
      </c>
      <c r="L30" s="1254">
        <f>SUM(L10:L27)</f>
        <v>110349</v>
      </c>
      <c r="M30" s="1255">
        <f>L30*100/$V30</f>
        <v>5.1925398031663725</v>
      </c>
      <c r="N30" s="1254">
        <f>SUM(N10:N27)</f>
        <v>184545</v>
      </c>
      <c r="O30" s="1255">
        <f>N30*100/$V30</f>
        <v>8.6838780412630676</v>
      </c>
      <c r="P30" s="1254">
        <f>SUM(P10:P27)</f>
        <v>222787</v>
      </c>
      <c r="Q30" s="1255">
        <f>P30*100/$V30</f>
        <v>10.483378781212576</v>
      </c>
      <c r="R30" s="1254">
        <f>SUM(R10:R27)</f>
        <v>636030</v>
      </c>
      <c r="S30" s="1255">
        <f>R30*100/$V30</f>
        <v>29.928781330215116</v>
      </c>
      <c r="T30" s="1254">
        <f>SUM(T10:T28)</f>
        <v>11034</v>
      </c>
      <c r="U30" s="1255">
        <f>T30*100/$V30</f>
        <v>0.51921163026522898</v>
      </c>
      <c r="V30" s="1254">
        <f>SUM(V10:V27)</f>
        <v>2125145</v>
      </c>
      <c r="W30" s="1255">
        <f>G30+I30+K30+M30+O30+Q30+S30+U30</f>
        <v>100.00000000000001</v>
      </c>
      <c r="X30" s="1271"/>
      <c r="Y30" s="1272">
        <f>(V30/D30)</f>
        <v>1.3995728465830362</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B3:X3"/>
    <mergeCell ref="B4:W4"/>
    <mergeCell ref="F6:W6"/>
    <mergeCell ref="B7:B8"/>
    <mergeCell ref="F7:G7"/>
    <mergeCell ref="H7:I7"/>
    <mergeCell ref="J7:K7"/>
    <mergeCell ref="L7:M7"/>
    <mergeCell ref="N7:O7"/>
    <mergeCell ref="P7:Q7"/>
    <mergeCell ref="R7:S7"/>
    <mergeCell ref="T7:U7"/>
    <mergeCell ref="V7:W7"/>
  </mergeCells>
  <printOptions horizontalCentered="1"/>
  <pageMargins left="0" right="0" top="0.43307086614173229" bottom="0.43307086614173229" header="0" footer="0"/>
  <pageSetup paperSize="9" scale="91"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42">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217" customFormat="1" ht="21" x14ac:dyDescent="0.25">
      <c r="B3" s="1499" t="s">
        <v>414</v>
      </c>
      <c r="C3" s="1499"/>
      <c r="D3" s="1499"/>
      <c r="E3" s="1499"/>
      <c r="F3" s="1499"/>
      <c r="G3" s="1499"/>
      <c r="H3" s="1499"/>
      <c r="I3" s="1499"/>
      <c r="J3" s="1499"/>
      <c r="K3" s="1499"/>
      <c r="L3" s="1499"/>
      <c r="M3" s="1499"/>
      <c r="N3" s="1499"/>
      <c r="O3" s="1499"/>
      <c r="P3" s="1499"/>
      <c r="Q3" s="1499"/>
      <c r="R3" s="1499"/>
      <c r="S3" s="1499"/>
      <c r="T3" s="1499"/>
      <c r="U3" s="1499"/>
      <c r="V3" s="1499"/>
      <c r="W3" s="1499"/>
      <c r="X3" s="1499"/>
      <c r="Y3" s="218"/>
    </row>
    <row r="4" spans="2:25" s="217" customFormat="1" ht="14.25" customHeight="1" x14ac:dyDescent="0.25">
      <c r="B4" s="1420" t="str">
        <f>porsaad!$B$6</f>
        <v>Situación a 31 de diciembre de 2024</v>
      </c>
      <c r="C4" s="1420"/>
      <c r="D4" s="1420"/>
      <c r="E4" s="1420"/>
      <c r="F4" s="1420"/>
      <c r="G4" s="1420"/>
      <c r="H4" s="1420"/>
      <c r="I4" s="1420"/>
      <c r="J4" s="1420"/>
      <c r="K4" s="1420"/>
      <c r="L4" s="1420"/>
      <c r="M4" s="1420"/>
      <c r="N4" s="1420"/>
      <c r="O4" s="1420"/>
      <c r="P4" s="1420"/>
      <c r="Q4" s="1420"/>
      <c r="R4" s="1420"/>
      <c r="S4" s="1420"/>
      <c r="T4" s="1420"/>
      <c r="U4" s="1420"/>
      <c r="V4" s="1420"/>
      <c r="W4" s="1420"/>
      <c r="X4" s="216"/>
      <c r="Y4" s="216"/>
    </row>
    <row r="5" spans="2:25" s="4" customFormat="1" ht="5.25" customHeight="1" x14ac:dyDescent="0.25">
      <c r="B5" s="19"/>
      <c r="C5" s="19"/>
      <c r="D5" s="19"/>
      <c r="E5" s="19"/>
      <c r="F5" s="19"/>
      <c r="G5" s="19"/>
      <c r="H5" s="19"/>
      <c r="I5" s="19"/>
      <c r="J5" s="19"/>
      <c r="K5" s="19"/>
      <c r="L5" s="19"/>
      <c r="M5" s="19"/>
      <c r="N5" s="19"/>
      <c r="O5" s="19"/>
      <c r="P5" s="19"/>
      <c r="Q5" s="19"/>
      <c r="R5" s="19"/>
      <c r="S5" s="19"/>
      <c r="T5" s="19"/>
      <c r="U5" s="19"/>
      <c r="V5" s="19"/>
      <c r="W5" s="19"/>
      <c r="X5" s="20"/>
      <c r="Y5" s="20"/>
    </row>
    <row r="6" spans="2:25" s="132" customFormat="1" ht="19.5" customHeight="1" x14ac:dyDescent="0.25">
      <c r="B6" s="133"/>
      <c r="C6" s="133"/>
      <c r="D6" s="133"/>
      <c r="E6" s="133"/>
      <c r="F6" s="1502" t="s">
        <v>52</v>
      </c>
      <c r="G6" s="1502"/>
      <c r="H6" s="1502"/>
      <c r="I6" s="1502"/>
      <c r="J6" s="1502"/>
      <c r="K6" s="1502"/>
      <c r="L6" s="1502"/>
      <c r="M6" s="1502"/>
      <c r="N6" s="1502"/>
      <c r="O6" s="1502"/>
      <c r="P6" s="1502"/>
      <c r="Q6" s="1502"/>
      <c r="R6" s="1502"/>
      <c r="S6" s="1502"/>
      <c r="T6" s="1502"/>
      <c r="U6" s="1502"/>
      <c r="V6" s="1502"/>
      <c r="W6" s="1502"/>
      <c r="X6" s="192"/>
      <c r="Y6" s="192"/>
    </row>
    <row r="7" spans="2:25" s="132" customFormat="1" ht="64.5" customHeight="1" x14ac:dyDescent="0.25">
      <c r="B7" s="1503" t="s">
        <v>12</v>
      </c>
      <c r="C7" s="155"/>
      <c r="D7" s="156" t="s">
        <v>53</v>
      </c>
      <c r="E7" s="155"/>
      <c r="F7" s="1504" t="s">
        <v>168</v>
      </c>
      <c r="G7" s="1504"/>
      <c r="H7" s="1504" t="s">
        <v>59</v>
      </c>
      <c r="I7" s="1504"/>
      <c r="J7" s="1504" t="s">
        <v>60</v>
      </c>
      <c r="K7" s="1504"/>
      <c r="L7" s="1504" t="s">
        <v>152</v>
      </c>
      <c r="M7" s="1504"/>
      <c r="N7" s="1504" t="s">
        <v>0</v>
      </c>
      <c r="O7" s="1504"/>
      <c r="P7" s="156"/>
      <c r="Q7" s="156" t="s">
        <v>62</v>
      </c>
      <c r="R7" s="133"/>
      <c r="S7" s="133"/>
      <c r="T7" s="133"/>
      <c r="U7" s="133"/>
      <c r="V7" s="133"/>
      <c r="W7" s="133"/>
    </row>
    <row r="8" spans="2:25" s="189" customFormat="1" ht="20.25" customHeight="1" x14ac:dyDescent="0.25">
      <c r="B8" s="1503"/>
      <c r="C8" s="157"/>
      <c r="D8" s="156" t="s">
        <v>9</v>
      </c>
      <c r="E8" s="157"/>
      <c r="F8" s="156" t="s">
        <v>9</v>
      </c>
      <c r="G8" s="156" t="s">
        <v>28</v>
      </c>
      <c r="H8" s="156" t="s">
        <v>9</v>
      </c>
      <c r="I8" s="156" t="s">
        <v>28</v>
      </c>
      <c r="J8" s="156" t="s">
        <v>9</v>
      </c>
      <c r="K8" s="156" t="s">
        <v>28</v>
      </c>
      <c r="L8" s="156" t="s">
        <v>9</v>
      </c>
      <c r="M8" s="156" t="s">
        <v>28</v>
      </c>
      <c r="N8" s="156" t="s">
        <v>9</v>
      </c>
      <c r="O8" s="156" t="s">
        <v>28</v>
      </c>
      <c r="P8" s="156"/>
      <c r="Q8" s="156" t="s">
        <v>9</v>
      </c>
      <c r="R8" s="155"/>
      <c r="S8" s="155"/>
      <c r="T8" s="155"/>
      <c r="U8" s="155"/>
      <c r="V8" s="155"/>
      <c r="W8" s="155"/>
    </row>
    <row r="9" spans="2:25" s="190" customFormat="1" ht="8.25" customHeight="1" x14ac:dyDescent="0.25">
      <c r="B9" s="158"/>
      <c r="C9" s="159"/>
      <c r="D9" s="160"/>
      <c r="E9" s="159"/>
      <c r="F9" s="161"/>
      <c r="G9" s="161"/>
      <c r="H9" s="161"/>
      <c r="I9" s="161"/>
      <c r="J9" s="161"/>
      <c r="K9" s="161"/>
      <c r="L9" s="161"/>
      <c r="M9" s="161"/>
      <c r="N9" s="161"/>
      <c r="O9" s="161"/>
      <c r="P9" s="161"/>
      <c r="Q9" s="161"/>
      <c r="R9" s="157"/>
      <c r="S9" s="157"/>
      <c r="T9" s="157"/>
      <c r="U9" s="157"/>
      <c r="V9" s="157"/>
      <c r="W9" s="157"/>
    </row>
    <row r="10" spans="2:25" s="191" customFormat="1" ht="18" customHeight="1" x14ac:dyDescent="0.25">
      <c r="B10" s="146" t="s">
        <v>8</v>
      </c>
      <c r="C10" s="159"/>
      <c r="D10" s="163">
        <f>'41benpresaad'!D10</f>
        <v>296663</v>
      </c>
      <c r="E10" s="162"/>
      <c r="F10" s="164">
        <f>'41benpresaad'!F10+'41benpresaad'!H10+'41benpresaad'!J10+'41benpresaad'!L10+'41benpresaad'!N10</f>
        <v>350403</v>
      </c>
      <c r="G10" s="165">
        <f t="shared" ref="G10:G27" si="0">F10*100/$N10</f>
        <v>79.233494859137892</v>
      </c>
      <c r="H10" s="164">
        <f>'41benpresaad'!P10</f>
        <v>4991</v>
      </c>
      <c r="I10" s="165">
        <f t="shared" ref="I10:I27" si="1">H10*100/$N10</f>
        <v>1.1285701687541407</v>
      </c>
      <c r="J10" s="164">
        <f>'41benpresaad'!R10</f>
        <v>86835</v>
      </c>
      <c r="K10" s="165">
        <f t="shared" ref="K10:K27" si="2">J10*100/$N10</f>
        <v>19.635221519488244</v>
      </c>
      <c r="L10" s="164">
        <f>'41benpresaad'!T10</f>
        <v>12</v>
      </c>
      <c r="M10" s="165">
        <f t="shared" ref="M10:M27" si="3">L10*100/$N10</f>
        <v>2.713452619725444E-3</v>
      </c>
      <c r="N10" s="164">
        <f>F10+H10+J10+L10</f>
        <v>442241</v>
      </c>
      <c r="O10" s="165">
        <f>G10+I10+K10+M10</f>
        <v>100</v>
      </c>
      <c r="P10" s="166"/>
      <c r="Q10" s="166">
        <f t="shared" ref="Q10:Q27" si="4">N10/D10</f>
        <v>1.4907184246097425</v>
      </c>
      <c r="R10" s="162"/>
      <c r="S10" s="162"/>
      <c r="T10" s="162"/>
      <c r="U10" s="162"/>
      <c r="V10" s="162"/>
      <c r="W10" s="162"/>
    </row>
    <row r="11" spans="2:25" s="191" customFormat="1" ht="18" customHeight="1" x14ac:dyDescent="0.25">
      <c r="B11" s="146" t="s">
        <v>7</v>
      </c>
      <c r="C11" s="159"/>
      <c r="D11" s="163">
        <f>'41benpresaad'!D11</f>
        <v>45264</v>
      </c>
      <c r="E11" s="162"/>
      <c r="F11" s="164">
        <f>'41benpresaad'!F11+'41benpresaad'!H11+'41benpresaad'!J11+'41benpresaad'!L11+'41benpresaad'!N11</f>
        <v>26616</v>
      </c>
      <c r="G11" s="165">
        <f t="shared" si="0"/>
        <v>44.420708301345172</v>
      </c>
      <c r="H11" s="164">
        <f>'41benpresaad'!P11</f>
        <v>9837</v>
      </c>
      <c r="I11" s="165">
        <f t="shared" si="1"/>
        <v>16.417437164124305</v>
      </c>
      <c r="J11" s="164">
        <f>'41benpresaad'!R11</f>
        <v>23465</v>
      </c>
      <c r="K11" s="165">
        <f t="shared" si="2"/>
        <v>39.161854534530526</v>
      </c>
      <c r="L11" s="164">
        <f>'41benpresaad'!T11</f>
        <v>0</v>
      </c>
      <c r="M11" s="165">
        <f t="shared" si="3"/>
        <v>0</v>
      </c>
      <c r="N11" s="164">
        <f t="shared" ref="N11:N27" si="5">F11+H11+J11+L11</f>
        <v>59918</v>
      </c>
      <c r="O11" s="165">
        <f t="shared" ref="O11:O27" si="6">G11+I11+K11+M11</f>
        <v>100</v>
      </c>
      <c r="P11" s="166"/>
      <c r="Q11" s="166">
        <f t="shared" si="4"/>
        <v>1.3237451396253093</v>
      </c>
      <c r="R11" s="162"/>
      <c r="S11" s="162"/>
      <c r="T11" s="162"/>
      <c r="U11" s="162"/>
      <c r="V11" s="162"/>
      <c r="W11" s="162"/>
    </row>
    <row r="12" spans="2:25" s="191" customFormat="1" ht="22.5" customHeight="1" x14ac:dyDescent="0.25">
      <c r="B12" s="146" t="s">
        <v>37</v>
      </c>
      <c r="C12" s="159"/>
      <c r="D12" s="163">
        <f>'41benpresaad'!D12</f>
        <v>33127</v>
      </c>
      <c r="E12" s="162"/>
      <c r="F12" s="163">
        <f>'41benpresaad'!F12+'41benpresaad'!H12+'41benpresaad'!J12+'41benpresaad'!L12+'41benpresaad'!N12</f>
        <v>27999</v>
      </c>
      <c r="G12" s="165">
        <f t="shared" si="0"/>
        <v>61.493015900904858</v>
      </c>
      <c r="H12" s="164">
        <f>'41benpresaad'!P12</f>
        <v>5051</v>
      </c>
      <c r="I12" s="165">
        <f t="shared" si="1"/>
        <v>11.093297021874726</v>
      </c>
      <c r="J12" s="164">
        <f>'41benpresaad'!R12</f>
        <v>12458</v>
      </c>
      <c r="K12" s="165">
        <f t="shared" si="2"/>
        <v>27.360976895370289</v>
      </c>
      <c r="L12" s="164">
        <f>'41benpresaad'!T12</f>
        <v>24</v>
      </c>
      <c r="M12" s="165">
        <f t="shared" si="3"/>
        <v>5.271018185012738E-2</v>
      </c>
      <c r="N12" s="164">
        <f t="shared" si="5"/>
        <v>45532</v>
      </c>
      <c r="O12" s="165">
        <f t="shared" si="6"/>
        <v>100</v>
      </c>
      <c r="P12" s="166"/>
      <c r="Q12" s="166">
        <f t="shared" si="4"/>
        <v>1.3744679566516738</v>
      </c>
      <c r="R12" s="162"/>
      <c r="S12" s="162"/>
      <c r="T12" s="162"/>
      <c r="U12" s="162"/>
      <c r="V12" s="162"/>
      <c r="W12" s="162"/>
    </row>
    <row r="13" spans="2:25" s="191" customFormat="1" ht="18" customHeight="1" x14ac:dyDescent="0.25">
      <c r="B13" s="146" t="s">
        <v>38</v>
      </c>
      <c r="C13" s="159"/>
      <c r="D13" s="163">
        <f>'41benpresaad'!D13</f>
        <v>31849</v>
      </c>
      <c r="E13" s="162"/>
      <c r="F13" s="164">
        <f>'41benpresaad'!F13+'41benpresaad'!H13+'41benpresaad'!J13+'41benpresaad'!L13+'41benpresaad'!N13</f>
        <v>27930</v>
      </c>
      <c r="G13" s="165">
        <f t="shared" si="0"/>
        <v>52.827690561755247</v>
      </c>
      <c r="H13" s="164">
        <f>'41benpresaad'!P13</f>
        <v>802</v>
      </c>
      <c r="I13" s="165">
        <f t="shared" si="1"/>
        <v>1.5169283147342538</v>
      </c>
      <c r="J13" s="164">
        <f>'41benpresaad'!R13</f>
        <v>24138</v>
      </c>
      <c r="K13" s="165">
        <f t="shared" si="2"/>
        <v>45.655381123510494</v>
      </c>
      <c r="L13" s="164">
        <f>'41benpresaad'!T13</f>
        <v>0</v>
      </c>
      <c r="M13" s="165">
        <f t="shared" si="3"/>
        <v>0</v>
      </c>
      <c r="N13" s="164">
        <f t="shared" si="5"/>
        <v>52870</v>
      </c>
      <c r="O13" s="165">
        <f t="shared" si="6"/>
        <v>100</v>
      </c>
      <c r="P13" s="166"/>
      <c r="Q13" s="166">
        <f t="shared" si="4"/>
        <v>1.6600207227856447</v>
      </c>
      <c r="R13" s="162"/>
      <c r="S13" s="162"/>
      <c r="T13" s="162"/>
      <c r="U13" s="162"/>
      <c r="V13" s="162"/>
      <c r="W13" s="162"/>
    </row>
    <row r="14" spans="2:25" s="191" customFormat="1" ht="18" customHeight="1" x14ac:dyDescent="0.25">
      <c r="B14" s="146" t="s">
        <v>6</v>
      </c>
      <c r="C14" s="159"/>
      <c r="D14" s="163">
        <f>'41benpresaad'!D14</f>
        <v>45025</v>
      </c>
      <c r="E14" s="162"/>
      <c r="F14" s="164">
        <f>'41benpresaad'!F14+'41benpresaad'!H14+'41benpresaad'!J14+'41benpresaad'!L14+'41benpresaad'!N14</f>
        <v>26350</v>
      </c>
      <c r="G14" s="165">
        <f t="shared" si="0"/>
        <v>42.387195367168019</v>
      </c>
      <c r="H14" s="164">
        <f>'41benpresaad'!P14</f>
        <v>15351</v>
      </c>
      <c r="I14" s="165">
        <f t="shared" si="1"/>
        <v>24.693959623582401</v>
      </c>
      <c r="J14" s="164">
        <f>'41benpresaad'!R14</f>
        <v>20464</v>
      </c>
      <c r="K14" s="165">
        <f t="shared" si="2"/>
        <v>32.91884500924958</v>
      </c>
      <c r="L14" s="164">
        <f>'41benpresaad'!T14</f>
        <v>0</v>
      </c>
      <c r="M14" s="165">
        <f t="shared" si="3"/>
        <v>0</v>
      </c>
      <c r="N14" s="164">
        <f t="shared" si="5"/>
        <v>62165</v>
      </c>
      <c r="O14" s="165">
        <f t="shared" si="6"/>
        <v>100</v>
      </c>
      <c r="P14" s="166"/>
      <c r="Q14" s="166">
        <f t="shared" si="4"/>
        <v>1.3806774014436425</v>
      </c>
      <c r="R14" s="162"/>
      <c r="S14" s="162"/>
      <c r="T14" s="162"/>
      <c r="U14" s="162"/>
      <c r="V14" s="162"/>
      <c r="W14" s="162"/>
    </row>
    <row r="15" spans="2:25" s="191" customFormat="1" ht="18" customHeight="1" x14ac:dyDescent="0.25">
      <c r="B15" s="146" t="s">
        <v>5</v>
      </c>
      <c r="C15" s="159"/>
      <c r="D15" s="163">
        <f>'41benpresaad'!D15</f>
        <v>18175</v>
      </c>
      <c r="E15" s="162"/>
      <c r="F15" s="163">
        <f>'41benpresaad'!F15+'41benpresaad'!H15+'41benpresaad'!J15+'41benpresaad'!L15+'41benpresaad'!N15</f>
        <v>18939</v>
      </c>
      <c r="G15" s="165">
        <f t="shared" si="0"/>
        <v>66.095484051092342</v>
      </c>
      <c r="H15" s="164">
        <f>'41benpresaad'!P15</f>
        <v>319</v>
      </c>
      <c r="I15" s="165">
        <f t="shared" si="1"/>
        <v>1.113282613247714</v>
      </c>
      <c r="J15" s="164">
        <f>'41benpresaad'!R15</f>
        <v>9396</v>
      </c>
      <c r="K15" s="165">
        <f t="shared" si="2"/>
        <v>32.791233335659946</v>
      </c>
      <c r="L15" s="164">
        <f>'41benpresaad'!T15</f>
        <v>0</v>
      </c>
      <c r="M15" s="165">
        <f t="shared" si="3"/>
        <v>0</v>
      </c>
      <c r="N15" s="164">
        <f t="shared" si="5"/>
        <v>28654</v>
      </c>
      <c r="O15" s="165">
        <f t="shared" si="6"/>
        <v>100</v>
      </c>
      <c r="P15" s="166"/>
      <c r="Q15" s="166">
        <f t="shared" si="4"/>
        <v>1.5765612104539202</v>
      </c>
      <c r="R15" s="162"/>
      <c r="S15" s="162"/>
      <c r="T15" s="162"/>
      <c r="U15" s="162"/>
      <c r="V15" s="162"/>
      <c r="W15" s="162"/>
    </row>
    <row r="16" spans="2:25" s="191" customFormat="1" ht="18" customHeight="1" x14ac:dyDescent="0.25">
      <c r="B16" s="146" t="s">
        <v>4</v>
      </c>
      <c r="C16" s="159"/>
      <c r="D16" s="163">
        <f>'41benpresaad'!D16</f>
        <v>126194</v>
      </c>
      <c r="E16" s="162"/>
      <c r="F16" s="164">
        <f>'41benpresaad'!F16+'41benpresaad'!H16+'41benpresaad'!J16+'41benpresaad'!L16+'41benpresaad'!N16</f>
        <v>86029</v>
      </c>
      <c r="G16" s="165">
        <f t="shared" si="0"/>
        <v>48.389346682791015</v>
      </c>
      <c r="H16" s="164">
        <f>'41benpresaad'!P16</f>
        <v>52187</v>
      </c>
      <c r="I16" s="165">
        <f t="shared" si="1"/>
        <v>29.353994993953371</v>
      </c>
      <c r="J16" s="164">
        <f>'41benpresaad'!R16</f>
        <v>36852</v>
      </c>
      <c r="K16" s="165">
        <f t="shared" si="2"/>
        <v>20.728407908428721</v>
      </c>
      <c r="L16" s="164">
        <f>'41benpresaad'!T16</f>
        <v>2717</v>
      </c>
      <c r="M16" s="165">
        <f t="shared" si="3"/>
        <v>1.5282504148268976</v>
      </c>
      <c r="N16" s="164">
        <f t="shared" si="5"/>
        <v>177785</v>
      </c>
      <c r="O16" s="165">
        <f t="shared" si="6"/>
        <v>100.00000000000001</v>
      </c>
      <c r="P16" s="166"/>
      <c r="Q16" s="166">
        <f t="shared" si="4"/>
        <v>1.4088229234353455</v>
      </c>
      <c r="R16" s="162"/>
      <c r="S16" s="162"/>
      <c r="T16" s="162"/>
      <c r="U16" s="162"/>
      <c r="V16" s="162"/>
      <c r="W16" s="162"/>
    </row>
    <row r="17" spans="2:25" s="191" customFormat="1" ht="18" customHeight="1" x14ac:dyDescent="0.25">
      <c r="B17" s="146" t="s">
        <v>40</v>
      </c>
      <c r="C17" s="159"/>
      <c r="D17" s="163">
        <f>'41benpresaad'!D17</f>
        <v>78035</v>
      </c>
      <c r="E17" s="162"/>
      <c r="F17" s="164">
        <f>'41benpresaad'!F17+'41benpresaad'!H17+'41benpresaad'!J17+'41benpresaad'!L17+'41benpresaad'!N17</f>
        <v>74840</v>
      </c>
      <c r="G17" s="165">
        <f t="shared" si="0"/>
        <v>70.254489472152599</v>
      </c>
      <c r="H17" s="164">
        <f>'41benpresaad'!P17</f>
        <v>12015</v>
      </c>
      <c r="I17" s="165">
        <f t="shared" si="1"/>
        <v>11.278830718972655</v>
      </c>
      <c r="J17" s="164">
        <f>'41benpresaad'!R17</f>
        <v>19651</v>
      </c>
      <c r="K17" s="165">
        <f t="shared" si="2"/>
        <v>18.446966496756691</v>
      </c>
      <c r="L17" s="164">
        <f>'41benpresaad'!T17</f>
        <v>21</v>
      </c>
      <c r="M17" s="165">
        <f t="shared" si="3"/>
        <v>1.9713312118054577E-2</v>
      </c>
      <c r="N17" s="164">
        <f t="shared" si="5"/>
        <v>106527</v>
      </c>
      <c r="O17" s="165">
        <f t="shared" si="6"/>
        <v>100</v>
      </c>
      <c r="P17" s="166"/>
      <c r="Q17" s="166">
        <f t="shared" si="4"/>
        <v>1.3651182161850453</v>
      </c>
      <c r="R17" s="162"/>
      <c r="S17" s="162"/>
      <c r="T17" s="162"/>
      <c r="U17" s="162"/>
      <c r="V17" s="162"/>
      <c r="W17" s="162"/>
    </row>
    <row r="18" spans="2:25" s="191" customFormat="1" ht="18" customHeight="1" x14ac:dyDescent="0.25">
      <c r="B18" s="146" t="s">
        <v>41</v>
      </c>
      <c r="C18" s="159"/>
      <c r="D18" s="163">
        <f>'41benpresaad'!D18</f>
        <v>229333</v>
      </c>
      <c r="E18" s="162"/>
      <c r="F18" s="164">
        <f>'41benpresaad'!F18+'41benpresaad'!H18+'41benpresaad'!J18+'41benpresaad'!L18+'41benpresaad'!N18</f>
        <v>122841</v>
      </c>
      <c r="G18" s="165">
        <f t="shared" si="0"/>
        <v>43.435568504872492</v>
      </c>
      <c r="H18" s="164">
        <f>'41benpresaad'!P18</f>
        <v>24245</v>
      </c>
      <c r="I18" s="165">
        <f t="shared" si="1"/>
        <v>8.5728328359475547</v>
      </c>
      <c r="J18" s="164">
        <f>'41benpresaad'!R18</f>
        <v>135641</v>
      </c>
      <c r="K18" s="165">
        <f t="shared" si="2"/>
        <v>47.961543357424723</v>
      </c>
      <c r="L18" s="164">
        <f>'41benpresaad'!T18</f>
        <v>85</v>
      </c>
      <c r="M18" s="165">
        <f t="shared" si="3"/>
        <v>3.0055301755229621E-2</v>
      </c>
      <c r="N18" s="164">
        <f t="shared" si="5"/>
        <v>282812</v>
      </c>
      <c r="O18" s="165">
        <f t="shared" si="6"/>
        <v>100</v>
      </c>
      <c r="P18" s="166"/>
      <c r="Q18" s="166">
        <f t="shared" si="4"/>
        <v>1.2331936528977514</v>
      </c>
      <c r="R18" s="162"/>
      <c r="S18" s="162"/>
      <c r="T18" s="162"/>
      <c r="U18" s="162"/>
      <c r="V18" s="162"/>
      <c r="W18" s="162"/>
    </row>
    <row r="19" spans="2:25" s="191" customFormat="1" ht="18" customHeight="1" x14ac:dyDescent="0.25">
      <c r="B19" s="146" t="s">
        <v>3</v>
      </c>
      <c r="C19" s="159"/>
      <c r="D19" s="163">
        <f>'41benpresaad'!D19</f>
        <v>164565</v>
      </c>
      <c r="E19" s="162"/>
      <c r="F19" s="164">
        <f>'41benpresaad'!F19+'41benpresaad'!H19+'41benpresaad'!J19+'41benpresaad'!L19+'41benpresaad'!N19</f>
        <v>113489</v>
      </c>
      <c r="G19" s="165">
        <f t="shared" si="0"/>
        <v>45.457422094047907</v>
      </c>
      <c r="H19" s="164">
        <f>'41benpresaad'!P19</f>
        <v>25305</v>
      </c>
      <c r="I19" s="165">
        <f>H19*100/$N19</f>
        <v>10.13578466714732</v>
      </c>
      <c r="J19" s="164">
        <f>'41benpresaad'!R19</f>
        <v>110114</v>
      </c>
      <c r="K19" s="165">
        <f>J19*100/$N19</f>
        <v>44.105583593687413</v>
      </c>
      <c r="L19" s="164">
        <f>'41benpresaad'!T19</f>
        <v>752</v>
      </c>
      <c r="M19" s="165">
        <f t="shared" si="3"/>
        <v>0.30120964511735959</v>
      </c>
      <c r="N19" s="164">
        <f t="shared" si="5"/>
        <v>249660</v>
      </c>
      <c r="O19" s="165">
        <f t="shared" si="6"/>
        <v>100</v>
      </c>
      <c r="P19" s="166"/>
      <c r="Q19" s="166">
        <f t="shared" si="4"/>
        <v>1.5170905113480995</v>
      </c>
      <c r="R19" s="162"/>
      <c r="S19" s="162"/>
      <c r="T19" s="162"/>
      <c r="U19" s="162"/>
      <c r="V19" s="162"/>
      <c r="W19" s="162"/>
    </row>
    <row r="20" spans="2:25" s="191" customFormat="1" ht="18" customHeight="1" x14ac:dyDescent="0.25">
      <c r="B20" s="146" t="s">
        <v>2</v>
      </c>
      <c r="C20" s="159"/>
      <c r="D20" s="163">
        <f>'41benpresaad'!D20</f>
        <v>37168</v>
      </c>
      <c r="E20" s="162"/>
      <c r="F20" s="164">
        <f>'41benpresaad'!F20+'41benpresaad'!H20+'41benpresaad'!J20+'41benpresaad'!L20+'41benpresaad'!N20</f>
        <v>17317</v>
      </c>
      <c r="G20" s="165">
        <f t="shared" si="0"/>
        <v>38.872676663374335</v>
      </c>
      <c r="H20" s="164">
        <f>'41benpresaad'!P20</f>
        <v>20304</v>
      </c>
      <c r="I20" s="165">
        <f>H20*100/$N20</f>
        <v>45.577803717338604</v>
      </c>
      <c r="J20" s="164">
        <f>'41benpresaad'!R20</f>
        <v>6927</v>
      </c>
      <c r="K20" s="165">
        <f>J20*100/$N20</f>
        <v>15.549519619287061</v>
      </c>
      <c r="L20" s="164">
        <f>'41benpresaad'!T20</f>
        <v>0</v>
      </c>
      <c r="M20" s="165">
        <f t="shared" si="3"/>
        <v>0</v>
      </c>
      <c r="N20" s="164">
        <f t="shared" si="5"/>
        <v>44548</v>
      </c>
      <c r="O20" s="165">
        <f t="shared" si="6"/>
        <v>100</v>
      </c>
      <c r="P20" s="166"/>
      <c r="Q20" s="166">
        <f t="shared" si="4"/>
        <v>1.1985578992681878</v>
      </c>
      <c r="R20" s="162"/>
      <c r="S20" s="162"/>
      <c r="T20" s="162"/>
      <c r="U20" s="162"/>
      <c r="V20" s="162"/>
      <c r="W20" s="162"/>
    </row>
    <row r="21" spans="2:25" s="191" customFormat="1" ht="18" customHeight="1" x14ac:dyDescent="0.25">
      <c r="B21" s="146" t="s">
        <v>35</v>
      </c>
      <c r="C21" s="159"/>
      <c r="D21" s="163">
        <f>'41benpresaad'!D21</f>
        <v>77196</v>
      </c>
      <c r="E21" s="162"/>
      <c r="F21" s="164">
        <f>'41benpresaad'!F21+'41benpresaad'!H21+'41benpresaad'!J21+'41benpresaad'!L21+'41benpresaad'!N21</f>
        <v>67829</v>
      </c>
      <c r="G21" s="165">
        <f t="shared" si="0"/>
        <v>64.402161012523621</v>
      </c>
      <c r="H21" s="164">
        <f>'41benpresaad'!P21</f>
        <v>16339</v>
      </c>
      <c r="I21" s="165">
        <f>H21*100/$N21</f>
        <v>15.513525317837848</v>
      </c>
      <c r="J21" s="164">
        <f>'41benpresaad'!R21</f>
        <v>21018</v>
      </c>
      <c r="K21" s="165">
        <f>J21*100/$N21</f>
        <v>19.956134104309683</v>
      </c>
      <c r="L21" s="164">
        <f>'41benpresaad'!T21</f>
        <v>135</v>
      </c>
      <c r="M21" s="165">
        <f t="shared" si="3"/>
        <v>0.1281795653288518</v>
      </c>
      <c r="N21" s="164">
        <f t="shared" si="5"/>
        <v>105321</v>
      </c>
      <c r="O21" s="165">
        <f t="shared" si="6"/>
        <v>100</v>
      </c>
      <c r="P21" s="166"/>
      <c r="Q21" s="166">
        <f t="shared" si="4"/>
        <v>1.3643323488263641</v>
      </c>
      <c r="R21" s="162"/>
      <c r="S21" s="162"/>
      <c r="T21" s="162"/>
      <c r="U21" s="162"/>
      <c r="V21" s="162"/>
      <c r="W21" s="162"/>
    </row>
    <row r="22" spans="2:25" s="191" customFormat="1" ht="21" customHeight="1" x14ac:dyDescent="0.25">
      <c r="B22" s="146" t="s">
        <v>42</v>
      </c>
      <c r="C22" s="159"/>
      <c r="D22" s="163">
        <f>'41benpresaad'!D22</f>
        <v>190951</v>
      </c>
      <c r="E22" s="162"/>
      <c r="F22" s="164">
        <f>'41benpresaad'!F22+'41benpresaad'!H22+'41benpresaad'!J22+'41benpresaad'!L22+'41benpresaad'!N22</f>
        <v>184849</v>
      </c>
      <c r="G22" s="165">
        <f t="shared" si="0"/>
        <v>69.524515187531023</v>
      </c>
      <c r="H22" s="164">
        <f>'41benpresaad'!P22</f>
        <v>29233</v>
      </c>
      <c r="I22" s="165">
        <f>H22*100/$N22</f>
        <v>10.994975101174983</v>
      </c>
      <c r="J22" s="164">
        <f>'41benpresaad'!R22</f>
        <v>51712</v>
      </c>
      <c r="K22" s="165">
        <f>J22*100/$N22</f>
        <v>19.449668266409905</v>
      </c>
      <c r="L22" s="164">
        <f>'41benpresaad'!T22</f>
        <v>82</v>
      </c>
      <c r="M22" s="165">
        <f t="shared" si="3"/>
        <v>3.08414448840813E-2</v>
      </c>
      <c r="N22" s="164">
        <f t="shared" si="5"/>
        <v>265876</v>
      </c>
      <c r="O22" s="165">
        <f t="shared" si="6"/>
        <v>99.999999999999986</v>
      </c>
      <c r="P22" s="166"/>
      <c r="Q22" s="166">
        <f t="shared" si="4"/>
        <v>1.3923781493681626</v>
      </c>
      <c r="R22" s="162"/>
      <c r="S22" s="162"/>
      <c r="T22" s="162"/>
      <c r="U22" s="162"/>
      <c r="V22" s="162"/>
      <c r="W22" s="162"/>
    </row>
    <row r="23" spans="2:25" s="191" customFormat="1" ht="18" customHeight="1" x14ac:dyDescent="0.25">
      <c r="B23" s="146" t="s">
        <v>43</v>
      </c>
      <c r="C23" s="159"/>
      <c r="D23" s="163">
        <f>'41benpresaad'!D23</f>
        <v>44630</v>
      </c>
      <c r="E23" s="162"/>
      <c r="F23" s="164">
        <f>'41benpresaad'!F23+'41benpresaad'!H23+'41benpresaad'!J23+'41benpresaad'!L23+'41benpresaad'!N23</f>
        <v>29875</v>
      </c>
      <c r="G23" s="165">
        <f t="shared" si="0"/>
        <v>51.533498930518178</v>
      </c>
      <c r="H23" s="164">
        <f>'41benpresaad'!P23</f>
        <v>1370</v>
      </c>
      <c r="I23" s="165">
        <f>H23*100/$N23</f>
        <v>2.3632098254329676</v>
      </c>
      <c r="J23" s="164">
        <f>'41benpresaad'!R23</f>
        <v>26724</v>
      </c>
      <c r="K23" s="165">
        <f>J23*100/$N23</f>
        <v>46.098116332022357</v>
      </c>
      <c r="L23" s="164">
        <f>'41benpresaad'!T23</f>
        <v>3</v>
      </c>
      <c r="M23" s="165">
        <f t="shared" si="3"/>
        <v>5.1749120264955499E-3</v>
      </c>
      <c r="N23" s="164">
        <f t="shared" si="5"/>
        <v>57972</v>
      </c>
      <c r="O23" s="165">
        <f t="shared" si="6"/>
        <v>100</v>
      </c>
      <c r="P23" s="166"/>
      <c r="Q23" s="166">
        <f t="shared" si="4"/>
        <v>1.2989468967062514</v>
      </c>
      <c r="R23" s="162"/>
      <c r="S23" s="162"/>
      <c r="T23" s="162"/>
      <c r="U23" s="162"/>
      <c r="V23" s="162"/>
      <c r="W23" s="162"/>
    </row>
    <row r="24" spans="2:25" s="191" customFormat="1" ht="22.5" customHeight="1" x14ac:dyDescent="0.25">
      <c r="B24" s="146" t="s">
        <v>44</v>
      </c>
      <c r="C24" s="159"/>
      <c r="D24" s="163">
        <f>'41benpresaad'!D24</f>
        <v>16475</v>
      </c>
      <c r="E24" s="162"/>
      <c r="F24" s="163">
        <f>'41benpresaad'!F24+'41benpresaad'!H24+'41benpresaad'!J24+'41benpresaad'!L24+'41benpresaad'!N24</f>
        <v>10356</v>
      </c>
      <c r="G24" s="167">
        <f t="shared" si="0"/>
        <v>44.732408967215243</v>
      </c>
      <c r="H24" s="164">
        <f>'41benpresaad'!P24</f>
        <v>2994</v>
      </c>
      <c r="I24" s="165">
        <f t="shared" si="1"/>
        <v>12.932486717636387</v>
      </c>
      <c r="J24" s="164">
        <f>'41benpresaad'!R24</f>
        <v>9759</v>
      </c>
      <c r="K24" s="165">
        <f t="shared" si="2"/>
        <v>42.153686665802773</v>
      </c>
      <c r="L24" s="164">
        <f>'41benpresaad'!T24</f>
        <v>42</v>
      </c>
      <c r="M24" s="165">
        <f t="shared" si="3"/>
        <v>0.18141764934560062</v>
      </c>
      <c r="N24" s="163">
        <f t="shared" si="5"/>
        <v>23151</v>
      </c>
      <c r="O24" s="165">
        <f t="shared" si="6"/>
        <v>100</v>
      </c>
      <c r="P24" s="166"/>
      <c r="Q24" s="166">
        <f t="shared" si="4"/>
        <v>1.4052200303490137</v>
      </c>
      <c r="R24" s="162"/>
      <c r="S24" s="162"/>
      <c r="T24" s="162"/>
      <c r="U24" s="162"/>
      <c r="V24" s="162"/>
      <c r="W24" s="162"/>
    </row>
    <row r="25" spans="2:25" s="191" customFormat="1" ht="18" customHeight="1" x14ac:dyDescent="0.25">
      <c r="B25" s="146" t="s">
        <v>45</v>
      </c>
      <c r="C25" s="159"/>
      <c r="D25" s="163">
        <f>'41benpresaad'!D25</f>
        <v>70761</v>
      </c>
      <c r="E25" s="162"/>
      <c r="F25" s="163">
        <f>'41benpresaad'!F25+'41benpresaad'!H25+'41benpresaad'!J25+'41benpresaad'!L25+'41benpresaad'!N25</f>
        <v>54610</v>
      </c>
      <c r="G25" s="167">
        <f t="shared" si="0"/>
        <v>54.085907555784452</v>
      </c>
      <c r="H25" s="164">
        <f>'41benpresaad'!P25</f>
        <v>1390</v>
      </c>
      <c r="I25" s="165">
        <f t="shared" si="1"/>
        <v>1.376660163020333</v>
      </c>
      <c r="J25" s="164">
        <f>'41benpresaad'!R25</f>
        <v>37808</v>
      </c>
      <c r="K25" s="165">
        <f t="shared" si="2"/>
        <v>37.445156434153056</v>
      </c>
      <c r="L25" s="164">
        <f>'41benpresaad'!T25</f>
        <v>7161</v>
      </c>
      <c r="M25" s="165">
        <f t="shared" si="3"/>
        <v>7.0922758470421616</v>
      </c>
      <c r="N25" s="163">
        <f t="shared" si="5"/>
        <v>100969</v>
      </c>
      <c r="O25" s="165">
        <f t="shared" si="6"/>
        <v>100</v>
      </c>
      <c r="P25" s="166"/>
      <c r="Q25" s="166">
        <f t="shared" si="4"/>
        <v>1.4269018244513221</v>
      </c>
      <c r="R25" s="162"/>
      <c r="S25" s="162"/>
      <c r="T25" s="162"/>
      <c r="U25" s="162"/>
      <c r="V25" s="162"/>
      <c r="W25" s="162"/>
    </row>
    <row r="26" spans="2:25" s="191" customFormat="1" ht="18" customHeight="1" x14ac:dyDescent="0.25">
      <c r="B26" s="146" t="s">
        <v>46</v>
      </c>
      <c r="C26" s="159"/>
      <c r="D26" s="163">
        <f>'41benpresaad'!D26</f>
        <v>9334</v>
      </c>
      <c r="E26" s="162"/>
      <c r="F26" s="163">
        <f>'41benpresaad'!F26+'41benpresaad'!H26+'41benpresaad'!J26+'41benpresaad'!L26+'41benpresaad'!N26</f>
        <v>11982</v>
      </c>
      <c r="G26" s="167">
        <f t="shared" si="0"/>
        <v>84.178726991709993</v>
      </c>
      <c r="H26" s="164">
        <f>'41benpresaad'!P26</f>
        <v>1049</v>
      </c>
      <c r="I26" s="165">
        <f t="shared" si="1"/>
        <v>7.3696782352114658</v>
      </c>
      <c r="J26" s="164">
        <f>'41benpresaad'!R26</f>
        <v>1203</v>
      </c>
      <c r="K26" s="165">
        <f t="shared" si="2"/>
        <v>8.4515947730785435</v>
      </c>
      <c r="L26" s="164">
        <f>'41benpresaad'!T26</f>
        <v>0</v>
      </c>
      <c r="M26" s="165">
        <f t="shared" si="3"/>
        <v>0</v>
      </c>
      <c r="N26" s="163">
        <f t="shared" si="5"/>
        <v>14234</v>
      </c>
      <c r="O26" s="165">
        <f t="shared" si="6"/>
        <v>100</v>
      </c>
      <c r="P26" s="166"/>
      <c r="Q26" s="166">
        <f t="shared" si="4"/>
        <v>1.5249625026783802</v>
      </c>
      <c r="R26" s="162"/>
      <c r="S26" s="162"/>
      <c r="T26" s="162"/>
      <c r="U26" s="162"/>
      <c r="V26" s="162"/>
      <c r="W26" s="162"/>
    </row>
    <row r="27" spans="2:25" s="191" customFormat="1" ht="18" customHeight="1" x14ac:dyDescent="0.25">
      <c r="B27" s="146" t="s">
        <v>1</v>
      </c>
      <c r="C27" s="159"/>
      <c r="D27" s="163">
        <f>'41benpresaad'!D27</f>
        <v>3679</v>
      </c>
      <c r="E27" s="162"/>
      <c r="F27" s="163">
        <f>'41benpresaad'!F27+'41benpresaad'!H27+'41benpresaad'!J27+'41benpresaad'!L27+'41benpresaad'!N27</f>
        <v>3040</v>
      </c>
      <c r="G27" s="167">
        <f t="shared" si="0"/>
        <v>61.914460285132385</v>
      </c>
      <c r="H27" s="164">
        <f>'41benpresaad'!P27</f>
        <v>5</v>
      </c>
      <c r="I27" s="165">
        <f t="shared" si="1"/>
        <v>0.10183299389002037</v>
      </c>
      <c r="J27" s="164">
        <f>'41benpresaad'!R27</f>
        <v>1865</v>
      </c>
      <c r="K27" s="165">
        <f t="shared" si="2"/>
        <v>37.983706720977594</v>
      </c>
      <c r="L27" s="164">
        <f>'41benpresaad'!T27</f>
        <v>0</v>
      </c>
      <c r="M27" s="165">
        <f t="shared" si="3"/>
        <v>0</v>
      </c>
      <c r="N27" s="164">
        <f t="shared" si="5"/>
        <v>4910</v>
      </c>
      <c r="O27" s="165">
        <f t="shared" si="6"/>
        <v>100</v>
      </c>
      <c r="P27" s="166"/>
      <c r="Q27" s="166">
        <f t="shared" si="4"/>
        <v>1.3346017939657515</v>
      </c>
      <c r="R27" s="162"/>
      <c r="S27" s="162"/>
      <c r="T27" s="162"/>
      <c r="U27" s="162"/>
      <c r="V27" s="162"/>
      <c r="W27" s="162"/>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1518424</v>
      </c>
      <c r="E30" s="174"/>
      <c r="F30" s="147">
        <f>SUM(F10:F27)</f>
        <v>1255294</v>
      </c>
      <c r="G30" s="175">
        <f>F30*100/$N30</f>
        <v>59.068628258307079</v>
      </c>
      <c r="H30" s="147">
        <f>SUM(H10:H27)</f>
        <v>222787</v>
      </c>
      <c r="I30" s="175">
        <f>H30*100/$N30</f>
        <v>10.483378781212576</v>
      </c>
      <c r="J30" s="147">
        <f>SUM(J10:J27)</f>
        <v>636030</v>
      </c>
      <c r="K30" s="175">
        <f>J30*100/$N30</f>
        <v>29.928781330215116</v>
      </c>
      <c r="L30" s="147">
        <f>SUM(L10:L28)</f>
        <v>11034</v>
      </c>
      <c r="M30" s="175">
        <f>L30*100/$N30</f>
        <v>0.51921163026522898</v>
      </c>
      <c r="N30" s="147">
        <f>F30+H30+J30+L30</f>
        <v>2125145</v>
      </c>
      <c r="O30" s="175">
        <f>G30+I30+K30+M30</f>
        <v>100</v>
      </c>
      <c r="P30" s="176"/>
      <c r="Q30" s="176">
        <f>(N30/D30)</f>
        <v>1.3995728465830362</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J7:K7"/>
    <mergeCell ref="L7:M7"/>
    <mergeCell ref="N7:O7"/>
    <mergeCell ref="B3:X3"/>
    <mergeCell ref="B4:W4"/>
    <mergeCell ref="F6:W6"/>
    <mergeCell ref="B7:B8"/>
    <mergeCell ref="F7:G7"/>
    <mergeCell ref="H7:I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24">
    <tabColor theme="0"/>
    <pageSetUpPr fitToPage="1"/>
  </sheetPr>
  <dimension ref="B1:AD57"/>
  <sheetViews>
    <sheetView showGridLines="0"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7.17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B1" s="613" t="s">
        <v>32</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485" t="s">
        <v>415</v>
      </c>
      <c r="C3" s="1485"/>
      <c r="D3" s="1485"/>
      <c r="E3" s="1485"/>
      <c r="F3" s="1485"/>
      <c r="G3" s="1485"/>
      <c r="H3" s="1485"/>
      <c r="I3" s="1485"/>
      <c r="J3" s="1485"/>
      <c r="K3" s="1485"/>
      <c r="L3" s="1485"/>
      <c r="M3" s="1485"/>
      <c r="N3" s="1485"/>
      <c r="O3" s="1485"/>
      <c r="P3" s="1485"/>
      <c r="Q3" s="1485"/>
      <c r="R3" s="1485"/>
      <c r="S3" s="1485"/>
      <c r="T3" s="1485"/>
      <c r="U3" s="1485"/>
      <c r="V3" s="1485"/>
      <c r="W3" s="1485"/>
      <c r="X3" s="1485"/>
      <c r="Y3" s="821"/>
    </row>
    <row r="4" spans="2:30" s="621" customFormat="1" ht="14.25" customHeight="1" x14ac:dyDescent="0.25">
      <c r="B4" s="1420" t="str">
        <f>porsaad!$B$6</f>
        <v>Situación a 31 de diciembre de 2024</v>
      </c>
      <c r="C4" s="1420"/>
      <c r="D4" s="1420"/>
      <c r="E4" s="1420"/>
      <c r="F4" s="1420"/>
      <c r="G4" s="1420"/>
      <c r="H4" s="1420"/>
      <c r="I4" s="1420"/>
      <c r="J4" s="1420"/>
      <c r="K4" s="1420"/>
      <c r="L4" s="1420"/>
      <c r="M4" s="1420"/>
      <c r="N4" s="1420"/>
      <c r="O4" s="1420"/>
      <c r="P4" s="1420"/>
      <c r="Q4" s="1420"/>
      <c r="R4" s="1420"/>
      <c r="S4" s="1420"/>
      <c r="T4" s="1420"/>
      <c r="U4" s="1420"/>
      <c r="V4" s="1420"/>
      <c r="W4" s="1420"/>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35" t="s">
        <v>52</v>
      </c>
      <c r="G6" s="1536"/>
      <c r="H6" s="1536"/>
      <c r="I6" s="1536"/>
      <c r="J6" s="1536"/>
      <c r="K6" s="1536"/>
      <c r="L6" s="1536"/>
      <c r="M6" s="1536"/>
      <c r="N6" s="1536"/>
      <c r="O6" s="1536"/>
      <c r="P6" s="1536"/>
      <c r="Q6" s="1536"/>
      <c r="R6" s="1536"/>
      <c r="S6" s="1536"/>
      <c r="T6" s="1536"/>
      <c r="U6" s="1536"/>
      <c r="V6" s="1536"/>
      <c r="W6" s="1537"/>
      <c r="X6" s="825"/>
      <c r="Y6" s="826"/>
    </row>
    <row r="7" spans="2:30" s="621" customFormat="1" ht="64.5" customHeight="1" x14ac:dyDescent="0.25">
      <c r="B7" s="1493" t="s">
        <v>12</v>
      </c>
      <c r="C7" s="625"/>
      <c r="D7" s="871" t="s">
        <v>246</v>
      </c>
      <c r="E7" s="625"/>
      <c r="F7" s="1538" t="s">
        <v>54</v>
      </c>
      <c r="G7" s="1539"/>
      <c r="H7" s="1540" t="s">
        <v>55</v>
      </c>
      <c r="I7" s="1541"/>
      <c r="J7" s="1542" t="s">
        <v>56</v>
      </c>
      <c r="K7" s="1543"/>
      <c r="L7" s="1542" t="s">
        <v>57</v>
      </c>
      <c r="M7" s="1544"/>
      <c r="N7" s="1543" t="s">
        <v>58</v>
      </c>
      <c r="O7" s="1543"/>
      <c r="P7" s="1542" t="s">
        <v>59</v>
      </c>
      <c r="Q7" s="1544"/>
      <c r="R7" s="1540" t="s">
        <v>60</v>
      </c>
      <c r="S7" s="1541"/>
      <c r="T7" s="1542" t="s">
        <v>61</v>
      </c>
      <c r="U7" s="1544"/>
      <c r="V7" s="1542" t="s">
        <v>0</v>
      </c>
      <c r="W7" s="1545"/>
      <c r="X7" s="627"/>
      <c r="Y7" s="855" t="s">
        <v>247</v>
      </c>
      <c r="AD7" s="827"/>
    </row>
    <row r="8" spans="2:30" s="626" customFormat="1" ht="20.25" customHeight="1" x14ac:dyDescent="0.25">
      <c r="B8" s="1494"/>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74624</v>
      </c>
      <c r="E10" s="633"/>
      <c r="F10" s="675">
        <v>4</v>
      </c>
      <c r="G10" s="676">
        <v>4.1448354287779113E-2</v>
      </c>
      <c r="H10" s="675">
        <v>26297</v>
      </c>
      <c r="I10" s="676">
        <v>22.496891373428415</v>
      </c>
      <c r="J10" s="675">
        <v>30358</v>
      </c>
      <c r="K10" s="676">
        <v>25.898844759971517</v>
      </c>
      <c r="L10" s="675">
        <v>5953</v>
      </c>
      <c r="M10" s="676">
        <v>6.7656467537436367</v>
      </c>
      <c r="N10" s="675">
        <v>12578</v>
      </c>
      <c r="O10" s="676">
        <v>12.528030778060005</v>
      </c>
      <c r="P10" s="675">
        <v>2507</v>
      </c>
      <c r="Q10" s="676">
        <v>2.7451563878290628</v>
      </c>
      <c r="R10" s="675">
        <v>26738</v>
      </c>
      <c r="S10" s="676">
        <v>29.514416587843943</v>
      </c>
      <c r="T10" s="675">
        <v>8</v>
      </c>
      <c r="U10" s="676">
        <v>9.5650048356413341E-3</v>
      </c>
      <c r="V10" s="831">
        <f>F10+H10+J10+L10+N10+P10+R10+T10</f>
        <v>104443</v>
      </c>
      <c r="W10" s="676">
        <f t="shared" ref="V10:W27" si="0">G10+I10+K10+M10+O10+Q10+S10+U10</f>
        <v>100</v>
      </c>
      <c r="X10" s="678"/>
      <c r="Y10" s="832">
        <f t="shared" ref="Y10:Y27" si="1">V10/D10</f>
        <v>1.3995899442538593</v>
      </c>
    </row>
    <row r="11" spans="2:30" s="633" customFormat="1" ht="18" customHeight="1" x14ac:dyDescent="0.25">
      <c r="B11" s="682" t="s">
        <v>7</v>
      </c>
      <c r="D11" s="833">
        <v>13346</v>
      </c>
      <c r="F11" s="683">
        <v>2126</v>
      </c>
      <c r="G11" s="684">
        <v>14.391281630215721</v>
      </c>
      <c r="H11" s="683">
        <v>1821</v>
      </c>
      <c r="I11" s="684">
        <v>3.2171381652608795</v>
      </c>
      <c r="J11" s="683">
        <v>726</v>
      </c>
      <c r="K11" s="684">
        <v>5.0160483690378443</v>
      </c>
      <c r="L11" s="683">
        <v>505</v>
      </c>
      <c r="M11" s="684">
        <v>3.4634619690975592</v>
      </c>
      <c r="N11" s="683">
        <v>2828</v>
      </c>
      <c r="O11" s="684">
        <v>20.243338060759871</v>
      </c>
      <c r="P11" s="683">
        <v>4108</v>
      </c>
      <c r="Q11" s="684">
        <v>22.057176979920879</v>
      </c>
      <c r="R11" s="683">
        <v>5186</v>
      </c>
      <c r="S11" s="684">
        <v>31.611554825707248</v>
      </c>
      <c r="T11" s="683">
        <v>0</v>
      </c>
      <c r="U11" s="684">
        <v>0</v>
      </c>
      <c r="V11" s="834">
        <f t="shared" si="0"/>
        <v>17300</v>
      </c>
      <c r="W11" s="684">
        <f t="shared" si="0"/>
        <v>100</v>
      </c>
      <c r="X11" s="678"/>
      <c r="Y11" s="835">
        <f t="shared" si="1"/>
        <v>1.2962685448823617</v>
      </c>
    </row>
    <row r="12" spans="2:30" s="633" customFormat="1" ht="22.5" customHeight="1" x14ac:dyDescent="0.25">
      <c r="B12" s="682" t="s">
        <v>37</v>
      </c>
      <c r="D12" s="833">
        <v>7852</v>
      </c>
      <c r="F12" s="685">
        <v>2371</v>
      </c>
      <c r="G12" s="684">
        <v>26.047201285061163</v>
      </c>
      <c r="H12" s="685">
        <v>690</v>
      </c>
      <c r="I12" s="684">
        <v>1.4456938094649698</v>
      </c>
      <c r="J12" s="685">
        <v>934</v>
      </c>
      <c r="K12" s="684">
        <v>7.7350796985048804</v>
      </c>
      <c r="L12" s="685">
        <v>582</v>
      </c>
      <c r="M12" s="684">
        <v>6.5735821079945636</v>
      </c>
      <c r="N12" s="685">
        <v>1827</v>
      </c>
      <c r="O12" s="684">
        <v>20.560978623501793</v>
      </c>
      <c r="P12" s="685">
        <v>1709</v>
      </c>
      <c r="Q12" s="684">
        <v>11.083652539231435</v>
      </c>
      <c r="R12" s="685">
        <v>2785</v>
      </c>
      <c r="S12" s="684">
        <v>26.553811936241196</v>
      </c>
      <c r="T12" s="685">
        <v>11</v>
      </c>
      <c r="U12" s="684">
        <v>0</v>
      </c>
      <c r="V12" s="834">
        <f t="shared" si="0"/>
        <v>10909</v>
      </c>
      <c r="W12" s="684">
        <f t="shared" si="0"/>
        <v>100</v>
      </c>
      <c r="X12" s="678"/>
      <c r="Y12" s="835">
        <f t="shared" si="1"/>
        <v>1.3893275598573611</v>
      </c>
    </row>
    <row r="13" spans="2:30" s="633" customFormat="1" ht="18" customHeight="1" x14ac:dyDescent="0.25">
      <c r="B13" s="682" t="s">
        <v>38</v>
      </c>
      <c r="D13" s="833">
        <v>7981</v>
      </c>
      <c r="F13" s="683">
        <v>371</v>
      </c>
      <c r="G13" s="684">
        <v>2.2477064220183487</v>
      </c>
      <c r="H13" s="683">
        <v>2638</v>
      </c>
      <c r="I13" s="684">
        <v>9.8776758409785934</v>
      </c>
      <c r="J13" s="683">
        <v>588</v>
      </c>
      <c r="K13" s="684">
        <v>2.6758409785932722</v>
      </c>
      <c r="L13" s="683">
        <v>618</v>
      </c>
      <c r="M13" s="684">
        <v>7.477064220183486</v>
      </c>
      <c r="N13" s="683">
        <v>2139</v>
      </c>
      <c r="O13" s="684">
        <v>19.602446483180429</v>
      </c>
      <c r="P13" s="683">
        <v>379</v>
      </c>
      <c r="Q13" s="684">
        <v>6.666666666666667</v>
      </c>
      <c r="R13" s="683">
        <v>4651</v>
      </c>
      <c r="S13" s="684">
        <v>51.452599388379205</v>
      </c>
      <c r="T13" s="683">
        <v>0</v>
      </c>
      <c r="U13" s="684">
        <v>0</v>
      </c>
      <c r="V13" s="834">
        <f t="shared" si="0"/>
        <v>11384</v>
      </c>
      <c r="W13" s="684">
        <f t="shared" si="0"/>
        <v>100</v>
      </c>
      <c r="X13" s="678"/>
      <c r="Y13" s="835">
        <f t="shared" si="1"/>
        <v>1.4263876707179552</v>
      </c>
    </row>
    <row r="14" spans="2:30" s="633" customFormat="1" ht="18" customHeight="1" x14ac:dyDescent="0.25">
      <c r="B14" s="682" t="s">
        <v>6</v>
      </c>
      <c r="D14" s="833">
        <v>15182</v>
      </c>
      <c r="F14" s="683">
        <v>1654</v>
      </c>
      <c r="G14" s="684">
        <v>0.16137708445400753</v>
      </c>
      <c r="H14" s="683">
        <v>958</v>
      </c>
      <c r="I14" s="684">
        <v>3.0984400215169448</v>
      </c>
      <c r="J14" s="683">
        <v>982</v>
      </c>
      <c r="K14" s="684">
        <v>0</v>
      </c>
      <c r="L14" s="683">
        <v>1834</v>
      </c>
      <c r="M14" s="684">
        <v>14.922001075847231</v>
      </c>
      <c r="N14" s="683">
        <v>3743</v>
      </c>
      <c r="O14" s="684">
        <v>24.314147391070467</v>
      </c>
      <c r="P14" s="683">
        <v>4341</v>
      </c>
      <c r="Q14" s="684">
        <v>21.79666487358795</v>
      </c>
      <c r="R14" s="683">
        <v>7004</v>
      </c>
      <c r="S14" s="684">
        <v>35.707369553523399</v>
      </c>
      <c r="T14" s="683">
        <v>0</v>
      </c>
      <c r="U14" s="684">
        <v>0</v>
      </c>
      <c r="V14" s="834">
        <f t="shared" si="0"/>
        <v>20516</v>
      </c>
      <c r="W14" s="684">
        <f t="shared" si="0"/>
        <v>100</v>
      </c>
      <c r="X14" s="678"/>
      <c r="Y14" s="835">
        <f t="shared" si="1"/>
        <v>1.3513371097352127</v>
      </c>
    </row>
    <row r="15" spans="2:30" s="633" customFormat="1" ht="18" customHeight="1" x14ac:dyDescent="0.25">
      <c r="B15" s="682" t="s">
        <v>5</v>
      </c>
      <c r="D15" s="833">
        <v>5278</v>
      </c>
      <c r="F15" s="685">
        <v>2553</v>
      </c>
      <c r="G15" s="684">
        <v>0</v>
      </c>
      <c r="H15" s="685">
        <v>595</v>
      </c>
      <c r="I15" s="684">
        <v>5.5706304868316039</v>
      </c>
      <c r="J15" s="685">
        <v>419</v>
      </c>
      <c r="K15" s="684">
        <v>8.0925778132482051</v>
      </c>
      <c r="L15" s="685">
        <v>773</v>
      </c>
      <c r="M15" s="684">
        <v>12.721468475658419</v>
      </c>
      <c r="N15" s="685">
        <v>1918</v>
      </c>
      <c r="O15" s="684">
        <v>33.998403830806069</v>
      </c>
      <c r="P15" s="685">
        <v>161</v>
      </c>
      <c r="Q15" s="684">
        <v>0</v>
      </c>
      <c r="R15" s="685">
        <v>2277</v>
      </c>
      <c r="S15" s="684">
        <v>39.616919393455703</v>
      </c>
      <c r="T15" s="685">
        <v>0</v>
      </c>
      <c r="U15" s="684">
        <v>0</v>
      </c>
      <c r="V15" s="834">
        <f t="shared" si="0"/>
        <v>8696</v>
      </c>
      <c r="W15" s="684">
        <f t="shared" si="0"/>
        <v>100</v>
      </c>
      <c r="X15" s="678"/>
      <c r="Y15" s="835">
        <f t="shared" si="1"/>
        <v>1.6475937855248199</v>
      </c>
    </row>
    <row r="16" spans="2:30" s="742" customFormat="1" ht="18" customHeight="1" x14ac:dyDescent="0.25">
      <c r="B16" s="836" t="s">
        <v>4</v>
      </c>
      <c r="D16" s="837">
        <v>35129</v>
      </c>
      <c r="E16" s="820"/>
      <c r="F16" s="838">
        <v>5898</v>
      </c>
      <c r="G16" s="839">
        <v>14.10823965697068</v>
      </c>
      <c r="H16" s="838">
        <v>4447</v>
      </c>
      <c r="I16" s="839">
        <v>4.2299223548499247</v>
      </c>
      <c r="J16" s="838">
        <v>3658</v>
      </c>
      <c r="K16" s="839">
        <v>9.7183914706223202</v>
      </c>
      <c r="L16" s="838">
        <v>2065</v>
      </c>
      <c r="M16" s="839">
        <v>5.5742264457063389</v>
      </c>
      <c r="N16" s="838">
        <v>5574</v>
      </c>
      <c r="O16" s="839">
        <v>12.858963958743772</v>
      </c>
      <c r="P16" s="838">
        <v>16273</v>
      </c>
      <c r="Q16" s="839">
        <v>32.65036504809364</v>
      </c>
      <c r="R16" s="838">
        <v>9702</v>
      </c>
      <c r="S16" s="839">
        <v>20.020859891065012</v>
      </c>
      <c r="T16" s="838">
        <v>586</v>
      </c>
      <c r="U16" s="839">
        <v>0.83903117394831384</v>
      </c>
      <c r="V16" s="840">
        <f t="shared" si="0"/>
        <v>48203</v>
      </c>
      <c r="W16" s="839">
        <f t="shared" si="0"/>
        <v>100</v>
      </c>
      <c r="X16" s="841"/>
      <c r="Y16" s="835">
        <f t="shared" si="1"/>
        <v>1.3721711406530217</v>
      </c>
    </row>
    <row r="17" spans="2:25" s="742" customFormat="1" ht="18" customHeight="1" x14ac:dyDescent="0.25">
      <c r="B17" s="836" t="s">
        <v>40</v>
      </c>
      <c r="D17" s="837">
        <v>23551</v>
      </c>
      <c r="E17" s="820"/>
      <c r="F17" s="838">
        <v>3258</v>
      </c>
      <c r="G17" s="839">
        <v>6.9774527726995732</v>
      </c>
      <c r="H17" s="838">
        <v>5429</v>
      </c>
      <c r="I17" s="839">
        <v>8.4573866109515112</v>
      </c>
      <c r="J17" s="838">
        <v>2938</v>
      </c>
      <c r="K17" s="839">
        <v>12.122399233916601</v>
      </c>
      <c r="L17" s="838">
        <v>1433</v>
      </c>
      <c r="M17" s="839">
        <v>4.8359014538173586</v>
      </c>
      <c r="N17" s="838">
        <v>7005</v>
      </c>
      <c r="O17" s="839">
        <v>28.332027509358404</v>
      </c>
      <c r="P17" s="838">
        <v>4231</v>
      </c>
      <c r="Q17" s="839">
        <v>12.823191433794724</v>
      </c>
      <c r="R17" s="838">
        <v>8126</v>
      </c>
      <c r="S17" s="839">
        <v>26.412466266213983</v>
      </c>
      <c r="T17" s="838">
        <v>16</v>
      </c>
      <c r="U17" s="839">
        <v>3.9174719247845394E-2</v>
      </c>
      <c r="V17" s="840">
        <f t="shared" si="0"/>
        <v>32436</v>
      </c>
      <c r="W17" s="839">
        <f t="shared" si="0"/>
        <v>99.999999999999986</v>
      </c>
      <c r="X17" s="841"/>
      <c r="Y17" s="835">
        <f t="shared" si="1"/>
        <v>1.3772663581164282</v>
      </c>
    </row>
    <row r="18" spans="2:25" s="742" customFormat="1" ht="18" customHeight="1" x14ac:dyDescent="0.25">
      <c r="B18" s="836" t="s">
        <v>41</v>
      </c>
      <c r="D18" s="837">
        <v>45961</v>
      </c>
      <c r="E18" s="820"/>
      <c r="F18" s="838">
        <v>11</v>
      </c>
      <c r="G18" s="839">
        <v>0.38917682645664642</v>
      </c>
      <c r="H18" s="838">
        <v>4106</v>
      </c>
      <c r="I18" s="839">
        <v>5.0131877455410665</v>
      </c>
      <c r="J18" s="838">
        <v>5857</v>
      </c>
      <c r="K18" s="839">
        <v>10.515152074072708</v>
      </c>
      <c r="L18" s="838">
        <v>3577</v>
      </c>
      <c r="M18" s="839">
        <v>6.5237840529723146</v>
      </c>
      <c r="N18" s="838">
        <v>14984</v>
      </c>
      <c r="O18" s="839">
        <v>32.416031871922094</v>
      </c>
      <c r="P18" s="838">
        <v>6659</v>
      </c>
      <c r="Q18" s="839">
        <v>11.359905564675286</v>
      </c>
      <c r="R18" s="838">
        <v>21452</v>
      </c>
      <c r="S18" s="839">
        <v>33.677628788018517</v>
      </c>
      <c r="T18" s="838">
        <v>62</v>
      </c>
      <c r="U18" s="839">
        <v>0.10513307634136894</v>
      </c>
      <c r="V18" s="840">
        <f t="shared" si="0"/>
        <v>56708</v>
      </c>
      <c r="W18" s="839">
        <f t="shared" si="0"/>
        <v>100.00000000000001</v>
      </c>
      <c r="X18" s="841"/>
      <c r="Y18" s="835">
        <f t="shared" si="1"/>
        <v>1.2338286808381018</v>
      </c>
    </row>
    <row r="19" spans="2:25" s="742" customFormat="1" ht="18" customHeight="1" x14ac:dyDescent="0.25">
      <c r="B19" s="836" t="s">
        <v>3</v>
      </c>
      <c r="D19" s="837">
        <v>46482</v>
      </c>
      <c r="E19" s="820"/>
      <c r="F19" s="838">
        <v>20</v>
      </c>
      <c r="G19" s="839">
        <v>7.0628950806935764E-3</v>
      </c>
      <c r="H19" s="838">
        <v>19894</v>
      </c>
      <c r="I19" s="839">
        <v>5.0323127449941731</v>
      </c>
      <c r="J19" s="838">
        <v>1084</v>
      </c>
      <c r="K19" s="839">
        <v>8.1223293427976129E-2</v>
      </c>
      <c r="L19" s="838">
        <v>3000</v>
      </c>
      <c r="M19" s="839">
        <v>7.5113889183176186</v>
      </c>
      <c r="N19" s="838">
        <v>6396</v>
      </c>
      <c r="O19" s="839">
        <v>19.811420701345483</v>
      </c>
      <c r="P19" s="838">
        <v>7821</v>
      </c>
      <c r="Q19" s="839">
        <v>16.121058021683087</v>
      </c>
      <c r="R19" s="838">
        <v>30456</v>
      </c>
      <c r="S19" s="839">
        <v>51.403750397287851</v>
      </c>
      <c r="T19" s="838">
        <v>284</v>
      </c>
      <c r="U19" s="839">
        <v>3.1783027863121094E-2</v>
      </c>
      <c r="V19" s="840">
        <f t="shared" si="0"/>
        <v>68955</v>
      </c>
      <c r="W19" s="839">
        <f t="shared" si="0"/>
        <v>100.00000000000001</v>
      </c>
      <c r="X19" s="841"/>
      <c r="Y19" s="835">
        <f t="shared" si="1"/>
        <v>1.4834774751516717</v>
      </c>
    </row>
    <row r="20" spans="2:25" s="633" customFormat="1" ht="18" customHeight="1" x14ac:dyDescent="0.25">
      <c r="B20" s="836" t="s">
        <v>2</v>
      </c>
      <c r="D20" s="833">
        <v>12503</v>
      </c>
      <c r="F20" s="683">
        <v>384</v>
      </c>
      <c r="G20" s="684">
        <v>2.6190698107931776</v>
      </c>
      <c r="H20" s="683">
        <v>1001</v>
      </c>
      <c r="I20" s="684">
        <v>3.3647124615528008</v>
      </c>
      <c r="J20" s="683">
        <v>204</v>
      </c>
      <c r="K20" s="684">
        <v>1.8175039612265822</v>
      </c>
      <c r="L20" s="683">
        <v>750</v>
      </c>
      <c r="M20" s="684">
        <v>6.0117438717494638</v>
      </c>
      <c r="N20" s="683">
        <v>3469</v>
      </c>
      <c r="O20" s="684">
        <v>28.250535930655232</v>
      </c>
      <c r="P20" s="683">
        <v>6170</v>
      </c>
      <c r="Q20" s="684">
        <v>37.794761860378415</v>
      </c>
      <c r="R20" s="683">
        <v>2029</v>
      </c>
      <c r="S20" s="684">
        <v>20.141672103644328</v>
      </c>
      <c r="T20" s="683">
        <v>0</v>
      </c>
      <c r="U20" s="684">
        <v>0</v>
      </c>
      <c r="V20" s="834">
        <f t="shared" si="0"/>
        <v>14007</v>
      </c>
      <c r="W20" s="684">
        <f t="shared" si="0"/>
        <v>100</v>
      </c>
      <c r="X20" s="678"/>
      <c r="Y20" s="835">
        <f t="shared" si="1"/>
        <v>1.120291130128769</v>
      </c>
    </row>
    <row r="21" spans="2:25" s="633" customFormat="1" ht="18" customHeight="1" x14ac:dyDescent="0.25">
      <c r="B21" s="682" t="s">
        <v>35</v>
      </c>
      <c r="D21" s="833">
        <v>25719</v>
      </c>
      <c r="F21" s="683">
        <v>1541</v>
      </c>
      <c r="G21" s="684">
        <v>5.3052431721922009</v>
      </c>
      <c r="H21" s="683">
        <v>6164</v>
      </c>
      <c r="I21" s="684">
        <v>3.6950489265371695</v>
      </c>
      <c r="J21" s="683">
        <v>8640</v>
      </c>
      <c r="K21" s="684">
        <v>30.798159778004965</v>
      </c>
      <c r="L21" s="683">
        <v>1937</v>
      </c>
      <c r="M21" s="684">
        <v>7.5471009201109975</v>
      </c>
      <c r="N21" s="683">
        <v>4014</v>
      </c>
      <c r="O21" s="684">
        <v>17.328757119906527</v>
      </c>
      <c r="P21" s="683">
        <v>5931</v>
      </c>
      <c r="Q21" s="684">
        <v>16.445158463560684</v>
      </c>
      <c r="R21" s="683">
        <v>5668</v>
      </c>
      <c r="S21" s="684">
        <v>18.613991529136847</v>
      </c>
      <c r="T21" s="683">
        <v>85</v>
      </c>
      <c r="U21" s="684">
        <v>0.26654009055060612</v>
      </c>
      <c r="V21" s="834">
        <f t="shared" si="0"/>
        <v>33980</v>
      </c>
      <c r="W21" s="684">
        <f t="shared" si="0"/>
        <v>100.00000000000001</v>
      </c>
      <c r="X21" s="678"/>
      <c r="Y21" s="835">
        <f t="shared" si="1"/>
        <v>1.3212022240367043</v>
      </c>
    </row>
    <row r="22" spans="2:25" s="633" customFormat="1" ht="21" customHeight="1" x14ac:dyDescent="0.25">
      <c r="B22" s="682" t="s">
        <v>42</v>
      </c>
      <c r="D22" s="833">
        <v>63408</v>
      </c>
      <c r="F22" s="683">
        <v>2338</v>
      </c>
      <c r="G22" s="684">
        <v>2.2532814395789673</v>
      </c>
      <c r="H22" s="683">
        <v>17667</v>
      </c>
      <c r="I22" s="684">
        <v>13.798591305169941</v>
      </c>
      <c r="J22" s="683">
        <v>15033</v>
      </c>
      <c r="K22" s="684">
        <v>14.416274049446134</v>
      </c>
      <c r="L22" s="683">
        <v>7058</v>
      </c>
      <c r="M22" s="684">
        <v>8.5530151426815628</v>
      </c>
      <c r="N22" s="683">
        <v>15348</v>
      </c>
      <c r="O22" s="684">
        <v>24.417377054346627</v>
      </c>
      <c r="P22" s="683">
        <v>13697</v>
      </c>
      <c r="Q22" s="684">
        <v>16.926398058711374</v>
      </c>
      <c r="R22" s="683">
        <v>16247</v>
      </c>
      <c r="S22" s="684">
        <v>19.521611017443234</v>
      </c>
      <c r="T22" s="683">
        <v>65</v>
      </c>
      <c r="U22" s="684">
        <v>0.11345193262215779</v>
      </c>
      <c r="V22" s="834">
        <f t="shared" si="0"/>
        <v>87453</v>
      </c>
      <c r="W22" s="684">
        <f t="shared" si="0"/>
        <v>100</v>
      </c>
      <c r="X22" s="678"/>
      <c r="Y22" s="835">
        <f t="shared" si="1"/>
        <v>1.3792108251324755</v>
      </c>
    </row>
    <row r="23" spans="2:25" s="633" customFormat="1" ht="18" customHeight="1" x14ac:dyDescent="0.25">
      <c r="B23" s="682" t="s">
        <v>43</v>
      </c>
      <c r="D23" s="833">
        <v>13599</v>
      </c>
      <c r="F23" s="683">
        <v>1268</v>
      </c>
      <c r="G23" s="684">
        <v>8.3258093641171165</v>
      </c>
      <c r="H23" s="683">
        <v>2255</v>
      </c>
      <c r="I23" s="684">
        <v>9.538243260673287</v>
      </c>
      <c r="J23" s="683">
        <v>541</v>
      </c>
      <c r="K23" s="684">
        <v>0.88352895653295493</v>
      </c>
      <c r="L23" s="683">
        <v>1472</v>
      </c>
      <c r="M23" s="684">
        <v>8.2742164323487675</v>
      </c>
      <c r="N23" s="683">
        <v>2790</v>
      </c>
      <c r="O23" s="684">
        <v>15.62620920933832</v>
      </c>
      <c r="P23" s="683">
        <v>750</v>
      </c>
      <c r="Q23" s="684">
        <v>3.5147684767186895</v>
      </c>
      <c r="R23" s="683">
        <v>7714</v>
      </c>
      <c r="S23" s="684">
        <v>53.81787695085773</v>
      </c>
      <c r="T23" s="683">
        <v>2</v>
      </c>
      <c r="U23" s="684">
        <v>1.9347349413130401E-2</v>
      </c>
      <c r="V23" s="834">
        <f>F23+H23+J23+L23+N23+P23+R23+T23</f>
        <v>16792</v>
      </c>
      <c r="W23" s="684">
        <f t="shared" si="0"/>
        <v>100</v>
      </c>
      <c r="X23" s="678"/>
      <c r="Y23" s="835">
        <f t="shared" si="1"/>
        <v>1.234796676226193</v>
      </c>
    </row>
    <row r="24" spans="2:25" s="633" customFormat="1" ht="22.5" customHeight="1" x14ac:dyDescent="0.25">
      <c r="B24" s="682" t="s">
        <v>44</v>
      </c>
      <c r="D24" s="833">
        <v>3411</v>
      </c>
      <c r="F24" s="685">
        <v>352</v>
      </c>
      <c r="G24" s="686">
        <v>3.2579185520361991</v>
      </c>
      <c r="H24" s="685">
        <v>399</v>
      </c>
      <c r="I24" s="684">
        <v>6.4253393665158374</v>
      </c>
      <c r="J24" s="685">
        <v>208</v>
      </c>
      <c r="K24" s="684">
        <v>5.2187028657616894</v>
      </c>
      <c r="L24" s="685">
        <v>210</v>
      </c>
      <c r="M24" s="684">
        <v>3.4690799396681751</v>
      </c>
      <c r="N24" s="685">
        <v>968</v>
      </c>
      <c r="O24" s="684">
        <v>17.134238310708898</v>
      </c>
      <c r="P24" s="685">
        <v>820</v>
      </c>
      <c r="Q24" s="684">
        <v>12.428355957767723</v>
      </c>
      <c r="R24" s="685">
        <v>1440</v>
      </c>
      <c r="S24" s="684">
        <v>51.945701357466064</v>
      </c>
      <c r="T24" s="685">
        <v>12</v>
      </c>
      <c r="U24" s="684">
        <v>0.12066365007541478</v>
      </c>
      <c r="V24" s="842">
        <f t="shared" si="0"/>
        <v>4409</v>
      </c>
      <c r="W24" s="684">
        <f t="shared" si="0"/>
        <v>100</v>
      </c>
      <c r="X24" s="678"/>
      <c r="Y24" s="835">
        <f t="shared" si="1"/>
        <v>1.2925828202873058</v>
      </c>
    </row>
    <row r="25" spans="2:25" s="633" customFormat="1" ht="18" customHeight="1" x14ac:dyDescent="0.25">
      <c r="B25" s="682" t="s">
        <v>45</v>
      </c>
      <c r="D25" s="833">
        <v>17299</v>
      </c>
      <c r="F25" s="685">
        <v>262</v>
      </c>
      <c r="G25" s="686">
        <v>0.41635124905374715</v>
      </c>
      <c r="H25" s="685">
        <v>4480</v>
      </c>
      <c r="I25" s="684">
        <v>12.162503154176129</v>
      </c>
      <c r="J25" s="685">
        <v>1383</v>
      </c>
      <c r="K25" s="684">
        <v>6.594330894103793</v>
      </c>
      <c r="L25" s="685">
        <v>1957</v>
      </c>
      <c r="M25" s="684">
        <v>8.2555303221465213</v>
      </c>
      <c r="N25" s="685">
        <v>6133</v>
      </c>
      <c r="O25" s="684">
        <v>27.294137437967869</v>
      </c>
      <c r="P25" s="685">
        <v>693</v>
      </c>
      <c r="Q25" s="684">
        <v>2.5864244259399447</v>
      </c>
      <c r="R25" s="685">
        <v>7396</v>
      </c>
      <c r="S25" s="684">
        <v>35.057616283959966</v>
      </c>
      <c r="T25" s="685">
        <v>1991</v>
      </c>
      <c r="U25" s="684">
        <v>7.6331062326520316</v>
      </c>
      <c r="V25" s="842">
        <f t="shared" si="0"/>
        <v>24295</v>
      </c>
      <c r="W25" s="684">
        <f t="shared" si="0"/>
        <v>99.999999999999986</v>
      </c>
      <c r="X25" s="678"/>
      <c r="Y25" s="835">
        <f t="shared" si="1"/>
        <v>1.4044164402566621</v>
      </c>
    </row>
    <row r="26" spans="2:25" s="633" customFormat="1" ht="18" customHeight="1" x14ac:dyDescent="0.25">
      <c r="B26" s="682" t="s">
        <v>46</v>
      </c>
      <c r="D26" s="833">
        <v>2318</v>
      </c>
      <c r="F26" s="685">
        <v>398</v>
      </c>
      <c r="G26" s="686">
        <v>8.1975827640567527</v>
      </c>
      <c r="H26" s="685">
        <v>485</v>
      </c>
      <c r="I26" s="684">
        <v>11.008933263268524</v>
      </c>
      <c r="J26" s="685">
        <v>661</v>
      </c>
      <c r="K26" s="684">
        <v>20.546505517603784</v>
      </c>
      <c r="L26" s="685">
        <v>437</v>
      </c>
      <c r="M26" s="684">
        <v>9.1697320021019451</v>
      </c>
      <c r="N26" s="685">
        <v>710</v>
      </c>
      <c r="O26" s="684">
        <v>17.892800840777721</v>
      </c>
      <c r="P26" s="685">
        <v>477</v>
      </c>
      <c r="Q26" s="684">
        <v>13.110877561744614</v>
      </c>
      <c r="R26" s="685">
        <v>481</v>
      </c>
      <c r="S26" s="684">
        <v>20.073568050446664</v>
      </c>
      <c r="T26" s="685">
        <v>0</v>
      </c>
      <c r="U26" s="684">
        <v>0</v>
      </c>
      <c r="V26" s="842">
        <f t="shared" si="0"/>
        <v>3649</v>
      </c>
      <c r="W26" s="684">
        <f t="shared" si="0"/>
        <v>100.00000000000001</v>
      </c>
      <c r="X26" s="678"/>
      <c r="Y26" s="835">
        <f t="shared" si="1"/>
        <v>1.5742018981880932</v>
      </c>
    </row>
    <row r="27" spans="2:25" s="633" customFormat="1" ht="18" customHeight="1" x14ac:dyDescent="0.25">
      <c r="B27" s="682" t="s">
        <v>1</v>
      </c>
      <c r="D27" s="833">
        <v>1181</v>
      </c>
      <c r="F27" s="685">
        <v>182</v>
      </c>
      <c r="G27" s="686">
        <v>9.2670598146588041</v>
      </c>
      <c r="H27" s="685">
        <v>193</v>
      </c>
      <c r="I27" s="684">
        <v>12.973883740522325</v>
      </c>
      <c r="J27" s="685">
        <v>358</v>
      </c>
      <c r="K27" s="684">
        <v>20.387531592249367</v>
      </c>
      <c r="L27" s="685">
        <v>22</v>
      </c>
      <c r="M27" s="684">
        <v>1.5164279696714407</v>
      </c>
      <c r="N27" s="685">
        <v>102</v>
      </c>
      <c r="O27" s="684">
        <v>7.5821398483572029</v>
      </c>
      <c r="P27" s="685">
        <v>0</v>
      </c>
      <c r="Q27" s="684">
        <v>0.42122999157540014</v>
      </c>
      <c r="R27" s="685">
        <v>670</v>
      </c>
      <c r="S27" s="684">
        <v>47.851727042965457</v>
      </c>
      <c r="T27" s="685">
        <v>0</v>
      </c>
      <c r="U27" s="684">
        <v>0</v>
      </c>
      <c r="V27" s="834">
        <f t="shared" si="0"/>
        <v>1527</v>
      </c>
      <c r="W27" s="684">
        <f t="shared" si="0"/>
        <v>100</v>
      </c>
      <c r="X27" s="678"/>
      <c r="Y27" s="835">
        <f t="shared" si="1"/>
        <v>1.2929720575783235</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5">
      <c r="B30" s="1253" t="s">
        <v>0</v>
      </c>
      <c r="C30" s="1229"/>
      <c r="D30" s="1270">
        <f>SUM(D10:D29)</f>
        <v>414824</v>
      </c>
      <c r="E30" s="1229"/>
      <c r="F30" s="1254">
        <f>SUM(F10:F27)</f>
        <v>24991</v>
      </c>
      <c r="G30" s="1255">
        <f>F30*100/$V30</f>
        <v>4.4180093412673997</v>
      </c>
      <c r="H30" s="1254">
        <f>SUM(H10:H27)</f>
        <v>99519</v>
      </c>
      <c r="I30" s="1255">
        <f>H30*100/$V30</f>
        <v>17.593368477995693</v>
      </c>
      <c r="J30" s="1254">
        <f>SUM(J10:J27)</f>
        <v>74572</v>
      </c>
      <c r="K30" s="1255">
        <f>J30*100/$V30</f>
        <v>13.183137633427735</v>
      </c>
      <c r="L30" s="1254">
        <f>SUM(L10:L27)</f>
        <v>34183</v>
      </c>
      <c r="M30" s="1255">
        <f>L30*100/$V30</f>
        <v>6.0430080153872812</v>
      </c>
      <c r="N30" s="1254">
        <f>SUM(N10:N27)</f>
        <v>92526</v>
      </c>
      <c r="O30" s="1255">
        <f>N30*100/$V30</f>
        <v>16.357117854832037</v>
      </c>
      <c r="P30" s="1254">
        <f>SUM(P10:P27)</f>
        <v>76727</v>
      </c>
      <c r="Q30" s="1255">
        <f>P30*100/$V30</f>
        <v>13.564107187684519</v>
      </c>
      <c r="R30" s="1254">
        <f>SUM(R10:R27)</f>
        <v>160022</v>
      </c>
      <c r="S30" s="1255">
        <f>R30*100/$V30</f>
        <v>28.289331791776714</v>
      </c>
      <c r="T30" s="1254">
        <f>SUM(T10:T28)</f>
        <v>3122</v>
      </c>
      <c r="U30" s="1255">
        <f>T30*100/$V30</f>
        <v>0.55191969762861925</v>
      </c>
      <c r="V30" s="1254">
        <f>SUM(V10:V27)</f>
        <v>565662</v>
      </c>
      <c r="W30" s="1255">
        <f>G30+I30+K30+M30+O30+Q30+S30+U30</f>
        <v>100</v>
      </c>
      <c r="X30" s="1271"/>
      <c r="Y30" s="1272">
        <f>(V30/D30)</f>
        <v>1.3636192698590246</v>
      </c>
    </row>
    <row r="31" spans="2:25" s="631" customFormat="1" ht="5.25" customHeight="1" x14ac:dyDescent="0.25">
      <c r="B31" s="644"/>
      <c r="C31" s="645"/>
      <c r="D31" s="1352"/>
      <c r="E31" s="1352"/>
      <c r="F31" s="1352"/>
      <c r="G31" s="1352"/>
      <c r="H31" s="1352"/>
      <c r="I31" s="1352"/>
      <c r="J31" s="1352"/>
      <c r="K31" s="1352"/>
      <c r="L31" s="1352"/>
      <c r="M31" s="1346"/>
      <c r="N31" s="1352"/>
      <c r="O31" s="1352"/>
      <c r="P31" s="1352"/>
      <c r="Q31" s="1352"/>
      <c r="R31" s="1352"/>
      <c r="S31" s="1352"/>
      <c r="T31" s="1352"/>
      <c r="U31" s="1352"/>
      <c r="V31" s="1352"/>
      <c r="W31" s="1352"/>
      <c r="X31" s="1346"/>
      <c r="Y31" s="1346"/>
    </row>
    <row r="32" spans="2:25" s="697" customFormat="1" ht="18.75" customHeight="1" x14ac:dyDescent="0.25">
      <c r="B32" s="850" t="s">
        <v>39</v>
      </c>
      <c r="C32" s="851"/>
      <c r="D32" s="1345"/>
      <c r="E32" s="1345"/>
      <c r="F32" s="1345"/>
      <c r="G32" s="1345"/>
      <c r="H32" s="1345"/>
      <c r="I32" s="1345"/>
      <c r="J32" s="1345"/>
      <c r="K32" s="1345"/>
      <c r="L32" s="1345"/>
      <c r="M32" s="1345"/>
      <c r="N32" s="1345"/>
      <c r="O32" s="1345"/>
      <c r="P32" s="1345"/>
      <c r="Q32" s="1345"/>
      <c r="R32" s="1345"/>
      <c r="S32" s="1345"/>
      <c r="T32" s="1345"/>
      <c r="U32" s="1345"/>
      <c r="V32" s="1345"/>
      <c r="W32" s="1345"/>
      <c r="X32" s="1346"/>
      <c r="Y32" s="1346"/>
    </row>
    <row r="33" spans="2:28" s="852" customFormat="1" x14ac:dyDescent="0.35">
      <c r="B33" s="698" t="s">
        <v>47</v>
      </c>
      <c r="D33" s="1345"/>
      <c r="E33" s="1345"/>
      <c r="F33" s="1345"/>
      <c r="G33" s="1345"/>
      <c r="H33" s="1345"/>
      <c r="I33" s="1345"/>
      <c r="J33" s="1345"/>
      <c r="K33" s="1345"/>
      <c r="L33" s="1345"/>
      <c r="M33" s="1345"/>
      <c r="N33" s="1345"/>
      <c r="O33" s="1345"/>
      <c r="P33" s="1345"/>
      <c r="Q33" s="1345"/>
      <c r="R33" s="1345"/>
      <c r="S33" s="1345"/>
      <c r="T33" s="1345"/>
      <c r="U33" s="1345"/>
      <c r="V33" s="1345"/>
      <c r="W33" s="1345"/>
      <c r="X33" s="1346"/>
      <c r="Y33" s="1346"/>
      <c r="Z33" s="1345"/>
      <c r="AA33" s="1345"/>
      <c r="AB33" s="1345"/>
    </row>
    <row r="34" spans="2:28" s="852" customFormat="1" x14ac:dyDescent="0.25">
      <c r="D34" s="852" t="e">
        <f>GETPIVOTDATA("Cuenta número de expedientes",#REF!,"CCAA",$B35,"Grado Resuelto",$B$1)</f>
        <v>#REF!</v>
      </c>
      <c r="N34" s="852" t="e">
        <f>GETPIVOTDATA("ID PRESTACION
COUNT",#REF!,"
CCAA",$B35,"
Tipo Prestación",N$1,"Grado Resuelto",$B$1)</f>
        <v>#REF!</v>
      </c>
      <c r="O34" s="1345"/>
      <c r="P34" s="1345"/>
      <c r="Q34" s="1345"/>
      <c r="R34" s="1345"/>
      <c r="S34" s="1345"/>
      <c r="T34" s="1345"/>
      <c r="U34" s="1345"/>
      <c r="V34" s="1345"/>
      <c r="W34" s="1345"/>
      <c r="X34" s="1346"/>
      <c r="Y34" s="1346"/>
      <c r="Z34" s="1345"/>
      <c r="AA34" s="1345"/>
      <c r="AB34" s="1345"/>
    </row>
    <row r="35" spans="2:28" s="852" customFormat="1" x14ac:dyDescent="0.25">
      <c r="B35" s="852" t="s">
        <v>39</v>
      </c>
      <c r="D35" s="853" t="e">
        <f>GETPIVOTDATA("Cuenta número de expedientes",#REF!,"CCAA",$B36,"Grado Resuelto",$B$1)</f>
        <v>#REF!</v>
      </c>
      <c r="N35" s="852" t="e">
        <f>GETPIVOTDATA("ID PRESTACION
COUNT",#REF!,"
CCAA",$B36,"
Tipo Prestación",N$1,"Grado Resuelto",$B$1)</f>
        <v>#REF!</v>
      </c>
      <c r="O35" s="1345"/>
      <c r="P35" s="1345"/>
      <c r="Q35" s="1345"/>
      <c r="R35" s="1345"/>
      <c r="S35" s="1345"/>
      <c r="T35" s="1346"/>
      <c r="U35" s="1346"/>
      <c r="V35" s="1345"/>
      <c r="W35" s="1345"/>
      <c r="X35" s="1345"/>
      <c r="Y35" s="1345"/>
      <c r="Z35" s="1345"/>
      <c r="AA35" s="1345"/>
      <c r="AB35" s="1345"/>
    </row>
    <row r="36" spans="2:28" s="852" customFormat="1" x14ac:dyDescent="0.25">
      <c r="B36" s="852" t="s">
        <v>47</v>
      </c>
      <c r="O36" s="1345"/>
      <c r="P36" s="1345"/>
      <c r="Q36" s="1345"/>
      <c r="R36" s="1345"/>
      <c r="S36" s="1345"/>
      <c r="T36" s="1346"/>
      <c r="U36" s="1346"/>
      <c r="V36" s="1345"/>
      <c r="W36" s="1345"/>
      <c r="X36" s="1345"/>
      <c r="Y36" s="1345"/>
      <c r="Z36" s="1345"/>
      <c r="AA36" s="1345"/>
      <c r="AB36" s="1345"/>
    </row>
    <row r="37" spans="2:28" s="852" customFormat="1" x14ac:dyDescent="0.25">
      <c r="D37" s="1345"/>
      <c r="E37" s="1345"/>
      <c r="F37" s="1345"/>
      <c r="G37" s="1345"/>
      <c r="H37" s="1345"/>
      <c r="I37" s="1345"/>
      <c r="J37" s="1345"/>
      <c r="K37" s="1345"/>
      <c r="L37" s="1345"/>
      <c r="M37" s="1345"/>
      <c r="N37" s="1345"/>
      <c r="O37" s="1345"/>
      <c r="P37" s="1345"/>
      <c r="Q37" s="1345"/>
      <c r="R37" s="1345"/>
      <c r="S37" s="1345"/>
      <c r="T37" s="1346"/>
      <c r="U37" s="1346"/>
      <c r="V37" s="1345"/>
      <c r="W37" s="1345"/>
      <c r="X37" s="1345"/>
      <c r="Y37" s="1345"/>
      <c r="Z37" s="1345"/>
      <c r="AA37" s="1345"/>
      <c r="AB37" s="1345"/>
    </row>
    <row r="38" spans="2:28" s="852" customFormat="1" x14ac:dyDescent="0.25">
      <c r="D38" s="1345"/>
      <c r="E38" s="1345"/>
      <c r="F38" s="1345"/>
      <c r="G38" s="1345"/>
      <c r="H38" s="1345"/>
      <c r="I38" s="1345"/>
      <c r="J38" s="1345"/>
      <c r="K38" s="1345"/>
      <c r="L38" s="1345"/>
      <c r="M38" s="1345"/>
      <c r="N38" s="1345"/>
      <c r="O38" s="1345"/>
      <c r="P38" s="1345"/>
      <c r="Q38" s="1345"/>
      <c r="R38" s="1345"/>
      <c r="S38" s="1345"/>
      <c r="T38" s="1346"/>
      <c r="U38" s="1346"/>
      <c r="V38" s="1345"/>
      <c r="W38" s="1345"/>
      <c r="X38" s="1345"/>
      <c r="Y38" s="1345"/>
      <c r="Z38" s="1345"/>
      <c r="AA38" s="1345"/>
      <c r="AB38" s="1345"/>
    </row>
    <row r="39" spans="2:28" s="852" customFormat="1" x14ac:dyDescent="0.25">
      <c r="D39" s="1345"/>
      <c r="E39" s="1345"/>
      <c r="F39" s="1345"/>
      <c r="G39" s="1345"/>
      <c r="H39" s="1345"/>
      <c r="I39" s="1345"/>
      <c r="J39" s="1345"/>
      <c r="K39" s="1345"/>
      <c r="L39" s="1345"/>
      <c r="M39" s="1345"/>
      <c r="N39" s="1345"/>
      <c r="O39" s="1345"/>
      <c r="P39" s="1345"/>
      <c r="Q39" s="1345"/>
      <c r="R39" s="1345"/>
      <c r="S39" s="1345"/>
      <c r="T39" s="1346"/>
      <c r="U39" s="1346"/>
      <c r="V39" s="1345"/>
      <c r="W39" s="1345"/>
      <c r="X39" s="1345"/>
      <c r="Y39" s="1345"/>
      <c r="Z39" s="1345"/>
      <c r="AA39" s="1345"/>
      <c r="AB39" s="1345"/>
    </row>
    <row r="40" spans="2:28" s="852" customFormat="1" x14ac:dyDescent="0.25">
      <c r="B40" s="1345"/>
      <c r="C40" s="1345"/>
      <c r="D40" s="1345"/>
      <c r="E40" s="1345"/>
      <c r="F40" s="1345"/>
      <c r="G40" s="1345"/>
      <c r="H40" s="1345"/>
      <c r="I40" s="1345"/>
      <c r="J40" s="1345"/>
      <c r="K40" s="1345"/>
      <c r="L40" s="1345"/>
      <c r="M40" s="1345"/>
      <c r="N40" s="1345"/>
      <c r="O40" s="1345"/>
      <c r="P40" s="1345"/>
      <c r="Q40" s="1345"/>
      <c r="R40" s="1345"/>
      <c r="S40" s="1345"/>
      <c r="T40" s="1346"/>
      <c r="U40" s="1346"/>
      <c r="V40" s="1345"/>
      <c r="W40" s="1345"/>
      <c r="X40" s="1345"/>
      <c r="Y40" s="1345"/>
      <c r="Z40" s="1345"/>
      <c r="AA40" s="1345"/>
      <c r="AB40" s="1345"/>
    </row>
    <row r="41" spans="2:28" s="852" customFormat="1" x14ac:dyDescent="0.25">
      <c r="B41" s="1345"/>
      <c r="C41" s="1345"/>
      <c r="D41" s="1345"/>
      <c r="E41" s="1345"/>
      <c r="F41" s="1345"/>
      <c r="G41" s="1345"/>
      <c r="H41" s="1345"/>
      <c r="I41" s="1345"/>
      <c r="J41" s="1345"/>
      <c r="K41" s="1345"/>
      <c r="L41" s="1345"/>
      <c r="M41" s="1345"/>
      <c r="N41" s="1345"/>
      <c r="O41" s="1345"/>
      <c r="P41" s="1345"/>
      <c r="Q41" s="1345"/>
      <c r="R41" s="1345"/>
      <c r="S41" s="1345"/>
      <c r="T41" s="1346"/>
      <c r="U41" s="1346"/>
      <c r="V41" s="1345"/>
      <c r="W41" s="1345"/>
      <c r="X41" s="1345"/>
      <c r="Y41" s="1345"/>
      <c r="Z41" s="1345"/>
      <c r="AA41" s="1345"/>
      <c r="AB41" s="1345"/>
    </row>
    <row r="42" spans="2:28" s="852" customFormat="1" x14ac:dyDescent="0.25">
      <c r="B42" s="1345"/>
      <c r="C42" s="1345"/>
      <c r="D42" s="1345"/>
      <c r="E42" s="1345"/>
      <c r="F42" s="1345"/>
      <c r="G42" s="1345"/>
      <c r="H42" s="1345"/>
      <c r="I42" s="1345"/>
      <c r="J42" s="1345"/>
      <c r="K42" s="1345"/>
      <c r="L42" s="1345"/>
      <c r="M42" s="1345"/>
      <c r="N42" s="1345"/>
      <c r="O42" s="1345"/>
      <c r="P42" s="1345"/>
      <c r="Q42" s="1345"/>
      <c r="R42" s="1345"/>
      <c r="S42" s="1345"/>
      <c r="T42" s="1346"/>
      <c r="U42" s="1346"/>
      <c r="V42" s="1345"/>
      <c r="W42" s="1345"/>
      <c r="X42" s="1345"/>
      <c r="Y42" s="1345"/>
      <c r="Z42" s="1345"/>
      <c r="AA42" s="1345"/>
      <c r="AB42" s="1345"/>
    </row>
    <row r="43" spans="2:28" s="852" customFormat="1" x14ac:dyDescent="0.25">
      <c r="B43" s="1345"/>
      <c r="C43" s="1345"/>
      <c r="D43" s="1345"/>
      <c r="E43" s="1345"/>
      <c r="F43" s="1345"/>
      <c r="G43" s="1345"/>
      <c r="H43" s="1345"/>
      <c r="I43" s="1345"/>
      <c r="J43" s="1345"/>
      <c r="K43" s="1345"/>
      <c r="L43" s="1345"/>
      <c r="M43" s="1345"/>
      <c r="N43" s="1345"/>
      <c r="O43" s="1345"/>
      <c r="P43" s="1345"/>
      <c r="Q43" s="1345"/>
      <c r="R43" s="1345"/>
      <c r="S43" s="1345"/>
      <c r="T43" s="1346"/>
      <c r="U43" s="1346"/>
      <c r="V43" s="1345"/>
      <c r="W43" s="1345"/>
      <c r="X43" s="1345"/>
      <c r="Y43" s="1345"/>
      <c r="Z43" s="1345"/>
      <c r="AA43" s="1345"/>
      <c r="AB43" s="1345"/>
    </row>
    <row r="44" spans="2:28" s="852" customFormat="1" x14ac:dyDescent="0.25">
      <c r="D44" s="1345"/>
      <c r="E44" s="1345"/>
      <c r="F44" s="1345"/>
      <c r="G44" s="1345"/>
      <c r="H44" s="1345"/>
      <c r="I44" s="1345"/>
      <c r="J44" s="1345"/>
      <c r="K44" s="1345"/>
      <c r="L44" s="1345"/>
      <c r="M44" s="1345"/>
      <c r="N44" s="1345"/>
      <c r="O44" s="1345"/>
      <c r="P44" s="1345"/>
      <c r="Q44" s="1345"/>
      <c r="R44" s="1345"/>
      <c r="S44" s="1345"/>
      <c r="T44" s="1346"/>
      <c r="U44" s="1346"/>
      <c r="V44" s="1345"/>
      <c r="W44" s="1345"/>
      <c r="X44" s="1345"/>
      <c r="Y44" s="1345"/>
      <c r="Z44" s="1345"/>
      <c r="AA44" s="1345"/>
    </row>
    <row r="45" spans="2:28" s="852" customFormat="1" x14ac:dyDescent="0.25">
      <c r="Z45" s="1345"/>
      <c r="AA45" s="1345"/>
    </row>
    <row r="46" spans="2:28" s="852" customFormat="1" x14ac:dyDescent="0.25">
      <c r="T46" s="697"/>
      <c r="U46" s="697"/>
      <c r="V46" s="1345"/>
      <c r="W46" s="1345"/>
      <c r="X46" s="1345"/>
      <c r="Y46" s="1345"/>
      <c r="Z46" s="1345"/>
      <c r="AA46" s="1345"/>
    </row>
    <row r="47" spans="2:28" s="852" customFormat="1" x14ac:dyDescent="0.25">
      <c r="T47" s="697"/>
      <c r="U47" s="697"/>
      <c r="V47" s="1345"/>
      <c r="W47" s="1345"/>
      <c r="X47" s="1345"/>
      <c r="Y47" s="1345"/>
      <c r="Z47" s="1345"/>
      <c r="AA47" s="1345"/>
    </row>
    <row r="48" spans="2:28" s="852" customFormat="1" x14ac:dyDescent="0.25">
      <c r="T48" s="697"/>
      <c r="U48" s="697"/>
      <c r="V48" s="1345"/>
      <c r="W48" s="1345"/>
      <c r="X48" s="1345"/>
      <c r="Y48" s="1345"/>
      <c r="Z48" s="1345"/>
      <c r="AA48" s="1345"/>
    </row>
    <row r="49" spans="2:27" x14ac:dyDescent="0.25">
      <c r="B49" s="852"/>
      <c r="C49" s="852"/>
      <c r="D49" s="852"/>
      <c r="E49" s="852"/>
      <c r="F49" s="852"/>
      <c r="G49" s="852"/>
      <c r="H49" s="852"/>
      <c r="I49" s="852"/>
      <c r="J49" s="852"/>
      <c r="K49" s="852"/>
      <c r="L49" s="852"/>
      <c r="M49" s="852"/>
      <c r="N49" s="852"/>
      <c r="O49" s="852"/>
      <c r="P49" s="852"/>
      <c r="Q49" s="852"/>
      <c r="R49" s="852"/>
      <c r="S49" s="852"/>
      <c r="T49" s="697"/>
      <c r="U49" s="697"/>
      <c r="V49" s="1345"/>
      <c r="W49" s="1345"/>
      <c r="X49" s="1345"/>
      <c r="Y49" s="1345"/>
      <c r="Z49" s="1345"/>
      <c r="AA49" s="1345"/>
    </row>
    <row r="50" spans="2:27" x14ac:dyDescent="0.25">
      <c r="B50" s="852"/>
      <c r="C50" s="852"/>
      <c r="D50" s="852"/>
      <c r="E50" s="852"/>
      <c r="F50" s="852"/>
      <c r="G50" s="852"/>
      <c r="H50" s="852"/>
      <c r="I50" s="852"/>
      <c r="J50" s="852"/>
      <c r="K50" s="852"/>
      <c r="L50" s="852"/>
      <c r="M50" s="852"/>
      <c r="N50" s="852"/>
      <c r="O50" s="852"/>
      <c r="P50" s="852"/>
      <c r="Q50" s="852"/>
      <c r="R50" s="852"/>
      <c r="S50" s="852"/>
      <c r="T50" s="697"/>
      <c r="U50" s="697"/>
      <c r="V50" s="1345"/>
      <c r="W50" s="1345"/>
      <c r="X50" s="1345"/>
      <c r="Y50" s="1345"/>
      <c r="Z50" s="1345"/>
      <c r="AA50" s="1345"/>
    </row>
    <row r="51" spans="2:27" x14ac:dyDescent="0.25">
      <c r="B51" s="1345"/>
      <c r="C51" s="1345"/>
      <c r="D51" s="1345"/>
      <c r="E51" s="1345"/>
      <c r="F51" s="1345"/>
      <c r="G51" s="1345"/>
      <c r="H51" s="1345"/>
      <c r="I51" s="1345"/>
      <c r="J51" s="1345"/>
      <c r="K51" s="1345"/>
      <c r="L51" s="1345"/>
      <c r="M51" s="1345"/>
      <c r="N51" s="1345"/>
      <c r="O51" s="1345"/>
      <c r="P51" s="1345"/>
      <c r="Q51" s="1345"/>
      <c r="R51" s="1345"/>
      <c r="S51" s="1345"/>
      <c r="T51" s="1346"/>
      <c r="U51" s="1346"/>
      <c r="V51" s="1345"/>
      <c r="W51" s="1345"/>
      <c r="X51" s="1345"/>
      <c r="Y51" s="1345"/>
      <c r="Z51" s="1345"/>
      <c r="AA51" s="1345"/>
    </row>
    <row r="52" spans="2:27" x14ac:dyDescent="0.25">
      <c r="B52" s="1345"/>
      <c r="C52" s="1345"/>
      <c r="D52" s="1345"/>
      <c r="E52" s="1345"/>
      <c r="F52" s="1345"/>
      <c r="G52" s="1345"/>
      <c r="H52" s="1345"/>
      <c r="I52" s="1345"/>
      <c r="J52" s="1345"/>
      <c r="K52" s="1345"/>
      <c r="L52" s="1345"/>
      <c r="M52" s="1345"/>
      <c r="N52" s="1345"/>
      <c r="O52" s="1345"/>
      <c r="P52" s="1345"/>
      <c r="Q52" s="1345"/>
      <c r="R52" s="1345"/>
      <c r="S52" s="1345"/>
      <c r="T52" s="1346"/>
      <c r="U52" s="1346"/>
      <c r="V52" s="1345"/>
      <c r="W52" s="1345"/>
      <c r="X52" s="1345"/>
      <c r="Y52" s="1345"/>
      <c r="Z52" s="1345"/>
      <c r="AA52" s="1345"/>
    </row>
    <row r="53" spans="2:27" x14ac:dyDescent="0.25">
      <c r="B53" s="1345"/>
      <c r="C53" s="1345"/>
      <c r="D53" s="1345"/>
      <c r="E53" s="1345"/>
      <c r="F53" s="1345"/>
      <c r="G53" s="1345"/>
      <c r="H53" s="1345"/>
      <c r="I53" s="1345"/>
      <c r="J53" s="1345"/>
      <c r="K53" s="1345"/>
      <c r="L53" s="1345"/>
      <c r="M53" s="1345"/>
      <c r="N53" s="1345"/>
      <c r="O53" s="1345"/>
      <c r="P53" s="1345"/>
      <c r="Q53" s="1345"/>
      <c r="R53" s="1345"/>
      <c r="S53" s="1345"/>
      <c r="T53" s="1346"/>
      <c r="U53" s="1346"/>
      <c r="V53" s="1345"/>
      <c r="W53" s="1345"/>
      <c r="X53" s="1345"/>
      <c r="Y53" s="1345"/>
      <c r="Z53" s="1345"/>
      <c r="AA53" s="1345"/>
    </row>
    <row r="54" spans="2:27" x14ac:dyDescent="0.25">
      <c r="B54" s="1345"/>
      <c r="C54" s="1345"/>
      <c r="D54" s="1345"/>
      <c r="E54" s="1345"/>
      <c r="F54" s="1345"/>
      <c r="G54" s="1345"/>
      <c r="H54" s="1345"/>
      <c r="I54" s="1345"/>
      <c r="J54" s="1345"/>
      <c r="K54" s="1345"/>
      <c r="L54" s="1345"/>
      <c r="M54" s="1345"/>
      <c r="N54" s="1345"/>
      <c r="O54" s="1345"/>
      <c r="P54" s="1345"/>
      <c r="Q54" s="1345"/>
      <c r="R54" s="1345"/>
      <c r="S54" s="1345"/>
      <c r="T54" s="1346"/>
      <c r="U54" s="1346"/>
      <c r="V54" s="1345"/>
      <c r="W54" s="1345"/>
      <c r="X54" s="1345"/>
      <c r="Y54" s="1345"/>
      <c r="Z54" s="1345"/>
      <c r="AA54" s="1345"/>
    </row>
    <row r="55" spans="2:27" x14ac:dyDescent="0.25">
      <c r="B55" s="1345"/>
      <c r="C55" s="1345"/>
      <c r="D55" s="1345"/>
      <c r="E55" s="1345"/>
      <c r="F55" s="1345"/>
      <c r="G55" s="1345"/>
      <c r="H55" s="1345"/>
      <c r="I55" s="1345"/>
      <c r="J55" s="1345"/>
      <c r="K55" s="1345"/>
      <c r="L55" s="1345"/>
      <c r="M55" s="1345"/>
      <c r="N55" s="1345"/>
      <c r="O55" s="1345"/>
      <c r="P55" s="1345"/>
      <c r="Q55" s="1345"/>
      <c r="R55" s="1345"/>
      <c r="S55" s="1345"/>
      <c r="T55" s="1346"/>
      <c r="U55" s="1346"/>
      <c r="V55" s="1345"/>
      <c r="W55" s="1345"/>
      <c r="X55" s="1345"/>
      <c r="Y55" s="1345"/>
      <c r="Z55" s="1345"/>
      <c r="AA55" s="1345"/>
    </row>
    <row r="56" spans="2:27" x14ac:dyDescent="0.25">
      <c r="B56" s="1345"/>
      <c r="C56" s="1345"/>
      <c r="D56" s="1345"/>
      <c r="E56" s="1345"/>
      <c r="F56" s="1345"/>
      <c r="G56" s="1345"/>
      <c r="H56" s="1345"/>
      <c r="I56" s="1345"/>
      <c r="J56" s="1345"/>
      <c r="K56" s="1345"/>
      <c r="L56" s="1345"/>
      <c r="M56" s="1345"/>
      <c r="N56" s="1345"/>
      <c r="O56" s="1345"/>
      <c r="P56" s="1345"/>
      <c r="Q56" s="1345"/>
      <c r="R56" s="1345"/>
      <c r="S56" s="1345"/>
      <c r="T56" s="1346"/>
      <c r="U56" s="1346"/>
      <c r="V56" s="1345"/>
      <c r="W56" s="1345"/>
      <c r="X56" s="1345"/>
      <c r="Y56" s="1345"/>
      <c r="Z56" s="1345"/>
      <c r="AA56" s="1345"/>
    </row>
    <row r="57" spans="2:27" x14ac:dyDescent="0.25">
      <c r="B57" s="1345"/>
      <c r="C57" s="1345"/>
      <c r="D57" s="1345"/>
      <c r="E57" s="1345"/>
      <c r="F57" s="1345"/>
      <c r="G57" s="1345"/>
      <c r="H57" s="1345"/>
      <c r="I57" s="1345"/>
      <c r="J57" s="1345"/>
      <c r="K57" s="1345"/>
      <c r="L57" s="1345"/>
      <c r="M57" s="1345"/>
      <c r="N57" s="1345"/>
      <c r="O57" s="1345"/>
      <c r="P57" s="1345"/>
      <c r="Q57" s="1345"/>
      <c r="R57" s="1345"/>
      <c r="S57" s="1345"/>
      <c r="T57" s="1345"/>
      <c r="U57" s="1345"/>
      <c r="V57" s="1345"/>
      <c r="W57" s="1345"/>
      <c r="X57" s="1346"/>
      <c r="Y57" s="1346"/>
      <c r="Z57" s="1345"/>
      <c r="AA57" s="134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43">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4" customFormat="1" ht="36.75" customHeight="1" x14ac:dyDescent="0.25">
      <c r="B3" s="1499" t="s">
        <v>420</v>
      </c>
      <c r="C3" s="1499"/>
      <c r="D3" s="1499"/>
      <c r="E3" s="1499"/>
      <c r="F3" s="1499"/>
      <c r="G3" s="1499"/>
      <c r="H3" s="1499"/>
      <c r="I3" s="1499"/>
      <c r="J3" s="1499"/>
      <c r="K3" s="1499"/>
      <c r="L3" s="1499"/>
      <c r="M3" s="1499"/>
      <c r="N3" s="1499"/>
      <c r="O3" s="1499"/>
      <c r="P3" s="1499"/>
      <c r="Q3" s="1499"/>
      <c r="R3" s="1499"/>
      <c r="S3" s="1499"/>
      <c r="T3" s="1499"/>
      <c r="U3" s="1499"/>
      <c r="V3" s="1499"/>
      <c r="W3" s="1499"/>
      <c r="X3" s="1499"/>
      <c r="Y3" s="7"/>
    </row>
    <row r="4" spans="2:25" s="4" customFormat="1" ht="14.25" customHeight="1" x14ac:dyDescent="0.25">
      <c r="B4" s="1420" t="str">
        <f>porsaad!$B$6</f>
        <v>Situación a 31 de diciembre de 2024</v>
      </c>
      <c r="C4" s="1420"/>
      <c r="D4" s="1420"/>
      <c r="E4" s="1420"/>
      <c r="F4" s="1420"/>
      <c r="G4" s="1420"/>
      <c r="H4" s="1420"/>
      <c r="I4" s="1420"/>
      <c r="J4" s="1420"/>
      <c r="K4" s="1420"/>
      <c r="L4" s="1420"/>
      <c r="M4" s="1420"/>
      <c r="N4" s="1420"/>
      <c r="O4" s="1420"/>
      <c r="P4" s="1420"/>
      <c r="Q4" s="1420"/>
      <c r="R4" s="1420"/>
      <c r="S4" s="1420"/>
      <c r="T4" s="1420"/>
      <c r="U4" s="1420"/>
      <c r="V4" s="1420"/>
      <c r="W4" s="1420"/>
      <c r="X4" s="5"/>
      <c r="Y4" s="5"/>
    </row>
    <row r="5" spans="2:25" s="178" customFormat="1" ht="5.25" customHeight="1" x14ac:dyDescent="0.25">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5">
      <c r="F6" s="1502" t="s">
        <v>52</v>
      </c>
      <c r="G6" s="1502"/>
      <c r="H6" s="1502"/>
      <c r="I6" s="1502"/>
      <c r="J6" s="1502"/>
      <c r="K6" s="1502"/>
      <c r="L6" s="1502"/>
      <c r="M6" s="1502"/>
      <c r="N6" s="1502"/>
      <c r="O6" s="1502"/>
      <c r="P6" s="1502"/>
      <c r="Q6" s="1502"/>
      <c r="R6" s="1502"/>
      <c r="S6" s="1502"/>
      <c r="T6" s="1502"/>
      <c r="U6" s="1502"/>
      <c r="V6" s="1502"/>
      <c r="W6" s="1502"/>
      <c r="X6" s="154"/>
      <c r="Y6" s="154"/>
    </row>
    <row r="7" spans="2:25" s="133" customFormat="1" ht="64.5" customHeight="1" x14ac:dyDescent="0.25">
      <c r="B7" s="1503" t="s">
        <v>12</v>
      </c>
      <c r="C7" s="155"/>
      <c r="D7" s="156" t="s">
        <v>53</v>
      </c>
      <c r="E7" s="155"/>
      <c r="F7" s="1504" t="s">
        <v>168</v>
      </c>
      <c r="G7" s="1504"/>
      <c r="H7" s="1504" t="s">
        <v>59</v>
      </c>
      <c r="I7" s="1504"/>
      <c r="J7" s="1504" t="s">
        <v>60</v>
      </c>
      <c r="K7" s="1504"/>
      <c r="L7" s="1504" t="s">
        <v>152</v>
      </c>
      <c r="M7" s="1504"/>
      <c r="N7" s="1504" t="s">
        <v>0</v>
      </c>
      <c r="O7" s="1504"/>
      <c r="P7" s="156"/>
      <c r="Q7" s="156" t="s">
        <v>62</v>
      </c>
    </row>
    <row r="8" spans="2:25" s="155" customFormat="1" ht="20.25" customHeight="1" x14ac:dyDescent="0.25">
      <c r="B8" s="1503"/>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5">
      <c r="B9" s="158"/>
      <c r="C9" s="159"/>
      <c r="D9" s="160"/>
      <c r="E9" s="159"/>
      <c r="F9" s="161"/>
      <c r="G9" s="161"/>
      <c r="H9" s="161"/>
      <c r="I9" s="161"/>
      <c r="J9" s="161"/>
      <c r="K9" s="161"/>
      <c r="L9" s="161"/>
      <c r="M9" s="161"/>
      <c r="N9" s="161"/>
      <c r="O9" s="161"/>
      <c r="P9" s="161"/>
      <c r="Q9" s="161"/>
    </row>
    <row r="10" spans="2:25" s="162" customFormat="1" ht="18" customHeight="1" x14ac:dyDescent="0.25">
      <c r="B10" s="146" t="s">
        <v>8</v>
      </c>
      <c r="C10" s="159"/>
      <c r="D10" s="163">
        <f>'41abenpreGIII'!D10</f>
        <v>74624</v>
      </c>
      <c r="F10" s="164">
        <f>'41abenpreGIII'!F10+'41abenpreGIII'!H10+'41abenpreGIII'!J10+'41abenpreGIII'!L10+'41abenpreGIII'!N10</f>
        <v>75190</v>
      </c>
      <c r="G10" s="165">
        <f t="shared" ref="G10:G27" si="0">F10*100/$N10</f>
        <v>71.991421157952189</v>
      </c>
      <c r="H10" s="164">
        <f>'41abenpreGIII'!P10</f>
        <v>2507</v>
      </c>
      <c r="I10" s="165">
        <f t="shared" ref="I10:I27" si="1">H10*100/$N10</f>
        <v>2.4003523452983924</v>
      </c>
      <c r="J10" s="164">
        <f>'41abenpreGIII'!R10</f>
        <v>26738</v>
      </c>
      <c r="K10" s="165">
        <f t="shared" ref="K10:K27" si="2">J10*100/$N10</f>
        <v>25.600566816349588</v>
      </c>
      <c r="L10" s="164">
        <f>'41abenpreGIII'!T10</f>
        <v>8</v>
      </c>
      <c r="M10" s="165">
        <f t="shared" ref="M10:M27" si="3">L10*100/$N10</f>
        <v>7.6596803998353171E-3</v>
      </c>
      <c r="N10" s="164">
        <f>F10+H10+J10+L10</f>
        <v>104443</v>
      </c>
      <c r="O10" s="165">
        <f>G10+I10+K10+M10</f>
        <v>100</v>
      </c>
      <c r="P10" s="166"/>
      <c r="Q10" s="166">
        <f t="shared" ref="Q10:Q27" si="4">N10/D10</f>
        <v>1.3995899442538593</v>
      </c>
    </row>
    <row r="11" spans="2:25" s="162" customFormat="1" ht="18" customHeight="1" x14ac:dyDescent="0.25">
      <c r="B11" s="146" t="s">
        <v>7</v>
      </c>
      <c r="C11" s="159"/>
      <c r="D11" s="163">
        <f>'41abenpreGIII'!D11</f>
        <v>13346</v>
      </c>
      <c r="F11" s="164">
        <f>'41abenpreGIII'!F11+'41abenpreGIII'!H11+'41abenpreGIII'!J11+'41abenpreGIII'!L11+'41abenpreGIII'!N11</f>
        <v>8006</v>
      </c>
      <c r="G11" s="165">
        <f t="shared" si="0"/>
        <v>46.277456647398843</v>
      </c>
      <c r="H11" s="164">
        <f>'41abenpreGIII'!P11</f>
        <v>4108</v>
      </c>
      <c r="I11" s="165">
        <f t="shared" si="1"/>
        <v>23.745664739884393</v>
      </c>
      <c r="J11" s="164">
        <f>'41abenpreGIII'!R11</f>
        <v>5186</v>
      </c>
      <c r="K11" s="165">
        <f t="shared" si="2"/>
        <v>29.976878612716764</v>
      </c>
      <c r="L11" s="164">
        <f>'41abenpreGIII'!T11</f>
        <v>0</v>
      </c>
      <c r="M11" s="165">
        <f t="shared" si="3"/>
        <v>0</v>
      </c>
      <c r="N11" s="164">
        <f t="shared" ref="N11:O27" si="5">F11+H11+J11+L11</f>
        <v>17300</v>
      </c>
      <c r="O11" s="165">
        <f t="shared" si="5"/>
        <v>100</v>
      </c>
      <c r="P11" s="166"/>
      <c r="Q11" s="166">
        <f t="shared" si="4"/>
        <v>1.2962685448823617</v>
      </c>
    </row>
    <row r="12" spans="2:25" s="162" customFormat="1" ht="22.5" customHeight="1" x14ac:dyDescent="0.25">
      <c r="B12" s="146" t="s">
        <v>37</v>
      </c>
      <c r="C12" s="159"/>
      <c r="D12" s="163">
        <f>'41abenpreGIII'!D12</f>
        <v>7852</v>
      </c>
      <c r="F12" s="164">
        <f>'41abenpreGIII'!F12+'41abenpreGIII'!H12+'41abenpreGIII'!J12+'41abenpreGIII'!L12+'41abenpreGIII'!N12</f>
        <v>6404</v>
      </c>
      <c r="G12" s="165">
        <f t="shared" si="0"/>
        <v>58.703822531854435</v>
      </c>
      <c r="H12" s="163">
        <f>'41abenpreGIII'!P12</f>
        <v>1709</v>
      </c>
      <c r="I12" s="165">
        <f t="shared" si="1"/>
        <v>15.665963883032358</v>
      </c>
      <c r="J12" s="164">
        <f>'41abenpreGIII'!R12</f>
        <v>2785</v>
      </c>
      <c r="K12" s="165">
        <f t="shared" si="2"/>
        <v>25.529379411495096</v>
      </c>
      <c r="L12" s="164">
        <f>'41abenpreGIII'!T12</f>
        <v>11</v>
      </c>
      <c r="M12" s="165">
        <f t="shared" si="3"/>
        <v>0.10083417361811349</v>
      </c>
      <c r="N12" s="164">
        <f t="shared" si="5"/>
        <v>10909</v>
      </c>
      <c r="O12" s="165">
        <f t="shared" si="5"/>
        <v>100</v>
      </c>
      <c r="P12" s="166"/>
      <c r="Q12" s="166">
        <f t="shared" si="4"/>
        <v>1.3893275598573611</v>
      </c>
    </row>
    <row r="13" spans="2:25" s="162" customFormat="1" ht="18" customHeight="1" x14ac:dyDescent="0.25">
      <c r="B13" s="146" t="s">
        <v>38</v>
      </c>
      <c r="C13" s="159"/>
      <c r="D13" s="163">
        <f>'41abenpreGIII'!D13</f>
        <v>7981</v>
      </c>
      <c r="F13" s="164">
        <f>'41abenpreGIII'!F13+'41abenpreGIII'!H13+'41abenpreGIII'!J13+'41abenpreGIII'!L13+'41abenpreGIII'!N13</f>
        <v>6354</v>
      </c>
      <c r="G13" s="165">
        <f t="shared" si="0"/>
        <v>55.815179198875612</v>
      </c>
      <c r="H13" s="164">
        <f>'41abenpreGIII'!P13</f>
        <v>379</v>
      </c>
      <c r="I13" s="165">
        <f t="shared" si="1"/>
        <v>3.3292340126493323</v>
      </c>
      <c r="J13" s="164">
        <f>'41abenpreGIII'!R13</f>
        <v>4651</v>
      </c>
      <c r="K13" s="165">
        <f t="shared" si="2"/>
        <v>40.855586788475051</v>
      </c>
      <c r="L13" s="164">
        <f>'41abenpreGIII'!T13</f>
        <v>0</v>
      </c>
      <c r="M13" s="165">
        <f t="shared" si="3"/>
        <v>0</v>
      </c>
      <c r="N13" s="164">
        <f t="shared" si="5"/>
        <v>11384</v>
      </c>
      <c r="O13" s="165">
        <f t="shared" si="5"/>
        <v>100</v>
      </c>
      <c r="P13" s="166"/>
      <c r="Q13" s="166">
        <f t="shared" si="4"/>
        <v>1.4263876707179552</v>
      </c>
    </row>
    <row r="14" spans="2:25" s="162" customFormat="1" ht="18" customHeight="1" x14ac:dyDescent="0.25">
      <c r="B14" s="146" t="s">
        <v>6</v>
      </c>
      <c r="C14" s="159"/>
      <c r="D14" s="163">
        <f>'41abenpreGIII'!D14</f>
        <v>15182</v>
      </c>
      <c r="F14" s="164">
        <f>'41abenpreGIII'!F14+'41abenpreGIII'!H14+'41abenpreGIII'!J14+'41abenpreGIII'!L14+'41abenpreGIII'!N14</f>
        <v>9171</v>
      </c>
      <c r="G14" s="165">
        <f t="shared" si="0"/>
        <v>44.701696237083254</v>
      </c>
      <c r="H14" s="164">
        <f>'41abenpreGIII'!P14</f>
        <v>4341</v>
      </c>
      <c r="I14" s="165">
        <f t="shared" si="1"/>
        <v>21.159095340222265</v>
      </c>
      <c r="J14" s="164">
        <f>'41abenpreGIII'!R14</f>
        <v>7004</v>
      </c>
      <c r="K14" s="165">
        <f t="shared" si="2"/>
        <v>34.13920842269448</v>
      </c>
      <c r="L14" s="164">
        <f>'41abenpreGIII'!T14</f>
        <v>0</v>
      </c>
      <c r="M14" s="165">
        <f t="shared" si="3"/>
        <v>0</v>
      </c>
      <c r="N14" s="164">
        <f t="shared" si="5"/>
        <v>20516</v>
      </c>
      <c r="O14" s="165">
        <f t="shared" si="5"/>
        <v>100</v>
      </c>
      <c r="P14" s="166"/>
      <c r="Q14" s="166">
        <f t="shared" si="4"/>
        <v>1.3513371097352127</v>
      </c>
    </row>
    <row r="15" spans="2:25" s="162" customFormat="1" ht="18" customHeight="1" x14ac:dyDescent="0.25">
      <c r="B15" s="146" t="s">
        <v>5</v>
      </c>
      <c r="C15" s="159"/>
      <c r="D15" s="163">
        <f>'41abenpreGIII'!D15</f>
        <v>5278</v>
      </c>
      <c r="F15" s="164">
        <f>'41abenpreGIII'!F15+'41abenpreGIII'!H15+'41abenpreGIII'!J15+'41abenpreGIII'!L15+'41abenpreGIII'!N15</f>
        <v>6258</v>
      </c>
      <c r="G15" s="165">
        <f t="shared" si="0"/>
        <v>71.964121435142587</v>
      </c>
      <c r="H15" s="163">
        <f>'41abenpreGIII'!P15</f>
        <v>161</v>
      </c>
      <c r="I15" s="165">
        <f t="shared" si="1"/>
        <v>1.8514259429622815</v>
      </c>
      <c r="J15" s="164">
        <f>'41abenpreGIII'!R15</f>
        <v>2277</v>
      </c>
      <c r="K15" s="165">
        <f t="shared" si="2"/>
        <v>26.184452621895126</v>
      </c>
      <c r="L15" s="164">
        <f>'41abenpreGIII'!T15</f>
        <v>0</v>
      </c>
      <c r="M15" s="165">
        <f t="shared" si="3"/>
        <v>0</v>
      </c>
      <c r="N15" s="164">
        <f t="shared" si="5"/>
        <v>8696</v>
      </c>
      <c r="O15" s="165">
        <f t="shared" si="5"/>
        <v>100</v>
      </c>
      <c r="P15" s="166"/>
      <c r="Q15" s="166">
        <f t="shared" si="4"/>
        <v>1.6475937855248199</v>
      </c>
    </row>
    <row r="16" spans="2:25" s="162" customFormat="1" ht="18" customHeight="1" x14ac:dyDescent="0.25">
      <c r="B16" s="146" t="s">
        <v>4</v>
      </c>
      <c r="C16" s="159"/>
      <c r="D16" s="163">
        <f>'41abenpreGIII'!D16</f>
        <v>35129</v>
      </c>
      <c r="F16" s="164">
        <f>'41abenpreGIII'!F16+'41abenpreGIII'!H16+'41abenpreGIII'!J16+'41abenpreGIII'!L16+'41abenpreGIII'!N16</f>
        <v>21642</v>
      </c>
      <c r="G16" s="165">
        <f t="shared" si="0"/>
        <v>44.897620480053106</v>
      </c>
      <c r="H16" s="164">
        <f>'41abenpreGIII'!P16</f>
        <v>16273</v>
      </c>
      <c r="I16" s="165">
        <f t="shared" si="1"/>
        <v>33.759309586540255</v>
      </c>
      <c r="J16" s="164">
        <f>'41abenpreGIII'!R16</f>
        <v>9702</v>
      </c>
      <c r="K16" s="165">
        <f t="shared" si="2"/>
        <v>20.127377964027136</v>
      </c>
      <c r="L16" s="164">
        <f>'41abenpreGIII'!T16</f>
        <v>586</v>
      </c>
      <c r="M16" s="165">
        <f t="shared" si="3"/>
        <v>1.2156919693794992</v>
      </c>
      <c r="N16" s="164">
        <f t="shared" si="5"/>
        <v>48203</v>
      </c>
      <c r="O16" s="165">
        <f t="shared" si="5"/>
        <v>100</v>
      </c>
      <c r="P16" s="166"/>
      <c r="Q16" s="166">
        <f t="shared" si="4"/>
        <v>1.3721711406530217</v>
      </c>
    </row>
    <row r="17" spans="2:25" s="162" customFormat="1" ht="18" customHeight="1" x14ac:dyDescent="0.25">
      <c r="B17" s="146" t="s">
        <v>40</v>
      </c>
      <c r="C17" s="159"/>
      <c r="D17" s="163">
        <f>'41abenpreGIII'!D17</f>
        <v>23551</v>
      </c>
      <c r="F17" s="164">
        <f>'41abenpreGIII'!F17+'41abenpreGIII'!H17+'41abenpreGIII'!J17+'41abenpreGIII'!L17+'41abenpreGIII'!N17</f>
        <v>20063</v>
      </c>
      <c r="G17" s="165">
        <f t="shared" si="0"/>
        <v>61.854112714268098</v>
      </c>
      <c r="H17" s="164">
        <f>'41abenpreGIII'!P17</f>
        <v>4231</v>
      </c>
      <c r="I17" s="165">
        <f t="shared" si="1"/>
        <v>13.044148477000864</v>
      </c>
      <c r="J17" s="164">
        <f>'41abenpreGIII'!R17</f>
        <v>8126</v>
      </c>
      <c r="K17" s="165">
        <f t="shared" si="2"/>
        <v>25.052410901467507</v>
      </c>
      <c r="L17" s="164">
        <f>'41abenpreGIII'!T17</f>
        <v>16</v>
      </c>
      <c r="M17" s="165">
        <f t="shared" si="3"/>
        <v>4.9327907263534344E-2</v>
      </c>
      <c r="N17" s="164">
        <f t="shared" si="5"/>
        <v>32436</v>
      </c>
      <c r="O17" s="165">
        <f t="shared" si="5"/>
        <v>100</v>
      </c>
      <c r="P17" s="166"/>
      <c r="Q17" s="166">
        <f t="shared" si="4"/>
        <v>1.3772663581164282</v>
      </c>
    </row>
    <row r="18" spans="2:25" s="162" customFormat="1" ht="18" customHeight="1" x14ac:dyDescent="0.25">
      <c r="B18" s="146" t="s">
        <v>41</v>
      </c>
      <c r="C18" s="159"/>
      <c r="D18" s="163">
        <f>'41abenpreGIII'!D18</f>
        <v>45961</v>
      </c>
      <c r="F18" s="164">
        <f>'41abenpreGIII'!F18+'41abenpreGIII'!H18+'41abenpreGIII'!J18+'41abenpreGIII'!L18+'41abenpreGIII'!N18</f>
        <v>28535</v>
      </c>
      <c r="G18" s="165">
        <f t="shared" si="0"/>
        <v>50.319178951823375</v>
      </c>
      <c r="H18" s="164">
        <f>'41abenpreGIII'!P18</f>
        <v>6659</v>
      </c>
      <c r="I18" s="165">
        <f t="shared" si="1"/>
        <v>11.742611271778232</v>
      </c>
      <c r="J18" s="164">
        <f>'41abenpreGIII'!R18</f>
        <v>21452</v>
      </c>
      <c r="K18" s="165">
        <f t="shared" si="2"/>
        <v>37.828877759751713</v>
      </c>
      <c r="L18" s="164">
        <f>'41abenpreGIII'!T18</f>
        <v>62</v>
      </c>
      <c r="M18" s="165">
        <f t="shared" si="3"/>
        <v>0.10933201664668124</v>
      </c>
      <c r="N18" s="164">
        <f t="shared" si="5"/>
        <v>56708</v>
      </c>
      <c r="O18" s="165">
        <f t="shared" si="5"/>
        <v>100</v>
      </c>
      <c r="P18" s="166"/>
      <c r="Q18" s="166">
        <f t="shared" si="4"/>
        <v>1.2338286808381018</v>
      </c>
    </row>
    <row r="19" spans="2:25" s="162" customFormat="1" ht="18" customHeight="1" x14ac:dyDescent="0.25">
      <c r="B19" s="146" t="s">
        <v>3</v>
      </c>
      <c r="C19" s="159"/>
      <c r="D19" s="163">
        <f>'41abenpreGIII'!D19</f>
        <v>46482</v>
      </c>
      <c r="F19" s="164">
        <f>'41abenpreGIII'!F19+'41abenpreGIII'!H19+'41abenpreGIII'!J19+'41abenpreGIII'!L19+'41abenpreGIII'!N19</f>
        <v>30394</v>
      </c>
      <c r="G19" s="165">
        <f t="shared" si="0"/>
        <v>44.0780218983395</v>
      </c>
      <c r="H19" s="164">
        <f>'41abenpreGIII'!P19</f>
        <v>7821</v>
      </c>
      <c r="I19" s="165">
        <f>H19*100/$N19</f>
        <v>11.342179682401566</v>
      </c>
      <c r="J19" s="164">
        <f>'41abenpreGIII'!R19</f>
        <v>30456</v>
      </c>
      <c r="K19" s="165">
        <f>J19*100/$N19</f>
        <v>44.16793561018055</v>
      </c>
      <c r="L19" s="164">
        <f>'41abenpreGIII'!T19</f>
        <v>284</v>
      </c>
      <c r="M19" s="165">
        <f t="shared" si="3"/>
        <v>0.41186280907838446</v>
      </c>
      <c r="N19" s="164">
        <f t="shared" si="5"/>
        <v>68955</v>
      </c>
      <c r="O19" s="165">
        <f t="shared" si="5"/>
        <v>100</v>
      </c>
      <c r="P19" s="166"/>
      <c r="Q19" s="166">
        <f t="shared" si="4"/>
        <v>1.4834774751516717</v>
      </c>
    </row>
    <row r="20" spans="2:25" s="162" customFormat="1" ht="18" customHeight="1" x14ac:dyDescent="0.25">
      <c r="B20" s="146" t="s">
        <v>2</v>
      </c>
      <c r="C20" s="159"/>
      <c r="D20" s="163">
        <f>'41abenpreGIII'!D20</f>
        <v>12503</v>
      </c>
      <c r="F20" s="164">
        <f>'41abenpreGIII'!F20+'41abenpreGIII'!H20+'41abenpreGIII'!J20+'41abenpreGIII'!L20+'41abenpreGIII'!N20</f>
        <v>5808</v>
      </c>
      <c r="G20" s="165">
        <f t="shared" si="0"/>
        <v>41.464981794816879</v>
      </c>
      <c r="H20" s="164">
        <f>'41abenpreGIII'!P20</f>
        <v>6170</v>
      </c>
      <c r="I20" s="165">
        <f>H20*100/$N20</f>
        <v>44.049403869493823</v>
      </c>
      <c r="J20" s="164">
        <f>'41abenpreGIII'!R20</f>
        <v>2029</v>
      </c>
      <c r="K20" s="165">
        <f>J20*100/$N20</f>
        <v>14.485614335689299</v>
      </c>
      <c r="L20" s="164">
        <f>'41abenpreGIII'!T20</f>
        <v>0</v>
      </c>
      <c r="M20" s="165">
        <f t="shared" si="3"/>
        <v>0</v>
      </c>
      <c r="N20" s="164">
        <f t="shared" si="5"/>
        <v>14007</v>
      </c>
      <c r="O20" s="165">
        <f t="shared" si="5"/>
        <v>100</v>
      </c>
      <c r="P20" s="166"/>
      <c r="Q20" s="166">
        <f t="shared" si="4"/>
        <v>1.120291130128769</v>
      </c>
    </row>
    <row r="21" spans="2:25" s="162" customFormat="1" ht="18" customHeight="1" x14ac:dyDescent="0.25">
      <c r="B21" s="146" t="s">
        <v>35</v>
      </c>
      <c r="C21" s="159"/>
      <c r="D21" s="163">
        <f>'41abenpreGIII'!D21</f>
        <v>25719</v>
      </c>
      <c r="F21" s="164">
        <f>'41abenpreGIII'!F21+'41abenpreGIII'!H21+'41abenpreGIII'!J21+'41abenpreGIII'!L21+'41abenpreGIII'!N21</f>
        <v>22296</v>
      </c>
      <c r="G21" s="165">
        <f t="shared" si="0"/>
        <v>65.615067686874639</v>
      </c>
      <c r="H21" s="164">
        <f>'41abenpreGIII'!P21</f>
        <v>5931</v>
      </c>
      <c r="I21" s="165">
        <f>H21*100/$N21</f>
        <v>17.454384932313125</v>
      </c>
      <c r="J21" s="164">
        <f>'41abenpreGIII'!R21</f>
        <v>5668</v>
      </c>
      <c r="K21" s="165">
        <f>J21*100/$N21</f>
        <v>16.680400235432607</v>
      </c>
      <c r="L21" s="164">
        <f>'41abenpreGIII'!T21</f>
        <v>85</v>
      </c>
      <c r="M21" s="165">
        <f t="shared" si="3"/>
        <v>0.25014714537963506</v>
      </c>
      <c r="N21" s="164">
        <f t="shared" si="5"/>
        <v>33980</v>
      </c>
      <c r="O21" s="165">
        <f t="shared" si="5"/>
        <v>100</v>
      </c>
      <c r="P21" s="166"/>
      <c r="Q21" s="166">
        <f t="shared" si="4"/>
        <v>1.3212022240367043</v>
      </c>
    </row>
    <row r="22" spans="2:25" s="162" customFormat="1" ht="21" customHeight="1" x14ac:dyDescent="0.25">
      <c r="B22" s="146" t="s">
        <v>42</v>
      </c>
      <c r="C22" s="159"/>
      <c r="D22" s="163">
        <f>'41abenpreGIII'!D22</f>
        <v>63408</v>
      </c>
      <c r="F22" s="164">
        <f>'41abenpreGIII'!F22+'41abenpreGIII'!H22+'41abenpreGIII'!J22+'41abenpreGIII'!L22+'41abenpreGIII'!N22</f>
        <v>57444</v>
      </c>
      <c r="G22" s="165">
        <f t="shared" si="0"/>
        <v>65.685568248087549</v>
      </c>
      <c r="H22" s="164">
        <f>'41abenpreGIII'!P22</f>
        <v>13697</v>
      </c>
      <c r="I22" s="165">
        <f>H22*100/$N22</f>
        <v>15.662127085405874</v>
      </c>
      <c r="J22" s="164">
        <f>'41abenpreGIII'!R22</f>
        <v>16247</v>
      </c>
      <c r="K22" s="165">
        <f>J22*100/$N22</f>
        <v>18.577979028735434</v>
      </c>
      <c r="L22" s="164">
        <f>'41abenpreGIII'!T22</f>
        <v>65</v>
      </c>
      <c r="M22" s="165">
        <f t="shared" si="3"/>
        <v>7.4325637771145647E-2</v>
      </c>
      <c r="N22" s="164">
        <f t="shared" si="5"/>
        <v>87453</v>
      </c>
      <c r="O22" s="165">
        <f t="shared" si="5"/>
        <v>99.999999999999986</v>
      </c>
      <c r="P22" s="166"/>
      <c r="Q22" s="166">
        <f t="shared" si="4"/>
        <v>1.3792108251324755</v>
      </c>
    </row>
    <row r="23" spans="2:25" s="162" customFormat="1" ht="18" customHeight="1" x14ac:dyDescent="0.25">
      <c r="B23" s="146" t="s">
        <v>43</v>
      </c>
      <c r="C23" s="159"/>
      <c r="D23" s="163">
        <f>'41abenpreGIII'!D23</f>
        <v>13599</v>
      </c>
      <c r="F23" s="164">
        <f>'41abenpreGIII'!F23+'41abenpreGIII'!H23+'41abenpreGIII'!J23+'41abenpreGIII'!L23+'41abenpreGIII'!N23</f>
        <v>8326</v>
      </c>
      <c r="G23" s="165">
        <f t="shared" si="0"/>
        <v>49.583134826107667</v>
      </c>
      <c r="H23" s="164">
        <f>'41abenpreGIII'!P23</f>
        <v>750</v>
      </c>
      <c r="I23" s="165">
        <f>H23*100/$N23</f>
        <v>4.4664125774178176</v>
      </c>
      <c r="J23" s="164">
        <f>'41abenpreGIII'!R23</f>
        <v>7714</v>
      </c>
      <c r="K23" s="165">
        <f>J23*100/$N23</f>
        <v>45.938542162934731</v>
      </c>
      <c r="L23" s="164">
        <f>'41abenpreGIII'!T23</f>
        <v>2</v>
      </c>
      <c r="M23" s="165">
        <f t="shared" si="3"/>
        <v>1.1910433539780848E-2</v>
      </c>
      <c r="N23" s="164">
        <f t="shared" si="5"/>
        <v>16792</v>
      </c>
      <c r="O23" s="165">
        <f t="shared" si="5"/>
        <v>100</v>
      </c>
      <c r="P23" s="166"/>
      <c r="Q23" s="166">
        <f t="shared" si="4"/>
        <v>1.234796676226193</v>
      </c>
    </row>
    <row r="24" spans="2:25" s="162" customFormat="1" ht="22.5" customHeight="1" x14ac:dyDescent="0.25">
      <c r="B24" s="146" t="s">
        <v>44</v>
      </c>
      <c r="C24" s="159"/>
      <c r="D24" s="163">
        <f>'41abenpreGIII'!D24</f>
        <v>3411</v>
      </c>
      <c r="F24" s="164">
        <f>'41abenpreGIII'!F24+'41abenpreGIII'!H24+'41abenpreGIII'!J24+'41abenpreGIII'!L24+'41abenpreGIII'!N24</f>
        <v>2137</v>
      </c>
      <c r="G24" s="167">
        <f t="shared" si="0"/>
        <v>48.46904059877523</v>
      </c>
      <c r="H24" s="163">
        <f>'41abenpreGIII'!P24</f>
        <v>820</v>
      </c>
      <c r="I24" s="165">
        <f t="shared" si="1"/>
        <v>18.598321614878657</v>
      </c>
      <c r="J24" s="164">
        <f>'41abenpreGIII'!R24</f>
        <v>1440</v>
      </c>
      <c r="K24" s="165">
        <f t="shared" si="2"/>
        <v>32.660467226128375</v>
      </c>
      <c r="L24" s="164">
        <f>'41abenpreGIII'!T24</f>
        <v>12</v>
      </c>
      <c r="M24" s="165">
        <f t="shared" si="3"/>
        <v>0.27217056021773645</v>
      </c>
      <c r="N24" s="163">
        <f t="shared" si="5"/>
        <v>4409</v>
      </c>
      <c r="O24" s="165">
        <f t="shared" si="5"/>
        <v>100</v>
      </c>
      <c r="P24" s="166"/>
      <c r="Q24" s="166">
        <f t="shared" si="4"/>
        <v>1.2925828202873058</v>
      </c>
    </row>
    <row r="25" spans="2:25" s="162" customFormat="1" ht="18" customHeight="1" x14ac:dyDescent="0.25">
      <c r="B25" s="146" t="s">
        <v>45</v>
      </c>
      <c r="C25" s="159"/>
      <c r="D25" s="163">
        <f>'41abenpreGIII'!D25</f>
        <v>17299</v>
      </c>
      <c r="F25" s="164">
        <f>'41abenpreGIII'!F25+'41abenpreGIII'!H25+'41abenpreGIII'!J25+'41abenpreGIII'!L25+'41abenpreGIII'!N25</f>
        <v>14215</v>
      </c>
      <c r="G25" s="167">
        <f t="shared" si="0"/>
        <v>58.509981477670301</v>
      </c>
      <c r="H25" s="163">
        <f>'41abenpreGIII'!P25</f>
        <v>693</v>
      </c>
      <c r="I25" s="165">
        <f t="shared" si="1"/>
        <v>2.8524387734101668</v>
      </c>
      <c r="J25" s="164">
        <f>'41abenpreGIII'!R25</f>
        <v>7396</v>
      </c>
      <c r="K25" s="165">
        <f t="shared" si="2"/>
        <v>30.442477876106196</v>
      </c>
      <c r="L25" s="164">
        <f>'41abenpreGIII'!T25</f>
        <v>1991</v>
      </c>
      <c r="M25" s="165">
        <f t="shared" si="3"/>
        <v>8.1951018728133356</v>
      </c>
      <c r="N25" s="163">
        <f t="shared" si="5"/>
        <v>24295</v>
      </c>
      <c r="O25" s="165">
        <f t="shared" si="5"/>
        <v>100</v>
      </c>
      <c r="P25" s="166"/>
      <c r="Q25" s="166">
        <f t="shared" si="4"/>
        <v>1.4044164402566621</v>
      </c>
    </row>
    <row r="26" spans="2:25" s="162" customFormat="1" ht="18" customHeight="1" x14ac:dyDescent="0.25">
      <c r="B26" s="146" t="s">
        <v>46</v>
      </c>
      <c r="C26" s="159"/>
      <c r="D26" s="163">
        <f>'41abenpreGIII'!D26</f>
        <v>2318</v>
      </c>
      <c r="F26" s="164">
        <f>'41abenpreGIII'!F26+'41abenpreGIII'!H26+'41abenpreGIII'!J26+'41abenpreGIII'!L26+'41abenpreGIII'!N26</f>
        <v>2691</v>
      </c>
      <c r="G26" s="167">
        <f t="shared" si="0"/>
        <v>73.746231844340912</v>
      </c>
      <c r="H26" s="163">
        <f>'41abenpreGIII'!P26</f>
        <v>477</v>
      </c>
      <c r="I26" s="165">
        <f t="shared" si="1"/>
        <v>13.072074540970128</v>
      </c>
      <c r="J26" s="164">
        <f>'41abenpreGIII'!R26</f>
        <v>481</v>
      </c>
      <c r="K26" s="165">
        <f t="shared" si="2"/>
        <v>13.181693614688957</v>
      </c>
      <c r="L26" s="164">
        <f>'41abenpreGIII'!T26</f>
        <v>0</v>
      </c>
      <c r="M26" s="165">
        <f t="shared" si="3"/>
        <v>0</v>
      </c>
      <c r="N26" s="163">
        <f t="shared" si="5"/>
        <v>3649</v>
      </c>
      <c r="O26" s="165">
        <f t="shared" si="5"/>
        <v>100</v>
      </c>
      <c r="P26" s="166"/>
      <c r="Q26" s="166">
        <f t="shared" si="4"/>
        <v>1.5742018981880932</v>
      </c>
    </row>
    <row r="27" spans="2:25" s="162" customFormat="1" ht="18" customHeight="1" x14ac:dyDescent="0.25">
      <c r="B27" s="146" t="s">
        <v>1</v>
      </c>
      <c r="C27" s="159"/>
      <c r="D27" s="163">
        <f>'41abenpreGIII'!D27</f>
        <v>1181</v>
      </c>
      <c r="F27" s="164">
        <f>'41abenpreGIII'!F27+'41abenpreGIII'!H27+'41abenpreGIII'!J27+'41abenpreGIII'!L27+'41abenpreGIII'!N27</f>
        <v>857</v>
      </c>
      <c r="G27" s="167">
        <f t="shared" si="0"/>
        <v>56.123117223313685</v>
      </c>
      <c r="H27" s="163">
        <f>'41abenpreGIII'!P27</f>
        <v>0</v>
      </c>
      <c r="I27" s="165">
        <f t="shared" si="1"/>
        <v>0</v>
      </c>
      <c r="J27" s="164">
        <f>'41abenpreGIII'!R27</f>
        <v>670</v>
      </c>
      <c r="K27" s="165">
        <f t="shared" si="2"/>
        <v>43.876882776686315</v>
      </c>
      <c r="L27" s="164">
        <f>'41abenpreGIII'!T27</f>
        <v>0</v>
      </c>
      <c r="M27" s="165">
        <f t="shared" si="3"/>
        <v>0</v>
      </c>
      <c r="N27" s="164">
        <f t="shared" si="5"/>
        <v>1527</v>
      </c>
      <c r="O27" s="165">
        <f t="shared" si="5"/>
        <v>100</v>
      </c>
      <c r="P27" s="166"/>
      <c r="Q27" s="166">
        <f t="shared" si="4"/>
        <v>1.2929720575783235</v>
      </c>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414824</v>
      </c>
      <c r="E30" s="174"/>
      <c r="F30" s="147">
        <f>SUM(F10:F27)</f>
        <v>325791</v>
      </c>
      <c r="G30" s="175">
        <f>F30*100/$N30</f>
        <v>57.594641322910149</v>
      </c>
      <c r="H30" s="147">
        <f>SUM(H10:H27)</f>
        <v>76727</v>
      </c>
      <c r="I30" s="175">
        <f>H30*100/$N30</f>
        <v>13.564107187684519</v>
      </c>
      <c r="J30" s="147">
        <f>SUM(J10:J27)</f>
        <v>160022</v>
      </c>
      <c r="K30" s="175">
        <f>J30*100/$N30</f>
        <v>28.289331791776714</v>
      </c>
      <c r="L30" s="147">
        <f>SUM(L10:L28)</f>
        <v>3122</v>
      </c>
      <c r="M30" s="175">
        <f>L30*100/$N30</f>
        <v>0.55191969762861925</v>
      </c>
      <c r="N30" s="147">
        <f>F30+H30+J30+L30</f>
        <v>565662</v>
      </c>
      <c r="O30" s="175">
        <f>G30+I30+K30+M30</f>
        <v>100</v>
      </c>
      <c r="P30" s="176"/>
      <c r="Q30" s="176">
        <f>(N30/D30)</f>
        <v>1.3636192698590246</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7" orientation="landscape" r:id="rId1"/>
  <headerFooter alignWithMargins="0"/>
  <rowBreaks count="1" manualBreakCount="1">
    <brk id="32" max="16383" man="1"/>
  </rowBreaks>
  <colBreaks count="1" manualBreakCount="1">
    <brk id="2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07">
    <tabColor theme="0"/>
    <pageSetUpPr fitToPage="1"/>
  </sheetPr>
  <dimension ref="A1:AB43"/>
  <sheetViews>
    <sheetView zoomScaleNormal="100" workbookViewId="0">
      <selection activeCell="J7" sqref="J7"/>
    </sheetView>
  </sheetViews>
  <sheetFormatPr baseColWidth="10" defaultColWidth="11.453125" defaultRowHeight="14.5" x14ac:dyDescent="0.35"/>
  <cols>
    <col min="1" max="1" width="1.81640625" style="220" customWidth="1"/>
    <col min="2" max="2" width="44.1796875" style="220" customWidth="1"/>
    <col min="3" max="3" width="1.1796875" style="220" customWidth="1"/>
    <col min="4" max="10" width="10.81640625" style="220" customWidth="1"/>
    <col min="11" max="11" width="7.1796875" style="220" customWidth="1"/>
    <col min="12" max="12" width="1.1796875" style="220" customWidth="1"/>
    <col min="13" max="13" width="7.1796875" style="220" customWidth="1"/>
    <col min="14" max="14" width="7.7265625" style="220" customWidth="1"/>
    <col min="15" max="22" width="8.26953125" style="220" customWidth="1"/>
    <col min="23" max="24" width="7.7265625" style="220" customWidth="1"/>
    <col min="25" max="25" width="11.453125" style="220" customWidth="1"/>
    <col min="26" max="26" width="11.453125" style="220"/>
    <col min="27" max="27" width="11.81640625" style="220" bestFit="1" customWidth="1"/>
    <col min="28" max="16384" width="11.453125" style="220"/>
  </cols>
  <sheetData>
    <row r="1" spans="1:24" x14ac:dyDescent="0.35">
      <c r="A1" s="219"/>
      <c r="B1" s="219"/>
      <c r="C1" s="219"/>
      <c r="J1" s="221"/>
      <c r="K1" s="221"/>
    </row>
    <row r="2" spans="1:24" ht="48.75" customHeight="1" x14ac:dyDescent="0.35">
      <c r="A2" s="219"/>
      <c r="B2" s="219"/>
      <c r="C2" s="219"/>
      <c r="J2" s="221"/>
      <c r="K2" s="221"/>
    </row>
    <row r="3" spans="1:24" ht="24" customHeight="1" x14ac:dyDescent="0.35">
      <c r="A3" s="219"/>
      <c r="B3" s="1378" t="s">
        <v>338</v>
      </c>
      <c r="C3" s="1378"/>
      <c r="D3" s="1378"/>
      <c r="E3" s="1378"/>
      <c r="F3" s="1378"/>
      <c r="G3" s="1378"/>
      <c r="H3" s="1378"/>
      <c r="I3" s="1378"/>
      <c r="J3" s="1378"/>
      <c r="K3" s="1378"/>
      <c r="L3" s="1378"/>
      <c r="M3" s="1378"/>
      <c r="N3" s="1378"/>
      <c r="O3" s="1378"/>
      <c r="P3" s="1378"/>
      <c r="Q3" s="1378"/>
      <c r="R3" s="1378"/>
      <c r="S3" s="1378"/>
      <c r="T3" s="1378"/>
      <c r="U3" s="1378"/>
      <c r="V3" s="1378"/>
      <c r="W3" s="1378"/>
    </row>
    <row r="4" spans="1:24" ht="13.5" customHeight="1" x14ac:dyDescent="0.35">
      <c r="A4" s="219"/>
      <c r="B4" s="219"/>
      <c r="C4" s="219"/>
      <c r="J4" s="221"/>
      <c r="K4" s="221"/>
    </row>
    <row r="5" spans="1:24" x14ac:dyDescent="0.35">
      <c r="A5" s="219"/>
      <c r="B5" s="219"/>
      <c r="C5" s="219"/>
      <c r="D5" s="1367" t="s">
        <v>339</v>
      </c>
      <c r="E5" s="1367"/>
      <c r="F5" s="1367"/>
      <c r="G5" s="1367"/>
      <c r="H5" s="1367"/>
      <c r="I5" s="1367"/>
      <c r="J5" s="1367"/>
      <c r="K5" s="1367"/>
      <c r="L5" s="219"/>
      <c r="M5" s="1368" t="s">
        <v>340</v>
      </c>
      <c r="N5" s="1368"/>
      <c r="O5" s="1368"/>
      <c r="P5" s="1368"/>
      <c r="Q5" s="1368"/>
      <c r="R5" s="1368"/>
      <c r="S5" s="1368"/>
      <c r="T5" s="1368"/>
      <c r="U5" s="1368"/>
      <c r="V5" s="1368"/>
      <c r="W5" s="1368"/>
      <c r="X5" s="1368"/>
    </row>
    <row r="6" spans="1:24" ht="25.5" customHeight="1" x14ac:dyDescent="0.35">
      <c r="A6" s="219"/>
      <c r="B6" s="219"/>
      <c r="C6" s="219"/>
      <c r="D6" s="1368"/>
      <c r="E6" s="1368"/>
      <c r="F6" s="1368"/>
      <c r="G6" s="1368"/>
      <c r="H6" s="1368"/>
      <c r="I6" s="1368"/>
      <c r="J6" s="1368"/>
      <c r="K6" s="1368"/>
      <c r="L6" s="219"/>
      <c r="M6" s="1369">
        <v>43830</v>
      </c>
      <c r="N6" s="1370"/>
      <c r="O6" s="1371">
        <v>44196</v>
      </c>
      <c r="P6" s="1372"/>
      <c r="Q6" s="1371">
        <v>44561</v>
      </c>
      <c r="R6" s="1372"/>
      <c r="S6" s="1375">
        <v>44926</v>
      </c>
      <c r="T6" s="1376"/>
      <c r="U6" s="1373">
        <v>45291</v>
      </c>
      <c r="V6" s="1377"/>
      <c r="W6" s="1373">
        <v>45657</v>
      </c>
      <c r="X6" s="1374"/>
    </row>
    <row r="7" spans="1:24" x14ac:dyDescent="0.35">
      <c r="B7" s="225"/>
      <c r="C7" s="219"/>
      <c r="D7" s="226">
        <v>43465</v>
      </c>
      <c r="E7" s="227">
        <v>43830</v>
      </c>
      <c r="F7" s="228">
        <v>44196</v>
      </c>
      <c r="G7" s="228">
        <v>44561</v>
      </c>
      <c r="H7" s="228">
        <v>44926</v>
      </c>
      <c r="I7" s="228">
        <v>45291</v>
      </c>
      <c r="J7" s="228">
        <v>45657</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4" ht="6.75" customHeight="1" x14ac:dyDescent="0.35">
      <c r="B8" s="225"/>
      <c r="C8" s="219"/>
      <c r="D8" s="234"/>
      <c r="E8" s="234"/>
      <c r="F8" s="234"/>
      <c r="G8" s="234"/>
      <c r="H8" s="234"/>
      <c r="I8" s="234"/>
      <c r="J8" s="234"/>
      <c r="K8" s="234"/>
      <c r="L8" s="219"/>
      <c r="M8" s="234"/>
      <c r="N8" s="234"/>
      <c r="O8" s="234"/>
      <c r="P8" s="234"/>
      <c r="Q8" s="234"/>
      <c r="R8" s="234"/>
      <c r="S8" s="234"/>
      <c r="T8" s="234"/>
      <c r="U8" s="234"/>
      <c r="V8" s="234"/>
      <c r="W8" s="234"/>
      <c r="X8" s="234"/>
    </row>
    <row r="9" spans="1:24" x14ac:dyDescent="0.35">
      <c r="B9" s="235" t="s">
        <v>29</v>
      </c>
      <c r="C9" s="219"/>
      <c r="D9" s="236">
        <v>1767186</v>
      </c>
      <c r="E9" s="237">
        <v>1894744</v>
      </c>
      <c r="F9" s="237">
        <v>1850950</v>
      </c>
      <c r="G9" s="237">
        <v>1892604</v>
      </c>
      <c r="H9" s="237">
        <v>1982018</v>
      </c>
      <c r="I9" s="237">
        <v>2061372</v>
      </c>
      <c r="J9" s="238">
        <v>2165648</v>
      </c>
      <c r="K9" s="239"/>
      <c r="L9" s="222"/>
      <c r="M9" s="240">
        <v>7.2181422894930236E-2</v>
      </c>
      <c r="N9" s="241">
        <v>127558</v>
      </c>
      <c r="O9" s="242">
        <v>-2.3113412682663204E-2</v>
      </c>
      <c r="P9" s="243">
        <v>-43794</v>
      </c>
      <c r="Q9" s="242">
        <f>G9/F9-1</f>
        <v>2.250411950619946E-2</v>
      </c>
      <c r="R9" s="243">
        <f t="shared" ref="R9:R23" si="0">G9-F9</f>
        <v>41654</v>
      </c>
      <c r="S9" s="242">
        <f>H9/G9-1</f>
        <v>4.7243903109155383E-2</v>
      </c>
      <c r="T9" s="243">
        <f>H9-G9</f>
        <v>89414</v>
      </c>
      <c r="U9" s="242">
        <f>I9/H9-1</f>
        <v>4.003697241901949E-2</v>
      </c>
      <c r="V9" s="243">
        <f>I9-H9</f>
        <v>79354</v>
      </c>
      <c r="W9" s="242">
        <v>5.0585726399698938E-2</v>
      </c>
      <c r="X9" s="243">
        <v>104276</v>
      </c>
    </row>
    <row r="10" spans="1:24" x14ac:dyDescent="0.35">
      <c r="B10" s="244" t="s">
        <v>244</v>
      </c>
      <c r="C10" s="219"/>
      <c r="D10" s="245">
        <v>1638618</v>
      </c>
      <c r="E10" s="246">
        <v>1735551</v>
      </c>
      <c r="F10" s="246">
        <v>1709394</v>
      </c>
      <c r="G10" s="246">
        <v>1768008</v>
      </c>
      <c r="H10" s="246">
        <v>1850208</v>
      </c>
      <c r="I10" s="246">
        <v>1944185</v>
      </c>
      <c r="J10" s="247">
        <v>2037769</v>
      </c>
      <c r="K10" s="248"/>
      <c r="L10" s="219"/>
      <c r="M10" s="249">
        <v>5.9155336997396502E-2</v>
      </c>
      <c r="N10" s="250">
        <v>96933</v>
      </c>
      <c r="O10" s="251">
        <v>-1.507129436127197E-2</v>
      </c>
      <c r="P10" s="250">
        <v>-26157</v>
      </c>
      <c r="Q10" s="251">
        <f t="shared" ref="Q10:Q23" si="1">G10/F10-1</f>
        <v>3.4289344644944375E-2</v>
      </c>
      <c r="R10" s="250">
        <f t="shared" si="0"/>
        <v>58614</v>
      </c>
      <c r="S10" s="251">
        <f t="shared" ref="S10:S23" si="2">H10/G10-1</f>
        <v>4.6493002294107244E-2</v>
      </c>
      <c r="T10" s="250">
        <f t="shared" ref="T10:T23" si="3">H10-G10</f>
        <v>82200</v>
      </c>
      <c r="U10" s="251">
        <f t="shared" ref="U10:U23" si="4">I10/H10-1</f>
        <v>5.0792667635206401E-2</v>
      </c>
      <c r="V10" s="250">
        <f t="shared" ref="V10:V23" si="5">I10-H10</f>
        <v>93977</v>
      </c>
      <c r="W10" s="251">
        <v>4.8135336914953974E-2</v>
      </c>
      <c r="X10" s="250">
        <v>93584</v>
      </c>
    </row>
    <row r="11" spans="1:24" x14ac:dyDescent="0.35">
      <c r="B11" s="252" t="s">
        <v>342</v>
      </c>
      <c r="C11" s="219"/>
      <c r="D11" s="253">
        <v>334306</v>
      </c>
      <c r="E11" s="254">
        <v>350514</v>
      </c>
      <c r="F11" s="254">
        <v>352921</v>
      </c>
      <c r="G11" s="254">
        <v>352430</v>
      </c>
      <c r="H11" s="254">
        <v>359348</v>
      </c>
      <c r="I11" s="254">
        <v>377078</v>
      </c>
      <c r="J11" s="255">
        <v>401012</v>
      </c>
      <c r="L11" s="222"/>
      <c r="M11" s="256">
        <v>4.8482527983344514E-2</v>
      </c>
      <c r="N11" s="257">
        <v>16208</v>
      </c>
      <c r="O11" s="258">
        <v>6.8670580918308577E-3</v>
      </c>
      <c r="P11" s="257">
        <v>2407</v>
      </c>
      <c r="Q11" s="258">
        <f t="shared" si="1"/>
        <v>-1.3912461995744252E-3</v>
      </c>
      <c r="R11" s="257">
        <f t="shared" si="0"/>
        <v>-491</v>
      </c>
      <c r="S11" s="258">
        <f t="shared" si="2"/>
        <v>1.9629429957722211E-2</v>
      </c>
      <c r="T11" s="257">
        <f t="shared" si="3"/>
        <v>6918</v>
      </c>
      <c r="U11" s="258">
        <f t="shared" si="4"/>
        <v>4.9339359061411292E-2</v>
      </c>
      <c r="V11" s="257">
        <f t="shared" si="5"/>
        <v>17730</v>
      </c>
      <c r="W11" s="258">
        <v>6.3472278944939786E-2</v>
      </c>
      <c r="X11" s="257">
        <v>23934</v>
      </c>
    </row>
    <row r="12" spans="1:24" x14ac:dyDescent="0.35">
      <c r="B12" s="303" t="s">
        <v>343</v>
      </c>
      <c r="C12" s="219"/>
      <c r="D12" s="1204">
        <v>1304312</v>
      </c>
      <c r="E12" s="1205">
        <v>1385037</v>
      </c>
      <c r="F12" s="1207">
        <v>1356473</v>
      </c>
      <c r="G12" s="1207">
        <v>1415578</v>
      </c>
      <c r="H12" s="1205">
        <v>1490860</v>
      </c>
      <c r="I12" s="1205">
        <v>1567107</v>
      </c>
      <c r="J12" s="1208">
        <v>1636757</v>
      </c>
      <c r="K12" s="1209"/>
      <c r="L12" s="219"/>
      <c r="M12" s="1211">
        <v>6.1890866602469341E-2</v>
      </c>
      <c r="N12" s="1210">
        <v>80725</v>
      </c>
      <c r="O12" s="1213">
        <v>-2.0623275768084204E-2</v>
      </c>
      <c r="P12" s="1215">
        <v>-28564</v>
      </c>
      <c r="Q12" s="1217">
        <f t="shared" si="1"/>
        <v>4.3572559129448241E-2</v>
      </c>
      <c r="R12" s="1215">
        <f t="shared" si="0"/>
        <v>59105</v>
      </c>
      <c r="S12" s="1213">
        <f t="shared" si="2"/>
        <v>5.3181103407936581E-2</v>
      </c>
      <c r="T12" s="1215">
        <f t="shared" si="3"/>
        <v>75282</v>
      </c>
      <c r="U12" s="1213">
        <f t="shared" si="4"/>
        <v>5.1142964463464002E-2</v>
      </c>
      <c r="V12" s="1215">
        <f t="shared" si="5"/>
        <v>76247</v>
      </c>
      <c r="W12" s="1217">
        <v>4.4444954939260706E-2</v>
      </c>
      <c r="X12" s="1215">
        <v>69650</v>
      </c>
    </row>
    <row r="13" spans="1:24" x14ac:dyDescent="0.35">
      <c r="B13" s="1203" t="s">
        <v>344</v>
      </c>
      <c r="C13" s="219"/>
      <c r="D13" s="253">
        <v>429437</v>
      </c>
      <c r="E13" s="1206">
        <v>467298</v>
      </c>
      <c r="F13" s="254">
        <v>473559</v>
      </c>
      <c r="G13" s="254">
        <v>487549</v>
      </c>
      <c r="H13" s="1206">
        <v>515590</v>
      </c>
      <c r="I13" s="1206">
        <v>543298</v>
      </c>
      <c r="J13" s="255">
        <v>591643</v>
      </c>
      <c r="K13" s="269"/>
      <c r="L13" s="219"/>
      <c r="M13" s="1212">
        <v>8.8164270894217411E-2</v>
      </c>
      <c r="N13" s="257">
        <v>37861</v>
      </c>
      <c r="O13" s="1214">
        <v>1.3398302582078303E-2</v>
      </c>
      <c r="P13" s="1216">
        <v>6261</v>
      </c>
      <c r="Q13" s="258">
        <f t="shared" si="1"/>
        <v>2.9542253446772193E-2</v>
      </c>
      <c r="R13" s="1216">
        <f t="shared" si="0"/>
        <v>13990</v>
      </c>
      <c r="S13" s="1214">
        <f t="shared" si="2"/>
        <v>5.7514219083620421E-2</v>
      </c>
      <c r="T13" s="1216">
        <f t="shared" si="3"/>
        <v>28041</v>
      </c>
      <c r="U13" s="1214">
        <f t="shared" si="4"/>
        <v>5.374037510424956E-2</v>
      </c>
      <c r="V13" s="1216">
        <f t="shared" si="5"/>
        <v>27708</v>
      </c>
      <c r="W13" s="258">
        <v>8.8984314317372748E-2</v>
      </c>
      <c r="X13" s="1216">
        <v>48345</v>
      </c>
    </row>
    <row r="14" spans="1:24" x14ac:dyDescent="0.35">
      <c r="B14" s="252" t="s">
        <v>345</v>
      </c>
      <c r="C14" s="219"/>
      <c r="D14" s="253">
        <v>490680</v>
      </c>
      <c r="E14" s="254">
        <v>515590</v>
      </c>
      <c r="F14" s="254">
        <v>506355</v>
      </c>
      <c r="G14" s="254">
        <v>529632</v>
      </c>
      <c r="H14" s="254">
        <v>560619</v>
      </c>
      <c r="I14" s="254">
        <v>592130</v>
      </c>
      <c r="J14" s="255">
        <v>612870</v>
      </c>
      <c r="L14" s="222"/>
      <c r="M14" s="256">
        <v>5.076628352490431E-2</v>
      </c>
      <c r="N14" s="257">
        <v>24910</v>
      </c>
      <c r="O14" s="258">
        <v>-1.7911518842491092E-2</v>
      </c>
      <c r="P14" s="257">
        <v>-9235</v>
      </c>
      <c r="Q14" s="258">
        <f t="shared" si="1"/>
        <v>4.5969724797819689E-2</v>
      </c>
      <c r="R14" s="257">
        <f t="shared" si="0"/>
        <v>23277</v>
      </c>
      <c r="S14" s="258">
        <f t="shared" si="2"/>
        <v>5.8506661228928669E-2</v>
      </c>
      <c r="T14" s="257">
        <f t="shared" si="3"/>
        <v>30987</v>
      </c>
      <c r="U14" s="258">
        <f t="shared" si="4"/>
        <v>5.6207513480634796E-2</v>
      </c>
      <c r="V14" s="257">
        <f t="shared" si="5"/>
        <v>31511</v>
      </c>
      <c r="W14" s="258">
        <v>3.5026092243257478E-2</v>
      </c>
      <c r="X14" s="257">
        <v>20740</v>
      </c>
    </row>
    <row r="15" spans="1:24" x14ac:dyDescent="0.35">
      <c r="B15" s="259" t="s">
        <v>346</v>
      </c>
      <c r="C15" s="219"/>
      <c r="D15" s="260">
        <v>384195</v>
      </c>
      <c r="E15" s="261">
        <v>402149</v>
      </c>
      <c r="F15" s="261">
        <v>376559</v>
      </c>
      <c r="G15" s="261">
        <v>398397</v>
      </c>
      <c r="H15" s="261">
        <v>414651</v>
      </c>
      <c r="I15" s="261">
        <v>431679</v>
      </c>
      <c r="J15" s="262">
        <v>432244</v>
      </c>
      <c r="K15" s="263"/>
      <c r="L15" s="222"/>
      <c r="M15" s="264">
        <v>4.67314775049128E-2</v>
      </c>
      <c r="N15" s="265">
        <v>17954</v>
      </c>
      <c r="O15" s="266">
        <v>-6.363313100368273E-2</v>
      </c>
      <c r="P15" s="265">
        <v>-25590</v>
      </c>
      <c r="Q15" s="266">
        <f t="shared" si="1"/>
        <v>5.7993568072997936E-2</v>
      </c>
      <c r="R15" s="265">
        <f t="shared" si="0"/>
        <v>21838</v>
      </c>
      <c r="S15" s="266">
        <f t="shared" si="2"/>
        <v>4.0798499988704773E-2</v>
      </c>
      <c r="T15" s="265">
        <f t="shared" si="3"/>
        <v>16254</v>
      </c>
      <c r="U15" s="266">
        <f t="shared" si="4"/>
        <v>4.1065860205329319E-2</v>
      </c>
      <c r="V15" s="265">
        <f t="shared" si="5"/>
        <v>17028</v>
      </c>
      <c r="W15" s="266">
        <v>1.3088429133685242E-3</v>
      </c>
      <c r="X15" s="265">
        <v>565</v>
      </c>
    </row>
    <row r="16" spans="1:24" x14ac:dyDescent="0.35">
      <c r="B16" s="244" t="s">
        <v>347</v>
      </c>
      <c r="C16" s="219"/>
      <c r="D16" s="245">
        <v>1054275</v>
      </c>
      <c r="E16" s="246">
        <v>1115183</v>
      </c>
      <c r="F16" s="246">
        <v>1124230</v>
      </c>
      <c r="G16" s="246">
        <v>1222142</v>
      </c>
      <c r="H16" s="246">
        <v>1313437</v>
      </c>
      <c r="I16" s="246">
        <v>1411866</v>
      </c>
      <c r="J16" s="247">
        <v>1518424</v>
      </c>
      <c r="K16" s="267"/>
      <c r="L16" s="222"/>
      <c r="M16" s="249">
        <v>5.7772402836072212E-2</v>
      </c>
      <c r="N16" s="250">
        <v>60908</v>
      </c>
      <c r="O16" s="268">
        <v>8.1125698652149136E-3</v>
      </c>
      <c r="P16" s="250">
        <v>9047</v>
      </c>
      <c r="Q16" s="268">
        <f t="shared" si="1"/>
        <v>8.7092498865890322E-2</v>
      </c>
      <c r="R16" s="250">
        <f t="shared" si="0"/>
        <v>97912</v>
      </c>
      <c r="S16" s="268">
        <f t="shared" si="2"/>
        <v>7.4700812180581222E-2</v>
      </c>
      <c r="T16" s="250">
        <f t="shared" si="3"/>
        <v>91295</v>
      </c>
      <c r="U16" s="268">
        <f t="shared" si="4"/>
        <v>7.4940023769697328E-2</v>
      </c>
      <c r="V16" s="250">
        <f t="shared" si="5"/>
        <v>98429</v>
      </c>
      <c r="W16" s="268">
        <v>7.5473168133519675E-2</v>
      </c>
      <c r="X16" s="250">
        <v>106558</v>
      </c>
    </row>
    <row r="17" spans="2:24" x14ac:dyDescent="0.35">
      <c r="B17" s="252" t="s">
        <v>344</v>
      </c>
      <c r="C17" s="219"/>
      <c r="D17" s="253">
        <v>277636</v>
      </c>
      <c r="E17" s="254">
        <v>310719</v>
      </c>
      <c r="F17" s="254">
        <v>337667</v>
      </c>
      <c r="G17" s="254">
        <v>378893</v>
      </c>
      <c r="H17" s="254">
        <v>419029</v>
      </c>
      <c r="I17" s="254">
        <v>459833</v>
      </c>
      <c r="J17" s="255">
        <v>525352</v>
      </c>
      <c r="L17" s="222"/>
      <c r="M17" s="256">
        <v>0.11915961906957317</v>
      </c>
      <c r="N17" s="257">
        <v>33083</v>
      </c>
      <c r="O17" s="258">
        <v>8.6727879531023122E-2</v>
      </c>
      <c r="P17" s="257">
        <v>26948</v>
      </c>
      <c r="Q17" s="258">
        <f t="shared" si="1"/>
        <v>0.12209069882458157</v>
      </c>
      <c r="R17" s="257">
        <f t="shared" si="0"/>
        <v>41226</v>
      </c>
      <c r="S17" s="258">
        <f t="shared" si="2"/>
        <v>0.10592964240563951</v>
      </c>
      <c r="T17" s="257">
        <f t="shared" si="3"/>
        <v>40136</v>
      </c>
      <c r="U17" s="258">
        <f t="shared" si="4"/>
        <v>9.7377508477933583E-2</v>
      </c>
      <c r="V17" s="257">
        <f t="shared" si="5"/>
        <v>40804</v>
      </c>
      <c r="W17" s="258">
        <v>0.14248433670484717</v>
      </c>
      <c r="X17" s="257">
        <v>65519</v>
      </c>
    </row>
    <row r="18" spans="2:24" x14ac:dyDescent="0.35">
      <c r="B18" s="252" t="s">
        <v>345</v>
      </c>
      <c r="C18" s="219"/>
      <c r="D18" s="253">
        <v>427294</v>
      </c>
      <c r="E18" s="254">
        <v>442658</v>
      </c>
      <c r="F18" s="254">
        <v>443395</v>
      </c>
      <c r="G18" s="254">
        <v>474372</v>
      </c>
      <c r="H18" s="254">
        <v>508082</v>
      </c>
      <c r="I18" s="254">
        <v>544804</v>
      </c>
      <c r="J18" s="255">
        <v>578248</v>
      </c>
      <c r="K18" s="269"/>
      <c r="L18" s="219"/>
      <c r="M18" s="256">
        <v>3.5956507697276319E-2</v>
      </c>
      <c r="N18" s="257">
        <v>15364</v>
      </c>
      <c r="O18" s="258">
        <v>1.6649422353147703E-3</v>
      </c>
      <c r="P18" s="257">
        <v>737</v>
      </c>
      <c r="Q18" s="258">
        <f t="shared" si="1"/>
        <v>6.9863214515274219E-2</v>
      </c>
      <c r="R18" s="257">
        <f t="shared" si="0"/>
        <v>30977</v>
      </c>
      <c r="S18" s="258">
        <f t="shared" si="2"/>
        <v>7.1062372989974198E-2</v>
      </c>
      <c r="T18" s="257">
        <f t="shared" si="3"/>
        <v>33710</v>
      </c>
      <c r="U18" s="258">
        <f t="shared" si="4"/>
        <v>7.2275735019150522E-2</v>
      </c>
      <c r="V18" s="257">
        <f t="shared" si="5"/>
        <v>36722</v>
      </c>
      <c r="W18" s="258">
        <v>6.138721448447515E-2</v>
      </c>
      <c r="X18" s="257">
        <v>33444</v>
      </c>
    </row>
    <row r="19" spans="2:24" x14ac:dyDescent="0.35">
      <c r="B19" s="259" t="s">
        <v>346</v>
      </c>
      <c r="C19" s="219"/>
      <c r="D19" s="260">
        <v>349345</v>
      </c>
      <c r="E19" s="261">
        <v>361806</v>
      </c>
      <c r="F19" s="261">
        <v>343168</v>
      </c>
      <c r="G19" s="261">
        <v>368877</v>
      </c>
      <c r="H19" s="261">
        <v>386326</v>
      </c>
      <c r="I19" s="261">
        <v>407229</v>
      </c>
      <c r="J19" s="262">
        <v>414824</v>
      </c>
      <c r="K19" s="270"/>
      <c r="L19" s="219"/>
      <c r="M19" s="264">
        <v>3.5669610270649299E-2</v>
      </c>
      <c r="N19" s="265">
        <v>12461</v>
      </c>
      <c r="O19" s="266">
        <v>-5.151379468554973E-2</v>
      </c>
      <c r="P19" s="265">
        <v>-18638</v>
      </c>
      <c r="Q19" s="266">
        <f t="shared" si="1"/>
        <v>7.4916658895934463E-2</v>
      </c>
      <c r="R19" s="265">
        <f t="shared" si="0"/>
        <v>25709</v>
      </c>
      <c r="S19" s="266">
        <f t="shared" si="2"/>
        <v>4.7303030549478597E-2</v>
      </c>
      <c r="T19" s="265">
        <f t="shared" si="3"/>
        <v>17449</v>
      </c>
      <c r="U19" s="266">
        <f t="shared" si="4"/>
        <v>5.4107153026200727E-2</v>
      </c>
      <c r="V19" s="265">
        <f t="shared" si="5"/>
        <v>20903</v>
      </c>
      <c r="W19" s="266">
        <v>1.8650439924465134E-2</v>
      </c>
      <c r="X19" s="265">
        <v>7595</v>
      </c>
    </row>
    <row r="20" spans="2:24" ht="15" customHeight="1" x14ac:dyDescent="0.35">
      <c r="B20" s="244" t="s">
        <v>348</v>
      </c>
      <c r="C20" s="219"/>
      <c r="D20" s="245">
        <v>250037</v>
      </c>
      <c r="E20" s="246">
        <v>269854</v>
      </c>
      <c r="F20" s="246">
        <v>232243</v>
      </c>
      <c r="G20" s="246">
        <v>193436</v>
      </c>
      <c r="H20" s="246">
        <v>177423</v>
      </c>
      <c r="I20" s="246">
        <v>155241</v>
      </c>
      <c r="J20" s="247">
        <v>118333</v>
      </c>
      <c r="K20" s="267"/>
      <c r="L20" s="222"/>
      <c r="M20" s="249">
        <v>7.92562700720294E-2</v>
      </c>
      <c r="N20" s="250">
        <v>19817</v>
      </c>
      <c r="O20" s="268">
        <v>-0.13937536593861866</v>
      </c>
      <c r="P20" s="250">
        <v>-37611</v>
      </c>
      <c r="Q20" s="268">
        <f t="shared" si="1"/>
        <v>-0.16709653251120593</v>
      </c>
      <c r="R20" s="250">
        <f>G20-F20</f>
        <v>-38807</v>
      </c>
      <c r="S20" s="268">
        <f t="shared" si="2"/>
        <v>-8.2781902024442244E-2</v>
      </c>
      <c r="T20" s="250">
        <f t="shared" si="3"/>
        <v>-16013</v>
      </c>
      <c r="U20" s="268">
        <f t="shared" si="4"/>
        <v>-0.12502324952232802</v>
      </c>
      <c r="V20" s="250">
        <f t="shared" si="5"/>
        <v>-22182</v>
      </c>
      <c r="W20" s="268">
        <v>-0.23774647161510165</v>
      </c>
      <c r="X20" s="250">
        <v>-36908</v>
      </c>
    </row>
    <row r="21" spans="2:24" x14ac:dyDescent="0.35">
      <c r="B21" s="252" t="s">
        <v>344</v>
      </c>
      <c r="C21" s="219"/>
      <c r="D21" s="253">
        <v>151801</v>
      </c>
      <c r="E21" s="254">
        <v>156579</v>
      </c>
      <c r="F21" s="254">
        <v>135892</v>
      </c>
      <c r="G21" s="254">
        <v>108656</v>
      </c>
      <c r="H21" s="254">
        <v>96561</v>
      </c>
      <c r="I21" s="254">
        <v>83465</v>
      </c>
      <c r="J21" s="255">
        <v>66291</v>
      </c>
      <c r="L21" s="222"/>
      <c r="M21" s="256">
        <v>3.1475418475504169E-2</v>
      </c>
      <c r="N21" s="257">
        <v>4778</v>
      </c>
      <c r="O21" s="258">
        <v>-0.13211861105256772</v>
      </c>
      <c r="P21" s="257">
        <v>-20687</v>
      </c>
      <c r="Q21" s="258">
        <f t="shared" si="1"/>
        <v>-0.20042386601124418</v>
      </c>
      <c r="R21" s="257">
        <f t="shared" si="0"/>
        <v>-27236</v>
      </c>
      <c r="S21" s="258">
        <f t="shared" si="2"/>
        <v>-0.11131460756884115</v>
      </c>
      <c r="T21" s="257">
        <f t="shared" si="3"/>
        <v>-12095</v>
      </c>
      <c r="U21" s="258">
        <f t="shared" si="4"/>
        <v>-0.1356241132548337</v>
      </c>
      <c r="V21" s="257">
        <f t="shared" si="5"/>
        <v>-13096</v>
      </c>
      <c r="W21" s="258">
        <v>-0.20576289462649011</v>
      </c>
      <c r="X21" s="257">
        <v>-17174</v>
      </c>
    </row>
    <row r="22" spans="2:24" x14ac:dyDescent="0.35">
      <c r="B22" s="252" t="s">
        <v>345</v>
      </c>
      <c r="C22" s="219"/>
      <c r="D22" s="253">
        <v>63386</v>
      </c>
      <c r="E22" s="254">
        <v>72932</v>
      </c>
      <c r="F22" s="254">
        <v>62960</v>
      </c>
      <c r="G22" s="254">
        <v>55260</v>
      </c>
      <c r="H22" s="254">
        <v>52537</v>
      </c>
      <c r="I22" s="254">
        <v>47326</v>
      </c>
      <c r="J22" s="255">
        <v>34622</v>
      </c>
      <c r="L22" s="222"/>
      <c r="M22" s="256">
        <v>0.15060107910264087</v>
      </c>
      <c r="N22" s="257">
        <v>9546</v>
      </c>
      <c r="O22" s="258">
        <v>-0.13673010475511438</v>
      </c>
      <c r="P22" s="257">
        <v>-9972</v>
      </c>
      <c r="Q22" s="258">
        <f t="shared" si="1"/>
        <v>-0.12229987293519695</v>
      </c>
      <c r="R22" s="257">
        <f t="shared" si="0"/>
        <v>-7700</v>
      </c>
      <c r="S22" s="258">
        <f t="shared" si="2"/>
        <v>-4.9276149113282708E-2</v>
      </c>
      <c r="T22" s="257">
        <f t="shared" si="3"/>
        <v>-2723</v>
      </c>
      <c r="U22" s="258">
        <f t="shared" si="4"/>
        <v>-9.9187239469326394E-2</v>
      </c>
      <c r="V22" s="257">
        <f t="shared" si="5"/>
        <v>-5211</v>
      </c>
      <c r="W22" s="258">
        <v>-0.26843595486624683</v>
      </c>
      <c r="X22" s="257">
        <v>-12704</v>
      </c>
    </row>
    <row r="23" spans="2:24" x14ac:dyDescent="0.35">
      <c r="B23" s="259" t="s">
        <v>346</v>
      </c>
      <c r="C23" s="219"/>
      <c r="D23" s="260">
        <v>34850</v>
      </c>
      <c r="E23" s="261">
        <v>40343</v>
      </c>
      <c r="F23" s="261">
        <v>33391</v>
      </c>
      <c r="G23" s="261">
        <v>29520</v>
      </c>
      <c r="H23" s="261">
        <v>28325</v>
      </c>
      <c r="I23" s="261">
        <v>24450</v>
      </c>
      <c r="J23" s="262">
        <v>17420</v>
      </c>
      <c r="K23" s="263"/>
      <c r="L23" s="222"/>
      <c r="M23" s="264">
        <f t="shared" ref="M23" si="6">E23/D23-1</f>
        <v>0.15761836441893839</v>
      </c>
      <c r="N23" s="265">
        <f t="shared" ref="N23" si="7">E23-D23</f>
        <v>5493</v>
      </c>
      <c r="O23" s="266">
        <f t="shared" ref="O23" si="8">F23/E23-1</f>
        <v>-0.17232233596906521</v>
      </c>
      <c r="P23" s="265">
        <f t="shared" ref="P23" si="9">F23-E23</f>
        <v>-6952</v>
      </c>
      <c r="Q23" s="266">
        <f t="shared" si="1"/>
        <v>-0.11592944206522715</v>
      </c>
      <c r="R23" s="265">
        <f t="shared" si="0"/>
        <v>-3871</v>
      </c>
      <c r="S23" s="266">
        <f t="shared" si="2"/>
        <v>-4.0481029810298108E-2</v>
      </c>
      <c r="T23" s="265">
        <f t="shared" si="3"/>
        <v>-1195</v>
      </c>
      <c r="U23" s="266">
        <f t="shared" si="4"/>
        <v>-0.13680494263018539</v>
      </c>
      <c r="V23" s="265">
        <f t="shared" si="5"/>
        <v>-3875</v>
      </c>
      <c r="W23" s="266">
        <v>-0.28752556237218818</v>
      </c>
      <c r="X23" s="265">
        <v>-7030</v>
      </c>
    </row>
    <row r="24" spans="2:24" x14ac:dyDescent="0.35">
      <c r="L24" s="219"/>
    </row>
    <row r="25" spans="2:24" x14ac:dyDescent="0.35">
      <c r="B25" s="219"/>
      <c r="C25" s="219"/>
      <c r="D25" s="1367" t="s">
        <v>339</v>
      </c>
      <c r="E25" s="1367"/>
      <c r="F25" s="1367"/>
      <c r="G25" s="1367"/>
      <c r="H25" s="1367"/>
      <c r="I25" s="1367"/>
      <c r="J25" s="1367"/>
      <c r="K25" s="1367"/>
      <c r="L25" s="219"/>
      <c r="M25" s="1368" t="s">
        <v>340</v>
      </c>
      <c r="N25" s="1368"/>
      <c r="O25" s="1368"/>
      <c r="P25" s="1368"/>
      <c r="Q25" s="1368"/>
      <c r="R25" s="1368"/>
      <c r="S25" s="1368"/>
      <c r="T25" s="1368"/>
      <c r="U25" s="1368"/>
      <c r="V25" s="1368"/>
      <c r="W25" s="1368"/>
      <c r="X25" s="1368"/>
    </row>
    <row r="26" spans="2:24" ht="24" customHeight="1" x14ac:dyDescent="0.35">
      <c r="B26" s="219"/>
      <c r="C26" s="219"/>
      <c r="D26" s="1368"/>
      <c r="E26" s="1368"/>
      <c r="F26" s="1368"/>
      <c r="G26" s="1368"/>
      <c r="H26" s="1368"/>
      <c r="I26" s="1368"/>
      <c r="J26" s="1368"/>
      <c r="K26" s="1368"/>
      <c r="L26" s="219"/>
      <c r="M26" s="1369">
        <v>43830</v>
      </c>
      <c r="N26" s="1370"/>
      <c r="O26" s="1371">
        <v>44196</v>
      </c>
      <c r="P26" s="1372"/>
      <c r="Q26" s="1371">
        <v>44561</v>
      </c>
      <c r="R26" s="1372"/>
      <c r="S26" s="1375">
        <v>44926</v>
      </c>
      <c r="T26" s="1376"/>
      <c r="U26" s="1373">
        <v>44926</v>
      </c>
      <c r="V26" s="1377"/>
      <c r="W26" s="1373">
        <f>W6</f>
        <v>45657</v>
      </c>
      <c r="X26" s="1374"/>
    </row>
    <row r="27" spans="2:24" x14ac:dyDescent="0.35">
      <c r="B27" s="225"/>
      <c r="C27" s="225"/>
      <c r="D27" s="226">
        <v>43465</v>
      </c>
      <c r="E27" s="227">
        <v>43830</v>
      </c>
      <c r="F27" s="228">
        <v>44196</v>
      </c>
      <c r="G27" s="228">
        <v>44561</v>
      </c>
      <c r="H27" s="228">
        <v>44926</v>
      </c>
      <c r="I27" s="228">
        <v>45291</v>
      </c>
      <c r="J27" s="228">
        <v>45657</v>
      </c>
      <c r="K27" s="229"/>
      <c r="L27" s="219"/>
      <c r="M27" s="230" t="s">
        <v>28</v>
      </c>
      <c r="N27" s="231" t="s">
        <v>341</v>
      </c>
      <c r="O27" s="232" t="s">
        <v>28</v>
      </c>
      <c r="P27" s="233" t="s">
        <v>341</v>
      </c>
      <c r="Q27" s="231" t="s">
        <v>28</v>
      </c>
      <c r="R27" s="232" t="s">
        <v>341</v>
      </c>
      <c r="S27" s="232" t="s">
        <v>28</v>
      </c>
      <c r="T27" s="232" t="s">
        <v>341</v>
      </c>
      <c r="U27" s="232" t="s">
        <v>28</v>
      </c>
      <c r="V27" s="227" t="s">
        <v>341</v>
      </c>
      <c r="W27" s="231" t="s">
        <v>28</v>
      </c>
      <c r="X27" s="229" t="s">
        <v>341</v>
      </c>
    </row>
    <row r="28" spans="2:24" x14ac:dyDescent="0.35">
      <c r="B28" s="235" t="s">
        <v>69</v>
      </c>
      <c r="C28" s="219"/>
      <c r="D28" s="236">
        <v>1320659</v>
      </c>
      <c r="E28" s="237">
        <v>1411021</v>
      </c>
      <c r="F28" s="237">
        <v>1427207</v>
      </c>
      <c r="G28" s="237">
        <v>1569205</v>
      </c>
      <c r="H28" s="237">
        <v>1727429</v>
      </c>
      <c r="I28" s="237">
        <v>1906051</v>
      </c>
      <c r="J28" s="238">
        <v>2125145</v>
      </c>
      <c r="K28" s="239"/>
      <c r="L28" s="223"/>
      <c r="M28" s="271">
        <v>6.842190149008931E-2</v>
      </c>
      <c r="N28" s="272">
        <v>90362</v>
      </c>
      <c r="O28" s="273">
        <v>1.1471126227037054E-2</v>
      </c>
      <c r="P28" s="237">
        <v>16186</v>
      </c>
      <c r="Q28" s="273">
        <f>G28/F28-1</f>
        <v>9.9493626362538778E-2</v>
      </c>
      <c r="R28" s="237">
        <f>G28-F28</f>
        <v>141998</v>
      </c>
      <c r="S28" s="273">
        <f>H28/G28-1</f>
        <v>0.10083067540569912</v>
      </c>
      <c r="T28" s="237">
        <f>H28-G28</f>
        <v>158224</v>
      </c>
      <c r="U28" s="273">
        <f>I28/H28-1</f>
        <v>0.10340338155721596</v>
      </c>
      <c r="V28" s="237">
        <f>I28-H28</f>
        <v>178622</v>
      </c>
      <c r="W28" s="273">
        <v>0.11494655704385659</v>
      </c>
      <c r="X28" s="243">
        <v>219094</v>
      </c>
    </row>
    <row r="29" spans="2:24" ht="15" customHeight="1" x14ac:dyDescent="0.35">
      <c r="B29" s="274" t="s">
        <v>349</v>
      </c>
      <c r="C29" s="219"/>
      <c r="D29" s="275">
        <v>52274</v>
      </c>
      <c r="E29" s="276">
        <v>60438</v>
      </c>
      <c r="F29" s="276">
        <v>61411</v>
      </c>
      <c r="G29" s="276">
        <v>62214</v>
      </c>
      <c r="H29" s="276">
        <v>65642</v>
      </c>
      <c r="I29" s="276">
        <v>69697</v>
      </c>
      <c r="J29" s="277">
        <v>78342</v>
      </c>
      <c r="K29" s="267"/>
      <c r="L29" s="222"/>
      <c r="M29" s="278">
        <v>0.15617706699315148</v>
      </c>
      <c r="N29" s="279">
        <v>8164</v>
      </c>
      <c r="O29" s="280">
        <v>1.6099142923326371E-2</v>
      </c>
      <c r="P29" s="279">
        <v>973</v>
      </c>
      <c r="Q29" s="281">
        <f t="shared" ref="Q29:Q42" si="10">G29/F29-1</f>
        <v>1.3075833319763586E-2</v>
      </c>
      <c r="R29" s="276">
        <f t="shared" ref="R29:R43" si="11">G29-F29</f>
        <v>803</v>
      </c>
      <c r="S29" s="280">
        <f t="shared" ref="S29:S43" si="12">H29/G29-1</f>
        <v>5.510013823255222E-2</v>
      </c>
      <c r="T29" s="279">
        <f t="shared" ref="T29:T42" si="13">H29-G29</f>
        <v>3428</v>
      </c>
      <c r="U29" s="280">
        <f t="shared" ref="U29:U43" si="14">I29/H29-1</f>
        <v>6.1774473660156648E-2</v>
      </c>
      <c r="V29" s="279">
        <f t="shared" ref="V29:V43" si="15">I29-H29</f>
        <v>4055</v>
      </c>
      <c r="W29" s="281">
        <v>0.1240369025926511</v>
      </c>
      <c r="X29" s="279">
        <v>8645</v>
      </c>
    </row>
    <row r="30" spans="2:24" x14ac:dyDescent="0.35">
      <c r="B30" s="252" t="s">
        <v>350</v>
      </c>
      <c r="C30" s="219"/>
      <c r="D30" s="253">
        <v>224714</v>
      </c>
      <c r="E30" s="254">
        <v>246617</v>
      </c>
      <c r="F30" s="254">
        <v>254644</v>
      </c>
      <c r="G30" s="254">
        <v>292469</v>
      </c>
      <c r="H30" s="254">
        <v>351993</v>
      </c>
      <c r="I30" s="254">
        <v>427677</v>
      </c>
      <c r="J30" s="255">
        <v>524561</v>
      </c>
      <c r="K30" s="269"/>
      <c r="L30" s="219"/>
      <c r="M30" s="256">
        <v>9.747056258177067E-2</v>
      </c>
      <c r="N30" s="257">
        <v>21903</v>
      </c>
      <c r="O30" s="258">
        <v>3.2548445565390827E-2</v>
      </c>
      <c r="P30" s="257">
        <v>8027</v>
      </c>
      <c r="Q30" s="282">
        <f t="shared" si="10"/>
        <v>0.14854070781169004</v>
      </c>
      <c r="R30" s="254">
        <f t="shared" si="11"/>
        <v>37825</v>
      </c>
      <c r="S30" s="258">
        <f t="shared" si="12"/>
        <v>0.20352242459884629</v>
      </c>
      <c r="T30" s="257">
        <f t="shared" si="13"/>
        <v>59524</v>
      </c>
      <c r="U30" s="258">
        <f t="shared" si="14"/>
        <v>0.21501563951555847</v>
      </c>
      <c r="V30" s="257">
        <f t="shared" si="15"/>
        <v>75684</v>
      </c>
      <c r="W30" s="282">
        <v>0.22653544614276666</v>
      </c>
      <c r="X30" s="257">
        <v>96884</v>
      </c>
    </row>
    <row r="31" spans="2:24" x14ac:dyDescent="0.35">
      <c r="B31" s="252" t="s">
        <v>351</v>
      </c>
      <c r="C31" s="219"/>
      <c r="D31" s="253">
        <v>235924</v>
      </c>
      <c r="E31" s="254">
        <v>250318</v>
      </c>
      <c r="F31" s="254">
        <v>253202</v>
      </c>
      <c r="G31" s="254">
        <v>291129</v>
      </c>
      <c r="H31" s="254">
        <v>322595</v>
      </c>
      <c r="I31" s="254">
        <v>343152</v>
      </c>
      <c r="J31" s="255">
        <v>357497</v>
      </c>
      <c r="K31" s="269"/>
      <c r="L31" s="219"/>
      <c r="M31" s="256">
        <v>6.1011173089638993E-2</v>
      </c>
      <c r="N31" s="257">
        <v>14394</v>
      </c>
      <c r="O31" s="258">
        <v>1.1521344849351633E-2</v>
      </c>
      <c r="P31" s="257">
        <v>2884</v>
      </c>
      <c r="Q31" s="282">
        <f t="shared" si="10"/>
        <v>0.14978949613352177</v>
      </c>
      <c r="R31" s="254">
        <f t="shared" si="11"/>
        <v>37927</v>
      </c>
      <c r="S31" s="258">
        <f t="shared" si="12"/>
        <v>0.1080826712556977</v>
      </c>
      <c r="T31" s="257">
        <f t="shared" si="13"/>
        <v>31466</v>
      </c>
      <c r="U31" s="258">
        <f t="shared" si="14"/>
        <v>6.3723864288039112E-2</v>
      </c>
      <c r="V31" s="257">
        <f t="shared" si="15"/>
        <v>20557</v>
      </c>
      <c r="W31" s="282">
        <v>4.1803632209633124E-2</v>
      </c>
      <c r="X31" s="257">
        <v>14345</v>
      </c>
    </row>
    <row r="32" spans="2:24" x14ac:dyDescent="0.35">
      <c r="B32" s="252" t="s">
        <v>352</v>
      </c>
      <c r="C32" s="219"/>
      <c r="D32" s="253">
        <v>94802</v>
      </c>
      <c r="E32" s="254">
        <v>96748</v>
      </c>
      <c r="F32" s="254">
        <v>88465</v>
      </c>
      <c r="G32" s="254">
        <v>91795</v>
      </c>
      <c r="H32" s="254">
        <v>97929</v>
      </c>
      <c r="I32" s="254">
        <v>104917</v>
      </c>
      <c r="J32" s="255">
        <v>110349</v>
      </c>
      <c r="L32" s="222"/>
      <c r="M32" s="256">
        <v>2.0526993101411373E-2</v>
      </c>
      <c r="N32" s="257">
        <v>1946</v>
      </c>
      <c r="O32" s="258">
        <v>-8.5614172902799046E-2</v>
      </c>
      <c r="P32" s="257">
        <v>-8283</v>
      </c>
      <c r="Q32" s="282">
        <f t="shared" si="10"/>
        <v>3.764200531283568E-2</v>
      </c>
      <c r="R32" s="254">
        <f t="shared" si="11"/>
        <v>3330</v>
      </c>
      <c r="S32" s="258">
        <f t="shared" si="12"/>
        <v>6.6822811699983609E-2</v>
      </c>
      <c r="T32" s="257">
        <f t="shared" si="13"/>
        <v>6134</v>
      </c>
      <c r="U32" s="258">
        <f t="shared" si="14"/>
        <v>7.1357820461763088E-2</v>
      </c>
      <c r="V32" s="257">
        <f t="shared" si="15"/>
        <v>6988</v>
      </c>
      <c r="W32" s="282">
        <v>5.1774259652868526E-2</v>
      </c>
      <c r="X32" s="257">
        <v>5432</v>
      </c>
    </row>
    <row r="33" spans="2:28" x14ac:dyDescent="0.35">
      <c r="B33" s="252" t="s">
        <v>353</v>
      </c>
      <c r="C33" s="219"/>
      <c r="D33" s="253">
        <v>166579</v>
      </c>
      <c r="E33" s="254">
        <v>170785</v>
      </c>
      <c r="F33" s="254">
        <v>156437</v>
      </c>
      <c r="G33" s="254">
        <v>169990</v>
      </c>
      <c r="H33" s="254">
        <v>175956</v>
      </c>
      <c r="I33" s="254">
        <v>181817</v>
      </c>
      <c r="J33" s="255">
        <v>184545</v>
      </c>
      <c r="K33" s="269"/>
      <c r="L33" s="219"/>
      <c r="M33" s="256">
        <v>2.5249281121870082E-2</v>
      </c>
      <c r="N33" s="257">
        <v>4206</v>
      </c>
      <c r="O33" s="258">
        <v>-8.4012061949234385E-2</v>
      </c>
      <c r="P33" s="257">
        <v>-14348</v>
      </c>
      <c r="Q33" s="282">
        <f t="shared" si="10"/>
        <v>8.6635514616107523E-2</v>
      </c>
      <c r="R33" s="254">
        <f t="shared" si="11"/>
        <v>13553</v>
      </c>
      <c r="S33" s="258">
        <f t="shared" si="12"/>
        <v>3.5096182128360409E-2</v>
      </c>
      <c r="T33" s="257">
        <f t="shared" si="13"/>
        <v>5966</v>
      </c>
      <c r="U33" s="258">
        <f t="shared" si="14"/>
        <v>3.3309463729568778E-2</v>
      </c>
      <c r="V33" s="257">
        <f t="shared" si="15"/>
        <v>5861</v>
      </c>
      <c r="W33" s="282">
        <v>1.5004097526633897E-2</v>
      </c>
      <c r="X33" s="257">
        <v>2728</v>
      </c>
      <c r="Z33" s="224"/>
    </row>
    <row r="34" spans="2:28" x14ac:dyDescent="0.35">
      <c r="B34" s="252" t="s">
        <v>354</v>
      </c>
      <c r="C34" s="219"/>
      <c r="D34" s="253">
        <v>132491</v>
      </c>
      <c r="E34" s="254">
        <v>151340</v>
      </c>
      <c r="F34" s="254">
        <v>154547</v>
      </c>
      <c r="G34" s="254">
        <v>170517</v>
      </c>
      <c r="H34" s="254">
        <v>187214</v>
      </c>
      <c r="I34" s="254">
        <v>210403</v>
      </c>
      <c r="J34" s="255">
        <v>222787</v>
      </c>
      <c r="L34" s="222"/>
      <c r="M34" s="256">
        <v>0.14226626714267376</v>
      </c>
      <c r="N34" s="257">
        <v>18849</v>
      </c>
      <c r="O34" s="258">
        <v>2.1190696445090529E-2</v>
      </c>
      <c r="P34" s="257">
        <v>3207</v>
      </c>
      <c r="Q34" s="282">
        <f t="shared" si="10"/>
        <v>0.10333426077503938</v>
      </c>
      <c r="R34" s="254">
        <f t="shared" si="11"/>
        <v>15970</v>
      </c>
      <c r="S34" s="258">
        <f t="shared" si="12"/>
        <v>9.7919855498278752E-2</v>
      </c>
      <c r="T34" s="257">
        <f t="shared" si="13"/>
        <v>16697</v>
      </c>
      <c r="U34" s="258">
        <f t="shared" si="14"/>
        <v>0.12386359994444862</v>
      </c>
      <c r="V34" s="257">
        <f t="shared" si="15"/>
        <v>23189</v>
      </c>
      <c r="W34" s="282">
        <v>5.8858476352523503E-2</v>
      </c>
      <c r="X34" s="257">
        <v>12384</v>
      </c>
    </row>
    <row r="35" spans="2:28" x14ac:dyDescent="0.35">
      <c r="B35" s="252" t="s">
        <v>355</v>
      </c>
      <c r="C35" s="219"/>
      <c r="D35" s="253">
        <v>7022</v>
      </c>
      <c r="E35" s="254">
        <v>9202</v>
      </c>
      <c r="F35" s="254">
        <v>11820</v>
      </c>
      <c r="G35" s="254">
        <v>15678</v>
      </c>
      <c r="H35" s="254">
        <v>19892</v>
      </c>
      <c r="I35" s="254">
        <v>22322</v>
      </c>
      <c r="J35" s="255">
        <v>24661</v>
      </c>
      <c r="K35" s="269"/>
      <c r="L35" s="219"/>
      <c r="M35" s="256">
        <v>0.31045286243235548</v>
      </c>
      <c r="N35" s="257">
        <v>2180</v>
      </c>
      <c r="O35" s="258">
        <v>0.28450336883286242</v>
      </c>
      <c r="P35" s="257">
        <v>2618</v>
      </c>
      <c r="Q35" s="282">
        <f t="shared" si="10"/>
        <v>0.3263959390862945</v>
      </c>
      <c r="R35" s="254">
        <f t="shared" si="11"/>
        <v>3858</v>
      </c>
      <c r="S35" s="258">
        <f t="shared" si="12"/>
        <v>0.26878428370965679</v>
      </c>
      <c r="T35" s="257">
        <f t="shared" si="13"/>
        <v>4214</v>
      </c>
      <c r="U35" s="258">
        <f t="shared" si="14"/>
        <v>0.12215966217574903</v>
      </c>
      <c r="V35" s="257">
        <f t="shared" si="15"/>
        <v>2430</v>
      </c>
      <c r="W35" s="282">
        <v>0.10478451751635154</v>
      </c>
      <c r="X35" s="257">
        <v>2339</v>
      </c>
    </row>
    <row r="36" spans="2:28" x14ac:dyDescent="0.35">
      <c r="B36" s="252" t="s">
        <v>356</v>
      </c>
      <c r="C36" s="219"/>
      <c r="D36" s="253">
        <v>171</v>
      </c>
      <c r="E36" s="254">
        <v>236</v>
      </c>
      <c r="F36" s="254">
        <v>293</v>
      </c>
      <c r="G36" s="254">
        <v>388</v>
      </c>
      <c r="H36" s="254">
        <v>233</v>
      </c>
      <c r="I36" s="254">
        <v>197</v>
      </c>
      <c r="J36" s="255">
        <v>255</v>
      </c>
      <c r="L36" s="222"/>
      <c r="M36" s="256">
        <v>0.38011695906432741</v>
      </c>
      <c r="N36" s="257">
        <v>65</v>
      </c>
      <c r="O36" s="258">
        <v>0.24152542372881358</v>
      </c>
      <c r="P36" s="257">
        <v>57</v>
      </c>
      <c r="Q36" s="282">
        <f t="shared" si="10"/>
        <v>0.32423208191126274</v>
      </c>
      <c r="R36" s="254">
        <f t="shared" si="11"/>
        <v>95</v>
      </c>
      <c r="S36" s="258">
        <f t="shared" si="12"/>
        <v>-0.39948453608247425</v>
      </c>
      <c r="T36" s="257">
        <f t="shared" si="13"/>
        <v>-155</v>
      </c>
      <c r="U36" s="258">
        <f t="shared" si="14"/>
        <v>-0.15450643776824036</v>
      </c>
      <c r="V36" s="257">
        <f t="shared" si="15"/>
        <v>-36</v>
      </c>
      <c r="W36" s="282">
        <v>0.29441624365482233</v>
      </c>
      <c r="X36" s="257">
        <v>58</v>
      </c>
    </row>
    <row r="37" spans="2:28" x14ac:dyDescent="0.35">
      <c r="B37" s="252" t="s">
        <v>357</v>
      </c>
      <c r="C37" s="219"/>
      <c r="D37" s="253">
        <v>29845</v>
      </c>
      <c r="E37" s="254">
        <v>37073</v>
      </c>
      <c r="F37" s="254">
        <v>46805</v>
      </c>
      <c r="G37" s="254">
        <v>56289</v>
      </c>
      <c r="H37" s="254">
        <v>61732</v>
      </c>
      <c r="I37" s="254">
        <v>67194</v>
      </c>
      <c r="J37" s="255">
        <v>67576</v>
      </c>
      <c r="K37" s="269"/>
      <c r="L37" s="219"/>
      <c r="M37" s="256">
        <v>0.24218462053945378</v>
      </c>
      <c r="N37" s="257">
        <v>7228</v>
      </c>
      <c r="O37" s="258">
        <v>0.26250910366034574</v>
      </c>
      <c r="P37" s="257">
        <v>9732</v>
      </c>
      <c r="Q37" s="282">
        <f t="shared" si="10"/>
        <v>0.20262792436705479</v>
      </c>
      <c r="R37" s="254">
        <f t="shared" si="11"/>
        <v>9484</v>
      </c>
      <c r="S37" s="258">
        <f t="shared" si="12"/>
        <v>9.6697400913144715E-2</v>
      </c>
      <c r="T37" s="257">
        <f t="shared" si="13"/>
        <v>5443</v>
      </c>
      <c r="U37" s="258">
        <f t="shared" si="14"/>
        <v>8.8479232812803676E-2</v>
      </c>
      <c r="V37" s="257">
        <f t="shared" si="15"/>
        <v>5462</v>
      </c>
      <c r="W37" s="282">
        <v>5.6850314016132497E-3</v>
      </c>
      <c r="X37" s="257">
        <v>382</v>
      </c>
    </row>
    <row r="38" spans="2:28" x14ac:dyDescent="0.35">
      <c r="B38" s="252" t="s">
        <v>358</v>
      </c>
      <c r="C38" s="219"/>
      <c r="D38" s="253">
        <v>21423</v>
      </c>
      <c r="E38" s="254">
        <v>24365</v>
      </c>
      <c r="F38" s="254">
        <v>24374</v>
      </c>
      <c r="G38" s="254">
        <v>23330</v>
      </c>
      <c r="H38" s="254">
        <v>22270</v>
      </c>
      <c r="I38" s="254">
        <v>27295</v>
      </c>
      <c r="J38" s="255">
        <v>30196</v>
      </c>
      <c r="K38" s="269"/>
      <c r="L38" s="219"/>
      <c r="M38" s="256">
        <v>0.13732903888344294</v>
      </c>
      <c r="N38" s="257">
        <v>2942</v>
      </c>
      <c r="O38" s="258">
        <v>3.6938231069161276E-4</v>
      </c>
      <c r="P38" s="257">
        <v>9</v>
      </c>
      <c r="Q38" s="282">
        <f t="shared" si="10"/>
        <v>-4.2832526462624143E-2</v>
      </c>
      <c r="R38" s="254">
        <f t="shared" si="11"/>
        <v>-1044</v>
      </c>
      <c r="S38" s="258">
        <f t="shared" si="12"/>
        <v>-4.5435062151735983E-2</v>
      </c>
      <c r="T38" s="257">
        <f t="shared" si="13"/>
        <v>-1060</v>
      </c>
      <c r="U38" s="258">
        <f t="shared" si="14"/>
        <v>0.22563987427031873</v>
      </c>
      <c r="V38" s="257">
        <f t="shared" si="15"/>
        <v>5025</v>
      </c>
      <c r="W38" s="282">
        <v>0.10628320205165775</v>
      </c>
      <c r="X38" s="257">
        <v>2901</v>
      </c>
    </row>
    <row r="39" spans="2:28" x14ac:dyDescent="0.35">
      <c r="B39" s="252" t="s">
        <v>359</v>
      </c>
      <c r="C39" s="219"/>
      <c r="D39" s="253">
        <v>73552</v>
      </c>
      <c r="E39" s="254">
        <v>80417</v>
      </c>
      <c r="F39" s="254">
        <v>71239</v>
      </c>
      <c r="G39" s="254">
        <v>74832</v>
      </c>
      <c r="H39" s="254">
        <v>83087</v>
      </c>
      <c r="I39" s="254">
        <v>93395</v>
      </c>
      <c r="J39" s="255">
        <v>100099</v>
      </c>
      <c r="K39" s="269"/>
      <c r="L39" s="219"/>
      <c r="M39" s="256">
        <v>9.333532738742667E-2</v>
      </c>
      <c r="N39" s="257">
        <v>6865</v>
      </c>
      <c r="O39" s="258">
        <v>-0.11413009687006481</v>
      </c>
      <c r="P39" s="257">
        <v>-9178</v>
      </c>
      <c r="Q39" s="282">
        <f t="shared" si="10"/>
        <v>5.0435856763851206E-2</v>
      </c>
      <c r="R39" s="254">
        <f t="shared" si="11"/>
        <v>3593</v>
      </c>
      <c r="S39" s="258">
        <f t="shared" si="12"/>
        <v>0.11031376951036997</v>
      </c>
      <c r="T39" s="257">
        <f t="shared" si="13"/>
        <v>8255</v>
      </c>
      <c r="U39" s="258">
        <f t="shared" si="14"/>
        <v>0.12406272942818974</v>
      </c>
      <c r="V39" s="257">
        <f t="shared" si="15"/>
        <v>10308</v>
      </c>
      <c r="W39" s="282">
        <v>7.1781144600888691E-2</v>
      </c>
      <c r="X39" s="257">
        <v>6704</v>
      </c>
    </row>
    <row r="40" spans="2:28" x14ac:dyDescent="0.35">
      <c r="B40" s="252" t="s">
        <v>360</v>
      </c>
      <c r="C40" s="219"/>
      <c r="D40" s="253">
        <v>478</v>
      </c>
      <c r="E40" s="254">
        <v>47</v>
      </c>
      <c r="F40" s="254">
        <v>16</v>
      </c>
      <c r="G40" s="254">
        <v>0</v>
      </c>
      <c r="H40" s="254">
        <v>0</v>
      </c>
      <c r="I40" s="254">
        <v>0</v>
      </c>
      <c r="J40" s="255">
        <v>0</v>
      </c>
      <c r="L40" s="222"/>
      <c r="M40" s="256">
        <v>-0.90167364016736395</v>
      </c>
      <c r="N40" s="257">
        <v>-431</v>
      </c>
      <c r="O40" s="258">
        <v>-0.65957446808510634</v>
      </c>
      <c r="P40" s="257">
        <v>-31</v>
      </c>
      <c r="Q40" s="282">
        <f t="shared" si="10"/>
        <v>-1</v>
      </c>
      <c r="R40" s="254">
        <f t="shared" si="11"/>
        <v>-16</v>
      </c>
      <c r="S40" s="283" t="str">
        <f>IFERROR((H40/G40-1),"-")</f>
        <v>-</v>
      </c>
      <c r="T40" s="257">
        <f t="shared" si="13"/>
        <v>0</v>
      </c>
      <c r="U40" s="283" t="s">
        <v>364</v>
      </c>
      <c r="V40" s="257">
        <f t="shared" si="15"/>
        <v>0</v>
      </c>
      <c r="W40" s="284" t="s">
        <v>364</v>
      </c>
      <c r="X40" s="257">
        <v>0</v>
      </c>
    </row>
    <row r="41" spans="2:28" x14ac:dyDescent="0.35">
      <c r="B41" s="252" t="s">
        <v>361</v>
      </c>
      <c r="C41" s="219"/>
      <c r="D41" s="253">
        <v>406849</v>
      </c>
      <c r="E41" s="254">
        <v>426938</v>
      </c>
      <c r="F41" s="254">
        <v>450517</v>
      </c>
      <c r="G41" s="254">
        <v>482545</v>
      </c>
      <c r="H41" s="254">
        <v>517053</v>
      </c>
      <c r="I41" s="254">
        <v>558234</v>
      </c>
      <c r="J41" s="255">
        <v>636030</v>
      </c>
      <c r="L41" s="222"/>
      <c r="M41" s="256">
        <v>4.9377041605116467E-2</v>
      </c>
      <c r="N41" s="257">
        <v>20089</v>
      </c>
      <c r="O41" s="258">
        <v>5.5228159592259241E-2</v>
      </c>
      <c r="P41" s="257">
        <v>23579</v>
      </c>
      <c r="Q41" s="282">
        <f t="shared" si="10"/>
        <v>7.109165691860686E-2</v>
      </c>
      <c r="R41" s="254">
        <f t="shared" si="11"/>
        <v>32028</v>
      </c>
      <c r="S41" s="258">
        <f t="shared" si="12"/>
        <v>7.1512501424737529E-2</v>
      </c>
      <c r="T41" s="257">
        <f t="shared" si="13"/>
        <v>34508</v>
      </c>
      <c r="U41" s="258">
        <f t="shared" si="14"/>
        <v>7.9645606930043966E-2</v>
      </c>
      <c r="V41" s="257">
        <f t="shared" si="15"/>
        <v>41181</v>
      </c>
      <c r="W41" s="282">
        <v>0.13936091316544674</v>
      </c>
      <c r="X41" s="257">
        <v>77796</v>
      </c>
    </row>
    <row r="42" spans="2:28" x14ac:dyDescent="0.35">
      <c r="B42" s="259" t="s">
        <v>362</v>
      </c>
      <c r="C42" s="219"/>
      <c r="D42" s="260">
        <v>7026</v>
      </c>
      <c r="E42" s="261">
        <v>7837</v>
      </c>
      <c r="F42" s="254">
        <v>7984</v>
      </c>
      <c r="G42" s="261">
        <v>8546</v>
      </c>
      <c r="H42" s="261">
        <v>9047</v>
      </c>
      <c r="I42" s="261">
        <v>10154</v>
      </c>
      <c r="J42" s="262">
        <v>11034</v>
      </c>
      <c r="K42" s="263"/>
      <c r="L42" s="222"/>
      <c r="M42" s="264">
        <v>0.11542840876743532</v>
      </c>
      <c r="N42" s="265">
        <v>811</v>
      </c>
      <c r="O42" s="266">
        <v>1.8757177491387056E-2</v>
      </c>
      <c r="P42" s="265">
        <v>147</v>
      </c>
      <c r="Q42" s="285">
        <f t="shared" si="10"/>
        <v>7.039078156312617E-2</v>
      </c>
      <c r="R42" s="261">
        <f t="shared" si="11"/>
        <v>562</v>
      </c>
      <c r="S42" s="266">
        <f t="shared" si="12"/>
        <v>5.8623917622279365E-2</v>
      </c>
      <c r="T42" s="265">
        <f t="shared" si="13"/>
        <v>501</v>
      </c>
      <c r="U42" s="266">
        <f t="shared" si="14"/>
        <v>0.12236100364761793</v>
      </c>
      <c r="V42" s="265">
        <f t="shared" si="15"/>
        <v>1107</v>
      </c>
      <c r="W42" s="285">
        <v>8.6665353555249069E-2</v>
      </c>
      <c r="X42" s="265">
        <v>880</v>
      </c>
      <c r="Z42" s="224"/>
      <c r="AA42" s="224"/>
      <c r="AB42" s="286"/>
    </row>
    <row r="43" spans="2:28" x14ac:dyDescent="0.35">
      <c r="B43" s="287" t="s">
        <v>363</v>
      </c>
      <c r="C43" s="219"/>
      <c r="D43" s="288">
        <v>1.2526703184652961</v>
      </c>
      <c r="E43" s="288">
        <v>1.2652820209777229</v>
      </c>
      <c r="F43" s="289">
        <v>1.2694973448493636</v>
      </c>
      <c r="G43" s="288">
        <v>1.2839792757306434</v>
      </c>
      <c r="H43" s="288">
        <v>1.31519745522625</v>
      </c>
      <c r="I43" s="288">
        <v>1.3500225942121986</v>
      </c>
      <c r="J43" s="288">
        <v>1.3995728465830362</v>
      </c>
      <c r="K43" s="239"/>
      <c r="L43" s="223"/>
      <c r="M43" s="290">
        <f>E43/D43-1</f>
        <v>1.0067854507703089E-2</v>
      </c>
      <c r="N43" s="291">
        <f t="shared" ref="N43" si="16">E43-D43</f>
        <v>1.2611702512426826E-2</v>
      </c>
      <c r="O43" s="290">
        <f>F43/E43-1</f>
        <v>3.3315290992463886E-3</v>
      </c>
      <c r="P43" s="292">
        <f t="shared" ref="P43" si="17">F43-E43</f>
        <v>4.2153238716406971E-3</v>
      </c>
      <c r="Q43" s="293">
        <f>G43/F43-1</f>
        <v>1.1407610216780828E-2</v>
      </c>
      <c r="R43" s="291">
        <f t="shared" si="11"/>
        <v>1.4481930881279803E-2</v>
      </c>
      <c r="S43" s="290">
        <f t="shared" si="12"/>
        <v>2.4313616337648503E-2</v>
      </c>
      <c r="T43" s="291">
        <f>H43-G43</f>
        <v>3.1218179495606568E-2</v>
      </c>
      <c r="U43" s="294">
        <f t="shared" si="14"/>
        <v>2.6479019441197016E-2</v>
      </c>
      <c r="V43" s="291">
        <f t="shared" si="15"/>
        <v>3.4825138985948634E-2</v>
      </c>
      <c r="W43" s="290">
        <v>4.2153238716406971E-3</v>
      </c>
      <c r="X43" s="295">
        <v>3.6703276362387349E-2</v>
      </c>
    </row>
  </sheetData>
  <mergeCells count="17">
    <mergeCell ref="B3:W3"/>
    <mergeCell ref="D5:K6"/>
    <mergeCell ref="M5:X5"/>
    <mergeCell ref="M6:N6"/>
    <mergeCell ref="O6:P6"/>
    <mergeCell ref="W6:X6"/>
    <mergeCell ref="Q6:R6"/>
    <mergeCell ref="S6:T6"/>
    <mergeCell ref="U6:V6"/>
    <mergeCell ref="D25:K26"/>
    <mergeCell ref="M25:X25"/>
    <mergeCell ref="M26:N26"/>
    <mergeCell ref="O26:P26"/>
    <mergeCell ref="W26:X26"/>
    <mergeCell ref="Q26:R26"/>
    <mergeCell ref="S26:T26"/>
    <mergeCell ref="U26:V26"/>
  </mergeCells>
  <pageMargins left="0.7" right="0.7" top="0.75" bottom="0.75" header="0.3" footer="0.3"/>
  <pageSetup paperSize="9" scale="58"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100-000001000000}">
          <x14:colorSeries rgb="FF376092"/>
          <x14:colorNegative rgb="FFD00000"/>
          <x14:colorAxis rgb="FF000000"/>
          <x14:colorMarkers rgb="FFD00000"/>
          <x14:colorFirst rgb="FFD00000"/>
          <x14:colorLast rgb="FFD00000"/>
          <x14:colorHigh rgb="FFD00000"/>
          <x14:colorLow rgb="FFD00000"/>
          <x14:sparklines>
            <x14:sparkline>
              <xm:f>EVO!D28:J28</xm:f>
              <xm:sqref>K28</xm:sqref>
            </x14:sparkline>
            <x14:sparkline>
              <xm:f>EVO!D29:J29</xm:f>
              <xm:sqref>K29</xm:sqref>
            </x14:sparkline>
            <x14:sparkline>
              <xm:f>EVO!D30:J30</xm:f>
              <xm:sqref>K30</xm:sqref>
            </x14:sparkline>
            <x14:sparkline>
              <xm:f>EVO!D31:J31</xm:f>
              <xm:sqref>K31</xm:sqref>
            </x14:sparkline>
            <x14:sparkline>
              <xm:f>EVO!D32:J32</xm:f>
              <xm:sqref>K32</xm:sqref>
            </x14:sparkline>
            <x14:sparkline>
              <xm:f>EVO!D33:J33</xm:f>
              <xm:sqref>K33</xm:sqref>
            </x14:sparkline>
            <x14:sparkline>
              <xm:f>EVO!D34:J34</xm:f>
              <xm:sqref>K34</xm:sqref>
            </x14:sparkline>
            <x14:sparkline>
              <xm:f>EVO!D35:J35</xm:f>
              <xm:sqref>K35</xm:sqref>
            </x14:sparkline>
            <x14:sparkline>
              <xm:f>EVO!D36:J36</xm:f>
              <xm:sqref>K36</xm:sqref>
            </x14:sparkline>
            <x14:sparkline>
              <xm:f>EVO!D37:J37</xm:f>
              <xm:sqref>K37</xm:sqref>
            </x14:sparkline>
            <x14:sparkline>
              <xm:f>EVO!D38:J38</xm:f>
              <xm:sqref>K38</xm:sqref>
            </x14:sparkline>
            <x14:sparkline>
              <xm:f>EVO!D39:J39</xm:f>
              <xm:sqref>K39</xm:sqref>
            </x14:sparkline>
            <x14:sparkline>
              <xm:f>EVO!D40:J40</xm:f>
              <xm:sqref>K40</xm:sqref>
            </x14:sparkline>
            <x14:sparkline>
              <xm:f>EVO!D41:J41</xm:f>
              <xm:sqref>K41</xm:sqref>
            </x14:sparkline>
            <x14:sparkline>
              <xm:f>EVO!D42:J42</xm:f>
              <xm:sqref>K42</xm:sqref>
            </x14:sparkline>
            <x14:sparkline>
              <xm:f>EVO!D43:J43</xm:f>
              <xm:sqref>K43</xm:sqref>
            </x14:sparkline>
          </x14:sparklines>
        </x14:sparklineGroup>
        <x14:sparklineGroup manualMax="0" manualMin="0" displayEmptyCellsAs="gap" xr2:uid="{00000000-0003-0000-1100-000000000000}">
          <x14:colorSeries rgb="FF376092"/>
          <x14:colorNegative rgb="FFD00000"/>
          <x14:colorAxis rgb="FF000000"/>
          <x14:colorMarkers rgb="FFD00000"/>
          <x14:colorFirst rgb="FFD00000"/>
          <x14:colorLast rgb="FFD00000"/>
          <x14:colorHigh rgb="FFD00000"/>
          <x14:colorLow rgb="FFD00000"/>
          <x14:sparklines>
            <x14:sparkline>
              <xm:f>EVO!D9:J9</xm:f>
              <xm:sqref>K9</xm:sqref>
            </x14:sparkline>
            <x14:sparkline>
              <xm:f>EVO!D10:J10</xm:f>
              <xm:sqref>K10</xm:sqref>
            </x14:sparkline>
            <x14:sparkline>
              <xm:f>EVO!D11:J11</xm:f>
              <xm:sqref>K11</xm:sqref>
            </x14:sparkline>
            <x14:sparkline>
              <xm:f>EVO!D12:J12</xm:f>
              <xm:sqref>K12</xm:sqref>
            </x14:sparkline>
            <x14:sparkline>
              <xm:f>EVO!D13:J13</xm:f>
              <xm:sqref>K13</xm:sqref>
            </x14:sparkline>
            <x14:sparkline>
              <xm:f>EVO!D14:J14</xm:f>
              <xm:sqref>K14</xm:sqref>
            </x14:sparkline>
            <x14:sparkline>
              <xm:f>EVO!D15:J15</xm:f>
              <xm:sqref>K15</xm:sqref>
            </x14:sparkline>
            <x14:sparkline>
              <xm:f>EVO!D16:J16</xm:f>
              <xm:sqref>K16</xm:sqref>
            </x14:sparkline>
            <x14:sparkline>
              <xm:f>EVO!D17:J17</xm:f>
              <xm:sqref>K17</xm:sqref>
            </x14:sparkline>
            <x14:sparkline>
              <xm:f>EVO!D18:J18</xm:f>
              <xm:sqref>K18</xm:sqref>
            </x14:sparkline>
            <x14:sparkline>
              <xm:f>EVO!D19:J19</xm:f>
              <xm:sqref>K19</xm:sqref>
            </x14:sparkline>
            <x14:sparkline>
              <xm:f>EVO!D20:J20</xm:f>
              <xm:sqref>K20</xm:sqref>
            </x14:sparkline>
            <x14:sparkline>
              <xm:f>EVO!D21:J21</xm:f>
              <xm:sqref>K21</xm:sqref>
            </x14:sparkline>
            <x14:sparkline>
              <xm:f>EVO!D22:J22</xm:f>
              <xm:sqref>K22</xm:sqref>
            </x14:sparkline>
            <x14:sparkline>
              <xm:f>EVO!D23:J23</xm:f>
              <xm:sqref>K23</xm:sqref>
            </x14:sparkline>
          </x14:sparklines>
        </x14:sparklineGroup>
      </x14:sparklineGroup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25">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7.17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B1" s="613" t="s">
        <v>33</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485" t="s">
        <v>419</v>
      </c>
      <c r="C3" s="1485"/>
      <c r="D3" s="1485"/>
      <c r="E3" s="1485"/>
      <c r="F3" s="1485"/>
      <c r="G3" s="1485"/>
      <c r="H3" s="1485"/>
      <c r="I3" s="1485"/>
      <c r="J3" s="1485"/>
      <c r="K3" s="1485"/>
      <c r="L3" s="1485"/>
      <c r="M3" s="1485"/>
      <c r="N3" s="1485"/>
      <c r="O3" s="1485"/>
      <c r="P3" s="1485"/>
      <c r="Q3" s="1485"/>
      <c r="R3" s="1485"/>
      <c r="S3" s="1485"/>
      <c r="T3" s="1485"/>
      <c r="U3" s="1485"/>
      <c r="V3" s="1485"/>
      <c r="W3" s="1485"/>
      <c r="X3" s="1485"/>
      <c r="Y3" s="821"/>
    </row>
    <row r="4" spans="2:30" s="621" customFormat="1" ht="14.25" customHeight="1" x14ac:dyDescent="0.25">
      <c r="B4" s="1420" t="str">
        <f>porsaad!$B$6</f>
        <v>Situación a 31 de diciembre de 2024</v>
      </c>
      <c r="C4" s="1420"/>
      <c r="D4" s="1420"/>
      <c r="E4" s="1420"/>
      <c r="F4" s="1420"/>
      <c r="G4" s="1420"/>
      <c r="H4" s="1420"/>
      <c r="I4" s="1420"/>
      <c r="J4" s="1420"/>
      <c r="K4" s="1420"/>
      <c r="L4" s="1420"/>
      <c r="M4" s="1420"/>
      <c r="N4" s="1420"/>
      <c r="O4" s="1420"/>
      <c r="P4" s="1420"/>
      <c r="Q4" s="1420"/>
      <c r="R4" s="1420"/>
      <c r="S4" s="1420"/>
      <c r="T4" s="1420"/>
      <c r="U4" s="1420"/>
      <c r="V4" s="1420"/>
      <c r="W4" s="1420"/>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35" t="s">
        <v>52</v>
      </c>
      <c r="G6" s="1536"/>
      <c r="H6" s="1536"/>
      <c r="I6" s="1536"/>
      <c r="J6" s="1536"/>
      <c r="K6" s="1536"/>
      <c r="L6" s="1536"/>
      <c r="M6" s="1536"/>
      <c r="N6" s="1536"/>
      <c r="O6" s="1536"/>
      <c r="P6" s="1536"/>
      <c r="Q6" s="1536"/>
      <c r="R6" s="1536"/>
      <c r="S6" s="1536"/>
      <c r="T6" s="1536"/>
      <c r="U6" s="1536"/>
      <c r="V6" s="1536"/>
      <c r="W6" s="1537"/>
      <c r="X6" s="825"/>
      <c r="Y6" s="826"/>
    </row>
    <row r="7" spans="2:30" s="621" customFormat="1" ht="64.5" customHeight="1" x14ac:dyDescent="0.25">
      <c r="B7" s="1493" t="s">
        <v>12</v>
      </c>
      <c r="C7" s="625"/>
      <c r="D7" s="871" t="s">
        <v>248</v>
      </c>
      <c r="E7" s="625"/>
      <c r="F7" s="1538" t="s">
        <v>54</v>
      </c>
      <c r="G7" s="1539"/>
      <c r="H7" s="1540" t="s">
        <v>55</v>
      </c>
      <c r="I7" s="1541"/>
      <c r="J7" s="1542" t="s">
        <v>56</v>
      </c>
      <c r="K7" s="1543"/>
      <c r="L7" s="1542" t="s">
        <v>57</v>
      </c>
      <c r="M7" s="1544"/>
      <c r="N7" s="1543" t="s">
        <v>58</v>
      </c>
      <c r="O7" s="1543"/>
      <c r="P7" s="1542" t="s">
        <v>59</v>
      </c>
      <c r="Q7" s="1544"/>
      <c r="R7" s="1540" t="s">
        <v>60</v>
      </c>
      <c r="S7" s="1541"/>
      <c r="T7" s="1542" t="s">
        <v>61</v>
      </c>
      <c r="U7" s="1544"/>
      <c r="V7" s="1542" t="s">
        <v>0</v>
      </c>
      <c r="W7" s="1545"/>
      <c r="X7" s="627"/>
      <c r="Y7" s="855" t="s">
        <v>249</v>
      </c>
      <c r="AD7" s="827"/>
    </row>
    <row r="8" spans="2:30" s="626" customFormat="1" ht="20.25" customHeight="1" x14ac:dyDescent="0.25">
      <c r="B8" s="1494"/>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132571</v>
      </c>
      <c r="E10" s="633"/>
      <c r="F10" s="675">
        <v>22</v>
      </c>
      <c r="G10" s="676">
        <v>0.10980645769756742</v>
      </c>
      <c r="H10" s="675">
        <v>60298</v>
      </c>
      <c r="I10" s="676">
        <v>28.272131390500057</v>
      </c>
      <c r="J10" s="675">
        <v>70329</v>
      </c>
      <c r="K10" s="676">
        <v>32.258846830096402</v>
      </c>
      <c r="L10" s="675">
        <v>8235</v>
      </c>
      <c r="M10" s="676">
        <v>4.8732510121730224</v>
      </c>
      <c r="N10" s="675">
        <v>15615</v>
      </c>
      <c r="O10" s="676">
        <v>8.4901275236959641</v>
      </c>
      <c r="P10" s="675">
        <v>2364</v>
      </c>
      <c r="Q10" s="676">
        <v>1.0178991262639532</v>
      </c>
      <c r="R10" s="675">
        <v>39995</v>
      </c>
      <c r="S10" s="676">
        <v>24.976590341073678</v>
      </c>
      <c r="T10" s="675">
        <v>4</v>
      </c>
      <c r="U10" s="676">
        <v>1.3473184993566553E-3</v>
      </c>
      <c r="V10" s="831">
        <f>F10+H10+J10+L10+N10+P10+R10+T10</f>
        <v>196862</v>
      </c>
      <c r="W10" s="676">
        <f t="shared" ref="V10:W27" si="0">G10+I10+K10+M10+O10+Q10+S10+U10</f>
        <v>100</v>
      </c>
      <c r="X10" s="678"/>
      <c r="Y10" s="832">
        <f t="shared" ref="Y10:Y27" si="1">V10/D10</f>
        <v>1.4849552315363088</v>
      </c>
    </row>
    <row r="11" spans="2:30" s="633" customFormat="1" ht="18" customHeight="1" x14ac:dyDescent="0.25">
      <c r="B11" s="682" t="s">
        <v>7</v>
      </c>
      <c r="D11" s="833">
        <v>16159</v>
      </c>
      <c r="F11" s="683">
        <v>1302</v>
      </c>
      <c r="G11" s="684">
        <v>6.7192847663616684</v>
      </c>
      <c r="H11" s="683">
        <v>3607</v>
      </c>
      <c r="I11" s="684">
        <v>7.4806174477893412</v>
      </c>
      <c r="J11" s="683">
        <v>1703</v>
      </c>
      <c r="K11" s="684">
        <v>9.4083956136062028</v>
      </c>
      <c r="L11" s="683">
        <v>645</v>
      </c>
      <c r="M11" s="684">
        <v>4.4632255360759938</v>
      </c>
      <c r="N11" s="683">
        <v>1185</v>
      </c>
      <c r="O11" s="684">
        <v>7.9346231752462106</v>
      </c>
      <c r="P11" s="683">
        <v>4005</v>
      </c>
      <c r="Q11" s="684">
        <v>21.121743381993433</v>
      </c>
      <c r="R11" s="683">
        <v>8594</v>
      </c>
      <c r="S11" s="684">
        <v>42.87211007892715</v>
      </c>
      <c r="T11" s="683">
        <v>0</v>
      </c>
      <c r="U11" s="684">
        <v>0</v>
      </c>
      <c r="V11" s="834">
        <f t="shared" si="0"/>
        <v>21041</v>
      </c>
      <c r="W11" s="684">
        <f t="shared" si="0"/>
        <v>100</v>
      </c>
      <c r="X11" s="678"/>
      <c r="Y11" s="835">
        <f t="shared" si="1"/>
        <v>1.302122656104957</v>
      </c>
    </row>
    <row r="12" spans="2:30" s="633" customFormat="1" ht="22.5" customHeight="1" x14ac:dyDescent="0.25">
      <c r="B12" s="682" t="s">
        <v>37</v>
      </c>
      <c r="D12" s="833">
        <v>11030</v>
      </c>
      <c r="F12" s="685">
        <v>2748</v>
      </c>
      <c r="G12" s="684">
        <v>23.348325837081461</v>
      </c>
      <c r="H12" s="685">
        <v>1860</v>
      </c>
      <c r="I12" s="684">
        <v>3.2783608195902048</v>
      </c>
      <c r="J12" s="685">
        <v>1973</v>
      </c>
      <c r="K12" s="684">
        <v>9.9050474762618688</v>
      </c>
      <c r="L12" s="685">
        <v>866</v>
      </c>
      <c r="M12" s="684">
        <v>9.3253373313343335</v>
      </c>
      <c r="N12" s="685">
        <v>1928</v>
      </c>
      <c r="O12" s="684">
        <v>15.282358820589705</v>
      </c>
      <c r="P12" s="685">
        <v>1805</v>
      </c>
      <c r="Q12" s="684">
        <v>7.6761619190404797</v>
      </c>
      <c r="R12" s="685">
        <v>4393</v>
      </c>
      <c r="S12" s="684">
        <v>31.174412793603199</v>
      </c>
      <c r="T12" s="685">
        <v>5</v>
      </c>
      <c r="U12" s="684">
        <v>9.9950024987506252E-3</v>
      </c>
      <c r="V12" s="834">
        <f t="shared" si="0"/>
        <v>15578</v>
      </c>
      <c r="W12" s="684">
        <f t="shared" si="0"/>
        <v>100</v>
      </c>
      <c r="X12" s="678"/>
      <c r="Y12" s="835">
        <f t="shared" si="1"/>
        <v>1.4123300090661832</v>
      </c>
    </row>
    <row r="13" spans="2:30" s="633" customFormat="1" ht="18" customHeight="1" x14ac:dyDescent="0.25">
      <c r="B13" s="682" t="s">
        <v>38</v>
      </c>
      <c r="D13" s="833">
        <v>10494</v>
      </c>
      <c r="F13" s="683">
        <v>937</v>
      </c>
      <c r="G13" s="684">
        <v>4.3208578637510513</v>
      </c>
      <c r="H13" s="683">
        <v>5337</v>
      </c>
      <c r="I13" s="684">
        <v>17.29394449116905</v>
      </c>
      <c r="J13" s="683">
        <v>891</v>
      </c>
      <c r="K13" s="684">
        <v>2.6913372582001682</v>
      </c>
      <c r="L13" s="683">
        <v>936</v>
      </c>
      <c r="M13" s="684">
        <v>5.1198486122792266</v>
      </c>
      <c r="N13" s="683">
        <v>856</v>
      </c>
      <c r="O13" s="684">
        <v>9.8927670311185878</v>
      </c>
      <c r="P13" s="683">
        <v>375</v>
      </c>
      <c r="Q13" s="684">
        <v>3.4798149705634986</v>
      </c>
      <c r="R13" s="683">
        <v>8028</v>
      </c>
      <c r="S13" s="684">
        <v>57.201429772918416</v>
      </c>
      <c r="T13" s="683">
        <v>0</v>
      </c>
      <c r="U13" s="684">
        <v>0</v>
      </c>
      <c r="V13" s="834">
        <f t="shared" si="0"/>
        <v>17360</v>
      </c>
      <c r="W13" s="684">
        <f t="shared" si="0"/>
        <v>100</v>
      </c>
      <c r="X13" s="678"/>
      <c r="Y13" s="835">
        <f t="shared" si="1"/>
        <v>1.6542786354107109</v>
      </c>
    </row>
    <row r="14" spans="2:30" s="633" customFormat="1" ht="18" customHeight="1" x14ac:dyDescent="0.25">
      <c r="B14" s="682" t="s">
        <v>6</v>
      </c>
      <c r="D14" s="833">
        <v>15995</v>
      </c>
      <c r="F14" s="683">
        <v>1917</v>
      </c>
      <c r="G14" s="684">
        <v>0.42908762420957541</v>
      </c>
      <c r="H14" s="683">
        <v>1603</v>
      </c>
      <c r="I14" s="684">
        <v>4.9683830171635046</v>
      </c>
      <c r="J14" s="683">
        <v>1057</v>
      </c>
      <c r="K14" s="684">
        <v>4.5167118337850046E-2</v>
      </c>
      <c r="L14" s="683">
        <v>2407</v>
      </c>
      <c r="M14" s="684">
        <v>21.081752484191508</v>
      </c>
      <c r="N14" s="683">
        <v>2482</v>
      </c>
      <c r="O14" s="684">
        <v>16.700542005420054</v>
      </c>
      <c r="P14" s="683">
        <v>5116</v>
      </c>
      <c r="Q14" s="684">
        <v>17.626467931345982</v>
      </c>
      <c r="R14" s="683">
        <v>7626</v>
      </c>
      <c r="S14" s="684">
        <v>39.14859981933153</v>
      </c>
      <c r="T14" s="683">
        <v>0</v>
      </c>
      <c r="U14" s="684">
        <v>0</v>
      </c>
      <c r="V14" s="834">
        <f t="shared" si="0"/>
        <v>22208</v>
      </c>
      <c r="W14" s="684">
        <f t="shared" si="0"/>
        <v>100</v>
      </c>
      <c r="X14" s="678"/>
      <c r="Y14" s="835">
        <f t="shared" si="1"/>
        <v>1.3884338855892466</v>
      </c>
    </row>
    <row r="15" spans="2:30" s="633" customFormat="1" ht="18" customHeight="1" x14ac:dyDescent="0.25">
      <c r="B15" s="682" t="s">
        <v>5</v>
      </c>
      <c r="D15" s="833">
        <v>7788</v>
      </c>
      <c r="F15" s="685">
        <v>3344</v>
      </c>
      <c r="G15" s="684">
        <v>0</v>
      </c>
      <c r="H15" s="685">
        <v>1520</v>
      </c>
      <c r="I15" s="684">
        <v>11.413246850442809</v>
      </c>
      <c r="J15" s="685">
        <v>571</v>
      </c>
      <c r="K15" s="684">
        <v>6.1619059498565552</v>
      </c>
      <c r="L15" s="685">
        <v>873</v>
      </c>
      <c r="M15" s="684">
        <v>9.0931769988773858</v>
      </c>
      <c r="N15" s="685">
        <v>2645</v>
      </c>
      <c r="O15" s="684">
        <v>28.888611700137208</v>
      </c>
      <c r="P15" s="685">
        <v>157</v>
      </c>
      <c r="Q15" s="684">
        <v>0</v>
      </c>
      <c r="R15" s="685">
        <v>3613</v>
      </c>
      <c r="S15" s="684">
        <v>44.443058500686043</v>
      </c>
      <c r="T15" s="685">
        <v>0</v>
      </c>
      <c r="U15" s="684">
        <v>0</v>
      </c>
      <c r="V15" s="834">
        <f t="shared" si="0"/>
        <v>12723</v>
      </c>
      <c r="W15" s="684">
        <f t="shared" si="0"/>
        <v>100</v>
      </c>
      <c r="X15" s="678"/>
      <c r="Y15" s="835">
        <f t="shared" si="1"/>
        <v>1.6336671802773497</v>
      </c>
    </row>
    <row r="16" spans="2:30" s="742" customFormat="1" ht="18" customHeight="1" x14ac:dyDescent="0.25">
      <c r="B16" s="836" t="s">
        <v>4</v>
      </c>
      <c r="D16" s="837">
        <v>41279</v>
      </c>
      <c r="E16" s="820"/>
      <c r="F16" s="838">
        <v>4718</v>
      </c>
      <c r="G16" s="839">
        <v>10.020679338261175</v>
      </c>
      <c r="H16" s="838">
        <v>9905</v>
      </c>
      <c r="I16" s="839">
        <v>9.329901443153819</v>
      </c>
      <c r="J16" s="838">
        <v>7527</v>
      </c>
      <c r="K16" s="839">
        <v>17.52243928194298</v>
      </c>
      <c r="L16" s="838">
        <v>2463</v>
      </c>
      <c r="M16" s="839">
        <v>6.0366068285814851</v>
      </c>
      <c r="N16" s="838">
        <v>3514</v>
      </c>
      <c r="O16" s="839">
        <v>6.7053854276663145</v>
      </c>
      <c r="P16" s="838">
        <v>15912</v>
      </c>
      <c r="Q16" s="839">
        <v>27.28132699753608</v>
      </c>
      <c r="R16" s="838">
        <v>13393</v>
      </c>
      <c r="S16" s="839">
        <v>22.32268567405843</v>
      </c>
      <c r="T16" s="838">
        <v>896</v>
      </c>
      <c r="U16" s="839">
        <v>0.78097500879971837</v>
      </c>
      <c r="V16" s="840">
        <f t="shared" si="0"/>
        <v>58328</v>
      </c>
      <c r="W16" s="839">
        <f t="shared" si="0"/>
        <v>100</v>
      </c>
      <c r="X16" s="841"/>
      <c r="Y16" s="835">
        <f t="shared" si="1"/>
        <v>1.413018726228833</v>
      </c>
    </row>
    <row r="17" spans="2:25" s="742" customFormat="1" ht="18" customHeight="1" x14ac:dyDescent="0.25">
      <c r="B17" s="836" t="s">
        <v>40</v>
      </c>
      <c r="D17" s="837">
        <v>25727</v>
      </c>
      <c r="E17" s="820"/>
      <c r="F17" s="838">
        <v>2854</v>
      </c>
      <c r="G17" s="839">
        <v>6.2973598149477548</v>
      </c>
      <c r="H17" s="838">
        <v>9671</v>
      </c>
      <c r="I17" s="839">
        <v>14.552923346893197</v>
      </c>
      <c r="J17" s="838">
        <v>4585</v>
      </c>
      <c r="K17" s="839">
        <v>18.975831538645608</v>
      </c>
      <c r="L17" s="838">
        <v>1744</v>
      </c>
      <c r="M17" s="839">
        <v>5.4997208263539923</v>
      </c>
      <c r="N17" s="838">
        <v>3935</v>
      </c>
      <c r="O17" s="839">
        <v>17.08542713567839</v>
      </c>
      <c r="P17" s="838">
        <v>4471</v>
      </c>
      <c r="Q17" s="839">
        <v>12.363404323203318</v>
      </c>
      <c r="R17" s="838">
        <v>7993</v>
      </c>
      <c r="S17" s="839">
        <v>25.201403844619925</v>
      </c>
      <c r="T17" s="838">
        <v>3</v>
      </c>
      <c r="U17" s="839">
        <v>2.3929169657812874E-2</v>
      </c>
      <c r="V17" s="840">
        <f t="shared" si="0"/>
        <v>35256</v>
      </c>
      <c r="W17" s="839">
        <f t="shared" si="0"/>
        <v>99.999999999999986</v>
      </c>
      <c r="X17" s="841"/>
      <c r="Y17" s="835">
        <f t="shared" si="1"/>
        <v>1.3703890853966649</v>
      </c>
    </row>
    <row r="18" spans="2:25" s="742" customFormat="1" ht="18" customHeight="1" x14ac:dyDescent="0.25">
      <c r="B18" s="836" t="s">
        <v>41</v>
      </c>
      <c r="D18" s="837">
        <v>91166</v>
      </c>
      <c r="E18" s="820"/>
      <c r="F18" s="838">
        <v>5</v>
      </c>
      <c r="G18" s="839">
        <v>0.42117310443490702</v>
      </c>
      <c r="H18" s="838">
        <v>12644</v>
      </c>
      <c r="I18" s="839">
        <v>9.6183118741058653</v>
      </c>
      <c r="J18" s="838">
        <v>13425</v>
      </c>
      <c r="K18" s="839">
        <v>13.866666666666667</v>
      </c>
      <c r="L18" s="838">
        <v>7355</v>
      </c>
      <c r="M18" s="839">
        <v>8.0606580829756798</v>
      </c>
      <c r="N18" s="838">
        <v>20516</v>
      </c>
      <c r="O18" s="839">
        <v>18.894420600858368</v>
      </c>
      <c r="P18" s="838">
        <v>11946</v>
      </c>
      <c r="Q18" s="839">
        <v>7.6623748211731044</v>
      </c>
      <c r="R18" s="838">
        <v>48496</v>
      </c>
      <c r="S18" s="839">
        <v>41.460371959942776</v>
      </c>
      <c r="T18" s="838">
        <v>16</v>
      </c>
      <c r="U18" s="839">
        <v>1.602288984263233E-2</v>
      </c>
      <c r="V18" s="840">
        <f t="shared" si="0"/>
        <v>114403</v>
      </c>
      <c r="W18" s="839">
        <f t="shared" si="0"/>
        <v>99.999999999999986</v>
      </c>
      <c r="X18" s="841"/>
      <c r="Y18" s="835">
        <f t="shared" si="1"/>
        <v>1.2548866902134568</v>
      </c>
    </row>
    <row r="19" spans="2:25" s="742" customFormat="1" ht="18" customHeight="1" x14ac:dyDescent="0.25">
      <c r="B19" s="836" t="s">
        <v>3</v>
      </c>
      <c r="D19" s="837">
        <v>61756</v>
      </c>
      <c r="E19" s="820"/>
      <c r="F19" s="838">
        <v>315</v>
      </c>
      <c r="G19" s="839">
        <v>0.3575259206292456</v>
      </c>
      <c r="H19" s="838">
        <v>30124</v>
      </c>
      <c r="I19" s="839">
        <v>6.0600643546657134</v>
      </c>
      <c r="J19" s="838">
        <v>2121</v>
      </c>
      <c r="K19" s="839">
        <v>9.8319628173042545E-2</v>
      </c>
      <c r="L19" s="838">
        <v>4217</v>
      </c>
      <c r="M19" s="839">
        <v>10.001787629603147</v>
      </c>
      <c r="N19" s="838">
        <v>6465</v>
      </c>
      <c r="O19" s="839">
        <v>14.864140150160887</v>
      </c>
      <c r="P19" s="838">
        <v>9562</v>
      </c>
      <c r="Q19" s="839">
        <v>14.593016327017041</v>
      </c>
      <c r="R19" s="838">
        <v>40466</v>
      </c>
      <c r="S19" s="839">
        <v>54.019187224407105</v>
      </c>
      <c r="T19" s="838">
        <v>333</v>
      </c>
      <c r="U19" s="839">
        <v>5.9587653438207605E-3</v>
      </c>
      <c r="V19" s="840">
        <f t="shared" si="0"/>
        <v>93603</v>
      </c>
      <c r="W19" s="839">
        <f t="shared" si="0"/>
        <v>100</v>
      </c>
      <c r="X19" s="841"/>
      <c r="Y19" s="835">
        <f t="shared" si="1"/>
        <v>1.5156907830818058</v>
      </c>
    </row>
    <row r="20" spans="2:25" s="633" customFormat="1" ht="18" customHeight="1" x14ac:dyDescent="0.25">
      <c r="B20" s="836" t="s">
        <v>2</v>
      </c>
      <c r="D20" s="833">
        <v>12462</v>
      </c>
      <c r="F20" s="683">
        <v>391</v>
      </c>
      <c r="G20" s="684">
        <v>1.8696778970751573</v>
      </c>
      <c r="H20" s="683">
        <v>2200</v>
      </c>
      <c r="I20" s="684">
        <v>6.5808959644576079</v>
      </c>
      <c r="J20" s="683">
        <v>291</v>
      </c>
      <c r="K20" s="684">
        <v>2.4157719363198815</v>
      </c>
      <c r="L20" s="683">
        <v>929</v>
      </c>
      <c r="M20" s="684">
        <v>7.2102924842650866</v>
      </c>
      <c r="N20" s="683">
        <v>1852</v>
      </c>
      <c r="O20" s="684">
        <v>12.865605331358756</v>
      </c>
      <c r="P20" s="683">
        <v>6697</v>
      </c>
      <c r="Q20" s="684">
        <v>43.169196593854132</v>
      </c>
      <c r="R20" s="683">
        <v>2633</v>
      </c>
      <c r="S20" s="684">
        <v>25.888559792669383</v>
      </c>
      <c r="T20" s="683">
        <v>0</v>
      </c>
      <c r="U20" s="684">
        <v>0</v>
      </c>
      <c r="V20" s="834">
        <f t="shared" si="0"/>
        <v>14993</v>
      </c>
      <c r="W20" s="684">
        <f t="shared" si="0"/>
        <v>100</v>
      </c>
      <c r="X20" s="678"/>
      <c r="Y20" s="835">
        <f t="shared" si="1"/>
        <v>1.2030974161450811</v>
      </c>
    </row>
    <row r="21" spans="2:25" s="633" customFormat="1" ht="18" customHeight="1" x14ac:dyDescent="0.25">
      <c r="B21" s="682" t="s">
        <v>35</v>
      </c>
      <c r="D21" s="833">
        <v>26736</v>
      </c>
      <c r="F21" s="683">
        <v>2292</v>
      </c>
      <c r="G21" s="684">
        <v>6.8877841448142387</v>
      </c>
      <c r="H21" s="683">
        <v>7092</v>
      </c>
      <c r="I21" s="684">
        <v>7.9655421046639594</v>
      </c>
      <c r="J21" s="683">
        <v>8566</v>
      </c>
      <c r="K21" s="684">
        <v>32.791924405145913</v>
      </c>
      <c r="L21" s="683">
        <v>3210</v>
      </c>
      <c r="M21" s="684">
        <v>12.428370839816326</v>
      </c>
      <c r="N21" s="683">
        <v>2609</v>
      </c>
      <c r="O21" s="684">
        <v>10.219726006603166</v>
      </c>
      <c r="P21" s="683">
        <v>5310</v>
      </c>
      <c r="Q21" s="684">
        <v>11.248149975333005</v>
      </c>
      <c r="R21" s="683">
        <v>7309</v>
      </c>
      <c r="S21" s="684">
        <v>18.30670562786991</v>
      </c>
      <c r="T21" s="683">
        <v>47</v>
      </c>
      <c r="U21" s="684">
        <v>0.15179689575348185</v>
      </c>
      <c r="V21" s="834">
        <f t="shared" si="0"/>
        <v>36435</v>
      </c>
      <c r="W21" s="684">
        <f t="shared" si="0"/>
        <v>100</v>
      </c>
      <c r="X21" s="678"/>
      <c r="Y21" s="835">
        <f t="shared" si="1"/>
        <v>1.3627692998204668</v>
      </c>
    </row>
    <row r="22" spans="2:25" s="633" customFormat="1" ht="21" customHeight="1" x14ac:dyDescent="0.25">
      <c r="B22" s="682" t="s">
        <v>42</v>
      </c>
      <c r="D22" s="833">
        <v>71897</v>
      </c>
      <c r="F22" s="683">
        <v>2627</v>
      </c>
      <c r="G22" s="684">
        <v>2.5204128338771832</v>
      </c>
      <c r="H22" s="683">
        <v>30356</v>
      </c>
      <c r="I22" s="684">
        <v>25.114060861990048</v>
      </c>
      <c r="J22" s="683">
        <v>21589</v>
      </c>
      <c r="K22" s="684">
        <v>22.629084412420454</v>
      </c>
      <c r="L22" s="683">
        <v>8224</v>
      </c>
      <c r="M22" s="684">
        <v>9.9753421825859707</v>
      </c>
      <c r="N22" s="683">
        <v>8080</v>
      </c>
      <c r="O22" s="684">
        <v>9.2193659840240976</v>
      </c>
      <c r="P22" s="683">
        <v>10496</v>
      </c>
      <c r="Q22" s="684">
        <v>9.4349373218952568</v>
      </c>
      <c r="R22" s="683">
        <v>20731</v>
      </c>
      <c r="S22" s="684">
        <v>21.083172147001935</v>
      </c>
      <c r="T22" s="683">
        <v>16</v>
      </c>
      <c r="U22" s="684">
        <v>2.3624256205058543E-2</v>
      </c>
      <c r="V22" s="834">
        <f t="shared" si="0"/>
        <v>102119</v>
      </c>
      <c r="W22" s="684">
        <f t="shared" si="0"/>
        <v>100</v>
      </c>
      <c r="X22" s="678"/>
      <c r="Y22" s="835">
        <f t="shared" si="1"/>
        <v>1.4203513359389126</v>
      </c>
    </row>
    <row r="23" spans="2:25" s="633" customFormat="1" ht="18" customHeight="1" x14ac:dyDescent="0.25">
      <c r="B23" s="682" t="s">
        <v>43</v>
      </c>
      <c r="D23" s="833">
        <v>17366</v>
      </c>
      <c r="F23" s="683">
        <v>1799</v>
      </c>
      <c r="G23" s="684">
        <v>10.863942058975686</v>
      </c>
      <c r="H23" s="683">
        <v>4488</v>
      </c>
      <c r="I23" s="684">
        <v>12.81945162959131</v>
      </c>
      <c r="J23" s="683">
        <v>1250</v>
      </c>
      <c r="K23" s="684">
        <v>1.5468184169684429</v>
      </c>
      <c r="L23" s="683">
        <v>2041</v>
      </c>
      <c r="M23" s="684">
        <v>10.57941024314537</v>
      </c>
      <c r="N23" s="683">
        <v>2499</v>
      </c>
      <c r="O23" s="684">
        <v>11.810657009829281</v>
      </c>
      <c r="P23" s="683">
        <v>438</v>
      </c>
      <c r="Q23" s="684">
        <v>2.7728918779099843</v>
      </c>
      <c r="R23" s="683">
        <v>10064</v>
      </c>
      <c r="S23" s="684">
        <v>49.606828763579927</v>
      </c>
      <c r="T23" s="683">
        <v>0</v>
      </c>
      <c r="U23" s="684">
        <v>0</v>
      </c>
      <c r="V23" s="834">
        <f>F23+H23+J23+L23+N23+P23+R23+T23</f>
        <v>22579</v>
      </c>
      <c r="W23" s="684">
        <f t="shared" si="0"/>
        <v>100</v>
      </c>
      <c r="X23" s="678"/>
      <c r="Y23" s="835">
        <f t="shared" si="1"/>
        <v>1.3001842681101001</v>
      </c>
    </row>
    <row r="24" spans="2:25" s="633" customFormat="1" ht="22.5" customHeight="1" x14ac:dyDescent="0.25">
      <c r="B24" s="682" t="s">
        <v>44</v>
      </c>
      <c r="D24" s="833">
        <v>6640</v>
      </c>
      <c r="F24" s="685">
        <v>663</v>
      </c>
      <c r="G24" s="686">
        <v>3.1306171360095867</v>
      </c>
      <c r="H24" s="685">
        <v>1251</v>
      </c>
      <c r="I24" s="684">
        <v>11.593768723786699</v>
      </c>
      <c r="J24" s="685">
        <v>353</v>
      </c>
      <c r="K24" s="684">
        <v>5.0179748352306772</v>
      </c>
      <c r="L24" s="685">
        <v>370</v>
      </c>
      <c r="M24" s="684">
        <v>1.6776512881965249</v>
      </c>
      <c r="N24" s="685">
        <v>1520</v>
      </c>
      <c r="O24" s="684">
        <v>14.679448771719592</v>
      </c>
      <c r="P24" s="685">
        <v>1471</v>
      </c>
      <c r="Q24" s="684">
        <v>12.732174955062911</v>
      </c>
      <c r="R24" s="685">
        <v>3291</v>
      </c>
      <c r="S24" s="684">
        <v>51.078490113840623</v>
      </c>
      <c r="T24" s="685">
        <v>17</v>
      </c>
      <c r="U24" s="684">
        <v>8.9874176153385263E-2</v>
      </c>
      <c r="V24" s="842">
        <f t="shared" si="0"/>
        <v>8936</v>
      </c>
      <c r="W24" s="684">
        <f t="shared" si="0"/>
        <v>100</v>
      </c>
      <c r="X24" s="678"/>
      <c r="Y24" s="835">
        <f t="shared" si="1"/>
        <v>1.3457831325301204</v>
      </c>
    </row>
    <row r="25" spans="2:25" s="633" customFormat="1" ht="18" customHeight="1" x14ac:dyDescent="0.25">
      <c r="B25" s="682" t="s">
        <v>45</v>
      </c>
      <c r="D25" s="833">
        <v>23730</v>
      </c>
      <c r="F25" s="685">
        <v>489</v>
      </c>
      <c r="G25" s="686">
        <v>0.32482446354747685</v>
      </c>
      <c r="H25" s="685">
        <v>8404</v>
      </c>
      <c r="I25" s="684">
        <v>17.120545967583176</v>
      </c>
      <c r="J25" s="685">
        <v>1903</v>
      </c>
      <c r="K25" s="684">
        <v>6.9394317212415517</v>
      </c>
      <c r="L25" s="685">
        <v>3259</v>
      </c>
      <c r="M25" s="684">
        <v>10.256578515650633</v>
      </c>
      <c r="N25" s="685">
        <v>4914</v>
      </c>
      <c r="O25" s="684">
        <v>14.54163659032745</v>
      </c>
      <c r="P25" s="685">
        <v>663</v>
      </c>
      <c r="Q25" s="684">
        <v>1.9030120086619857</v>
      </c>
      <c r="R25" s="685">
        <v>12511</v>
      </c>
      <c r="S25" s="684">
        <v>42.788240698208547</v>
      </c>
      <c r="T25" s="685">
        <v>2583</v>
      </c>
      <c r="U25" s="684">
        <v>6.1257300347791848</v>
      </c>
      <c r="V25" s="842">
        <f t="shared" si="0"/>
        <v>34726</v>
      </c>
      <c r="W25" s="684">
        <f t="shared" si="0"/>
        <v>100</v>
      </c>
      <c r="X25" s="678"/>
      <c r="Y25" s="835">
        <f t="shared" si="1"/>
        <v>1.4633796881584493</v>
      </c>
    </row>
    <row r="26" spans="2:25" s="633" customFormat="1" ht="18" customHeight="1" x14ac:dyDescent="0.25">
      <c r="B26" s="682" t="s">
        <v>46</v>
      </c>
      <c r="D26" s="833">
        <v>4086</v>
      </c>
      <c r="F26" s="685">
        <v>584</v>
      </c>
      <c r="G26" s="686">
        <v>7.345642247369466</v>
      </c>
      <c r="H26" s="685">
        <v>1271</v>
      </c>
      <c r="I26" s="684">
        <v>16.100853682747669</v>
      </c>
      <c r="J26" s="685">
        <v>1407</v>
      </c>
      <c r="K26" s="684">
        <v>24.200913242009133</v>
      </c>
      <c r="L26" s="685">
        <v>719</v>
      </c>
      <c r="M26" s="684">
        <v>8.9537423069287279</v>
      </c>
      <c r="N26" s="685">
        <v>1180</v>
      </c>
      <c r="O26" s="684">
        <v>17.272185824895772</v>
      </c>
      <c r="P26" s="685">
        <v>544</v>
      </c>
      <c r="Q26" s="684">
        <v>6.9088743299583086</v>
      </c>
      <c r="R26" s="685">
        <v>717</v>
      </c>
      <c r="S26" s="684">
        <v>19.217788366090929</v>
      </c>
      <c r="T26" s="685">
        <v>0</v>
      </c>
      <c r="U26" s="684">
        <v>0</v>
      </c>
      <c r="V26" s="842">
        <f t="shared" si="0"/>
        <v>6422</v>
      </c>
      <c r="W26" s="684">
        <f t="shared" si="0"/>
        <v>100</v>
      </c>
      <c r="X26" s="678"/>
      <c r="Y26" s="835">
        <f t="shared" si="1"/>
        <v>1.5717082721488007</v>
      </c>
    </row>
    <row r="27" spans="2:25" s="633" customFormat="1" ht="18" customHeight="1" x14ac:dyDescent="0.25">
      <c r="B27" s="682" t="s">
        <v>1</v>
      </c>
      <c r="D27" s="833">
        <v>1366</v>
      </c>
      <c r="F27" s="685">
        <v>242</v>
      </c>
      <c r="G27" s="686">
        <v>8.9026915113871627</v>
      </c>
      <c r="H27" s="685">
        <v>271</v>
      </c>
      <c r="I27" s="684">
        <v>14.699792960662526</v>
      </c>
      <c r="J27" s="685">
        <v>445</v>
      </c>
      <c r="K27" s="684">
        <v>20.496894409937887</v>
      </c>
      <c r="L27" s="685">
        <v>27</v>
      </c>
      <c r="M27" s="684">
        <v>2.8985507246376812</v>
      </c>
      <c r="N27" s="685">
        <v>119</v>
      </c>
      <c r="O27" s="684">
        <v>10.420979986197377</v>
      </c>
      <c r="P27" s="685">
        <v>4</v>
      </c>
      <c r="Q27" s="684">
        <v>0.34506556245686681</v>
      </c>
      <c r="R27" s="685">
        <v>706</v>
      </c>
      <c r="S27" s="684">
        <v>42.236024844720497</v>
      </c>
      <c r="T27" s="685">
        <v>0</v>
      </c>
      <c r="U27" s="684">
        <v>0</v>
      </c>
      <c r="V27" s="834">
        <f t="shared" si="0"/>
        <v>1814</v>
      </c>
      <c r="W27" s="684">
        <f t="shared" si="0"/>
        <v>100</v>
      </c>
      <c r="X27" s="678"/>
      <c r="Y27" s="835">
        <f t="shared" si="1"/>
        <v>1.3279648609077599</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5">
      <c r="B30" s="1253" t="s">
        <v>0</v>
      </c>
      <c r="C30" s="1273"/>
      <c r="D30" s="1274">
        <f>SUM(D10:D29)</f>
        <v>578248</v>
      </c>
      <c r="E30" s="1275"/>
      <c r="F30" s="1254">
        <f>SUM(F10:F27)</f>
        <v>27249</v>
      </c>
      <c r="G30" s="1255">
        <f>F30*100/$V30</f>
        <v>3.3418528157216336</v>
      </c>
      <c r="H30" s="1254">
        <f>SUM(H10:H27)</f>
        <v>191902</v>
      </c>
      <c r="I30" s="1255">
        <f>H30*100/$V30</f>
        <v>23.535110978113433</v>
      </c>
      <c r="J30" s="1254">
        <f>SUM(J10:J27)</f>
        <v>139986</v>
      </c>
      <c r="K30" s="1255">
        <f>J30*100/$V30</f>
        <v>17.1680651863044</v>
      </c>
      <c r="L30" s="1254">
        <f>SUM(L10:L27)</f>
        <v>48520</v>
      </c>
      <c r="M30" s="1255">
        <f>L30*100/$V30</f>
        <v>5.9505559330182267</v>
      </c>
      <c r="N30" s="1254">
        <f>SUM(N10:N27)</f>
        <v>81914</v>
      </c>
      <c r="O30" s="1255">
        <f>N30*100/$V30</f>
        <v>10.04603954446115</v>
      </c>
      <c r="P30" s="1254">
        <f>SUM(P10:P27)</f>
        <v>81336</v>
      </c>
      <c r="Q30" s="1255">
        <f>P30*100/$V30</f>
        <v>9.9751528723819156</v>
      </c>
      <c r="R30" s="1254">
        <f>SUM(R10:R27)</f>
        <v>240559</v>
      </c>
      <c r="S30" s="1255">
        <f>R30*100/$V30</f>
        <v>29.502468769392657</v>
      </c>
      <c r="T30" s="1254">
        <f>SUM(T10:T28)</f>
        <v>3920</v>
      </c>
      <c r="U30" s="1255">
        <f>T30*100/$V30</f>
        <v>0.48075390060658385</v>
      </c>
      <c r="V30" s="1254">
        <f>SUM(V10:V27)</f>
        <v>815386</v>
      </c>
      <c r="W30" s="1255">
        <f>G30+I30+K30+M30+O30+Q30+S30+U30</f>
        <v>100.00000000000001</v>
      </c>
      <c r="X30" s="1271"/>
      <c r="Y30" s="1272">
        <f>(V30/D30)</f>
        <v>1.4100973976563689</v>
      </c>
    </row>
    <row r="31" spans="2:25" s="631" customFormat="1" ht="5.25" customHeight="1" x14ac:dyDescent="0.25">
      <c r="B31" s="644"/>
      <c r="C31" s="645"/>
      <c r="D31" s="1223"/>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P33" s="1345"/>
      <c r="Q33" s="1345"/>
      <c r="R33" s="1345"/>
      <c r="S33" s="1345"/>
      <c r="T33" s="1345"/>
      <c r="U33" s="1345"/>
      <c r="V33" s="1345"/>
      <c r="W33" s="1345"/>
      <c r="X33" s="1346"/>
      <c r="Y33" s="1346"/>
    </row>
    <row r="34" spans="2:25" s="852" customFormat="1" x14ac:dyDescent="0.25">
      <c r="P34" s="1345"/>
      <c r="Q34" s="1345"/>
      <c r="R34" s="1345"/>
      <c r="S34" s="1345"/>
      <c r="T34" s="1345"/>
      <c r="U34" s="1345"/>
      <c r="V34" s="1345"/>
      <c r="W34" s="1345"/>
      <c r="X34" s="1346"/>
      <c r="Y34" s="1346"/>
    </row>
    <row r="35" spans="2:25" s="852" customFormat="1" x14ac:dyDescent="0.25">
      <c r="B35" s="852" t="s">
        <v>39</v>
      </c>
      <c r="D35" s="852" t="e">
        <f>GETPIVOTDATA("Cuenta número de expedientes",#REF!,"CCAA",$B35,"Grado Resuelto",$B$1)</f>
        <v>#REF!</v>
      </c>
      <c r="N35" s="852" t="e">
        <f>GETPIVOTDATA("ID PRESTACION
COUNT",#REF!,"
CCAA",$B35,"
Tipo Prestación",N$1,"Grado Resuelto",$B$1)</f>
        <v>#REF!</v>
      </c>
      <c r="P35" s="1345"/>
      <c r="Q35" s="1345"/>
      <c r="R35" s="1345"/>
      <c r="S35" s="1345"/>
      <c r="T35" s="1345"/>
      <c r="U35" s="1345"/>
      <c r="V35" s="1345"/>
      <c r="W35" s="1345"/>
      <c r="X35" s="1346"/>
      <c r="Y35" s="1346"/>
    </row>
    <row r="36" spans="2:25" s="852" customFormat="1" x14ac:dyDescent="0.25">
      <c r="B36" s="852" t="s">
        <v>47</v>
      </c>
      <c r="D36" s="853" t="e">
        <f>GETPIVOTDATA("Cuenta número de expedientes",#REF!,"CCAA",$B36,"Grado Resuelto",$B$1)</f>
        <v>#REF!</v>
      </c>
      <c r="N36" s="852" t="e">
        <f>GETPIVOTDATA("ID PRESTACION
COUNT",#REF!,"
CCAA",$B36,"
Tipo Prestación",N$1,"Grado Resuelto",$B$1)</f>
        <v>#REF!</v>
      </c>
      <c r="P36" s="1345"/>
      <c r="Q36" s="1345"/>
      <c r="R36" s="1345"/>
      <c r="S36" s="1345"/>
      <c r="T36" s="1346"/>
      <c r="U36" s="1346"/>
      <c r="V36" s="1345"/>
      <c r="W36" s="1345"/>
      <c r="X36" s="1345"/>
      <c r="Y36" s="1345"/>
    </row>
    <row r="37" spans="2:25" s="1343" customFormat="1" x14ac:dyDescent="0.25">
      <c r="B37" s="852"/>
      <c r="C37" s="852"/>
      <c r="D37" s="852"/>
      <c r="E37" s="852"/>
      <c r="F37" s="852"/>
      <c r="G37" s="852"/>
      <c r="H37" s="852"/>
      <c r="I37" s="852"/>
      <c r="J37" s="852"/>
      <c r="K37" s="852"/>
      <c r="L37" s="852"/>
      <c r="M37" s="852"/>
      <c r="N37" s="852"/>
      <c r="O37" s="852"/>
      <c r="P37" s="1345"/>
      <c r="Q37" s="1345"/>
      <c r="R37" s="1345"/>
      <c r="S37" s="1345"/>
      <c r="T37" s="1346"/>
      <c r="U37" s="1346"/>
      <c r="V37" s="1345"/>
      <c r="W37" s="1345"/>
      <c r="X37" s="1345"/>
      <c r="Y37" s="1345"/>
    </row>
    <row r="38" spans="2:25" s="1343" customFormat="1" x14ac:dyDescent="0.25">
      <c r="B38" s="1345"/>
      <c r="C38" s="1345"/>
      <c r="D38" s="1345"/>
      <c r="E38" s="1345"/>
      <c r="F38" s="1345"/>
      <c r="G38" s="1345"/>
      <c r="H38" s="1345"/>
      <c r="I38" s="1345"/>
      <c r="J38" s="1345"/>
      <c r="K38" s="1345"/>
      <c r="L38" s="1345"/>
      <c r="M38" s="1345"/>
      <c r="N38" s="1345"/>
      <c r="O38" s="1345"/>
      <c r="P38" s="1345"/>
      <c r="Q38" s="1345"/>
      <c r="R38" s="1345"/>
      <c r="S38" s="1345"/>
      <c r="T38" s="1346"/>
      <c r="U38" s="1346"/>
      <c r="V38" s="1345"/>
      <c r="W38" s="1345"/>
      <c r="X38" s="1345"/>
      <c r="Y38" s="1345"/>
    </row>
    <row r="39" spans="2:25" s="1343" customFormat="1" x14ac:dyDescent="0.25">
      <c r="B39" s="1345"/>
      <c r="C39" s="1345"/>
      <c r="D39" s="1345"/>
      <c r="E39" s="1345"/>
      <c r="F39" s="1345"/>
      <c r="G39" s="1345"/>
      <c r="H39" s="1345"/>
      <c r="I39" s="1345"/>
      <c r="J39" s="1345"/>
      <c r="K39" s="1345"/>
      <c r="L39" s="1345"/>
      <c r="M39" s="1345"/>
      <c r="N39" s="1345"/>
      <c r="O39" s="1345"/>
      <c r="P39" s="1345"/>
      <c r="Q39" s="1345"/>
      <c r="R39" s="1345"/>
      <c r="S39" s="1345"/>
      <c r="T39" s="1346"/>
      <c r="U39" s="1346"/>
      <c r="V39" s="1345"/>
      <c r="W39" s="1345"/>
      <c r="X39" s="1345"/>
      <c r="Y39" s="1345"/>
    </row>
    <row r="40" spans="2:25" s="1343" customFormat="1" x14ac:dyDescent="0.25">
      <c r="B40" s="1345"/>
      <c r="C40" s="1345"/>
      <c r="D40" s="1345"/>
      <c r="E40" s="1345"/>
      <c r="F40" s="1345"/>
      <c r="G40" s="1345"/>
      <c r="H40" s="1345"/>
      <c r="I40" s="1345"/>
      <c r="J40" s="1345"/>
      <c r="K40" s="1345"/>
      <c r="L40" s="1345"/>
      <c r="M40" s="1345"/>
      <c r="N40" s="1345"/>
      <c r="O40" s="1345"/>
      <c r="P40" s="1345"/>
      <c r="Q40" s="1345"/>
      <c r="R40" s="1345"/>
      <c r="S40" s="1345"/>
      <c r="T40" s="1346"/>
      <c r="U40" s="1346"/>
      <c r="V40" s="1345"/>
      <c r="W40" s="1345"/>
      <c r="X40" s="1345"/>
      <c r="Y40" s="1345"/>
    </row>
    <row r="41" spans="2:25" s="820" customFormat="1" x14ac:dyDescent="0.25">
      <c r="B41" s="1345"/>
      <c r="C41" s="1345"/>
      <c r="D41" s="1345"/>
      <c r="E41" s="1345"/>
      <c r="F41" s="1345"/>
      <c r="G41" s="1345"/>
      <c r="H41" s="1345"/>
      <c r="I41" s="1345"/>
      <c r="J41" s="1345"/>
      <c r="K41" s="1345"/>
      <c r="L41" s="1345"/>
      <c r="M41" s="1345"/>
      <c r="N41" s="1345"/>
      <c r="O41" s="1345"/>
      <c r="P41" s="1345"/>
      <c r="Q41" s="1345"/>
      <c r="R41" s="1345"/>
      <c r="S41" s="1345"/>
      <c r="T41" s="1346"/>
      <c r="U41" s="1346"/>
      <c r="V41" s="1345"/>
      <c r="W41" s="1345"/>
      <c r="X41" s="1345"/>
      <c r="Y41" s="1345"/>
    </row>
    <row r="42" spans="2:25" s="820" customFormat="1" x14ac:dyDescent="0.25">
      <c r="B42" s="1345"/>
      <c r="C42" s="1345"/>
      <c r="D42" s="1345"/>
      <c r="E42" s="1345"/>
      <c r="F42" s="1345"/>
      <c r="G42" s="1345"/>
      <c r="H42" s="1345"/>
      <c r="I42" s="1345"/>
      <c r="J42" s="1345"/>
      <c r="K42" s="1345"/>
      <c r="L42" s="1345"/>
      <c r="M42" s="1345"/>
      <c r="N42" s="1345"/>
      <c r="O42" s="1345"/>
      <c r="P42" s="1345"/>
      <c r="Q42" s="1345"/>
      <c r="R42" s="1345"/>
      <c r="S42" s="1345"/>
      <c r="T42" s="1346"/>
      <c r="U42" s="1346"/>
      <c r="V42" s="1345"/>
      <c r="W42" s="1345"/>
      <c r="X42" s="1345"/>
      <c r="Y42" s="1345"/>
    </row>
    <row r="43" spans="2:25" s="820" customFormat="1" x14ac:dyDescent="0.25">
      <c r="B43" s="1345"/>
      <c r="C43" s="1345"/>
      <c r="D43" s="1345"/>
      <c r="E43" s="1345"/>
      <c r="F43" s="1345"/>
      <c r="G43" s="1345"/>
      <c r="H43" s="1345"/>
      <c r="I43" s="1345"/>
      <c r="J43" s="1345"/>
      <c r="K43" s="1345"/>
      <c r="L43" s="1345"/>
      <c r="M43" s="1345"/>
      <c r="N43" s="1345"/>
      <c r="O43" s="1345"/>
      <c r="P43" s="1345"/>
      <c r="Q43" s="1345"/>
      <c r="R43" s="1345"/>
      <c r="S43" s="1345"/>
      <c r="T43" s="1346"/>
      <c r="U43" s="1346"/>
      <c r="V43" s="1345"/>
      <c r="W43" s="1345"/>
      <c r="X43" s="1345"/>
      <c r="Y43" s="1345"/>
    </row>
    <row r="44" spans="2:25" s="820" customFormat="1" x14ac:dyDescent="0.25">
      <c r="B44" s="1345"/>
      <c r="C44" s="1345"/>
      <c r="D44" s="1345"/>
      <c r="E44" s="1345"/>
      <c r="F44" s="1345"/>
      <c r="G44" s="1345"/>
      <c r="H44" s="1345"/>
      <c r="I44" s="1345"/>
      <c r="J44" s="1345"/>
      <c r="K44" s="1345"/>
      <c r="L44" s="1345"/>
      <c r="M44" s="1345"/>
      <c r="N44" s="1345"/>
      <c r="O44" s="1345"/>
      <c r="P44" s="1345"/>
      <c r="Q44" s="1345"/>
      <c r="R44" s="1345"/>
      <c r="S44" s="1345"/>
      <c r="T44" s="1346"/>
      <c r="U44" s="1346"/>
      <c r="V44" s="1345"/>
      <c r="W44" s="1345"/>
      <c r="X44" s="1345"/>
      <c r="Y44" s="1345"/>
    </row>
    <row r="45" spans="2:25" s="820" customFormat="1" x14ac:dyDescent="0.25">
      <c r="B45" s="1345"/>
      <c r="C45" s="1345"/>
      <c r="D45" s="1345"/>
      <c r="E45" s="1345"/>
      <c r="F45" s="1345"/>
      <c r="G45" s="1345"/>
      <c r="H45" s="1345"/>
      <c r="I45" s="1345"/>
      <c r="J45" s="1345"/>
      <c r="K45" s="1345"/>
      <c r="L45" s="1345"/>
      <c r="M45" s="1345"/>
      <c r="N45" s="1345"/>
      <c r="O45" s="1345"/>
      <c r="P45" s="1345"/>
      <c r="Q45" s="1345"/>
      <c r="R45" s="1345"/>
      <c r="S45" s="1345"/>
      <c r="T45" s="1346"/>
      <c r="U45" s="1346"/>
      <c r="V45" s="1345"/>
      <c r="W45" s="1345"/>
      <c r="X45" s="1345"/>
      <c r="Y45" s="1345"/>
    </row>
    <row r="46" spans="2:25" s="820" customFormat="1" x14ac:dyDescent="0.25">
      <c r="B46" s="1345"/>
      <c r="C46" s="1345"/>
      <c r="D46" s="1345"/>
      <c r="E46" s="1345"/>
      <c r="F46" s="1345"/>
      <c r="G46" s="1345"/>
      <c r="H46" s="1345"/>
      <c r="I46" s="1345"/>
      <c r="J46" s="1345"/>
      <c r="K46" s="1345"/>
      <c r="L46" s="1345"/>
      <c r="M46" s="1345"/>
      <c r="N46" s="1345"/>
      <c r="O46" s="1345"/>
      <c r="P46" s="1345"/>
      <c r="Q46" s="1345"/>
      <c r="R46" s="1345"/>
      <c r="S46" s="1345"/>
      <c r="T46" s="1346"/>
      <c r="U46" s="918"/>
    </row>
    <row r="47" spans="2:25" s="820" customFormat="1" x14ac:dyDescent="0.25">
      <c r="B47" s="1345"/>
      <c r="C47" s="1345"/>
      <c r="D47" s="1345"/>
      <c r="E47" s="1345"/>
      <c r="F47" s="1345"/>
      <c r="G47" s="1345"/>
      <c r="H47" s="1345"/>
      <c r="I47" s="1345"/>
      <c r="J47" s="1345"/>
      <c r="K47" s="1345"/>
      <c r="L47" s="1345"/>
      <c r="M47" s="1345"/>
      <c r="N47" s="1345"/>
      <c r="O47" s="1345"/>
      <c r="P47" s="1345"/>
      <c r="Q47" s="1345"/>
      <c r="R47" s="1345"/>
      <c r="S47" s="1345"/>
      <c r="T47" s="1346"/>
      <c r="U47" s="918"/>
    </row>
    <row r="48" spans="2:25" s="820" customFormat="1" x14ac:dyDescent="0.25">
      <c r="B48" s="1345"/>
      <c r="C48" s="1345"/>
      <c r="D48" s="1345"/>
      <c r="E48" s="1345"/>
      <c r="F48" s="1345"/>
      <c r="G48" s="1345"/>
      <c r="H48" s="1345"/>
      <c r="I48" s="1345"/>
      <c r="J48" s="1345"/>
      <c r="K48" s="1345"/>
      <c r="L48" s="1345"/>
      <c r="M48" s="1345"/>
      <c r="N48" s="1345"/>
      <c r="O48" s="1345"/>
      <c r="P48" s="1345"/>
      <c r="Q48" s="1345"/>
      <c r="R48" s="1345"/>
      <c r="T48" s="918"/>
      <c r="U48" s="918"/>
    </row>
    <row r="49" spans="2:25" x14ac:dyDescent="0.25">
      <c r="B49" s="1345"/>
      <c r="C49" s="1345"/>
      <c r="D49" s="1345"/>
      <c r="E49" s="1345"/>
      <c r="F49" s="1345"/>
      <c r="G49" s="1345"/>
      <c r="H49" s="1345"/>
      <c r="I49" s="1345"/>
      <c r="J49" s="1345"/>
      <c r="K49" s="1345"/>
      <c r="L49" s="1345"/>
      <c r="M49" s="1345"/>
      <c r="N49" s="1345"/>
      <c r="O49" s="1345"/>
      <c r="P49" s="1345"/>
      <c r="Q49" s="1345"/>
      <c r="R49" s="1345"/>
      <c r="T49" s="732"/>
      <c r="U49" s="732"/>
      <c r="X49" s="615"/>
      <c r="Y49" s="615"/>
    </row>
    <row r="50" spans="2:25" x14ac:dyDescent="0.25">
      <c r="B50" s="1345"/>
      <c r="C50" s="1345"/>
      <c r="D50" s="1345"/>
      <c r="E50" s="1345"/>
      <c r="F50" s="1345"/>
      <c r="G50" s="1345"/>
      <c r="H50" s="1345"/>
      <c r="I50" s="1345"/>
      <c r="J50" s="1345"/>
      <c r="K50" s="1345"/>
      <c r="L50" s="1345"/>
      <c r="M50" s="1345"/>
      <c r="N50" s="1345"/>
      <c r="O50" s="1345"/>
      <c r="P50" s="1345"/>
      <c r="Q50" s="1345"/>
      <c r="R50" s="1345"/>
      <c r="T50" s="732"/>
      <c r="U50" s="732"/>
      <c r="X50" s="615"/>
      <c r="Y50" s="615"/>
    </row>
    <row r="51" spans="2:25" x14ac:dyDescent="0.25">
      <c r="B51" s="1345"/>
      <c r="C51" s="1345"/>
      <c r="D51" s="1345"/>
      <c r="E51" s="1345"/>
      <c r="F51" s="1345"/>
      <c r="G51" s="1345"/>
      <c r="H51" s="1345"/>
      <c r="I51" s="1345"/>
      <c r="J51" s="1345"/>
      <c r="K51" s="1345"/>
      <c r="L51" s="1345"/>
      <c r="M51" s="1345"/>
      <c r="N51" s="1345"/>
      <c r="O51" s="1345"/>
      <c r="P51" s="1345"/>
      <c r="Q51" s="1345"/>
      <c r="R51" s="1345"/>
      <c r="T51" s="732"/>
      <c r="U51" s="732"/>
      <c r="X51" s="615"/>
      <c r="Y51" s="615"/>
    </row>
    <row r="52" spans="2:25" x14ac:dyDescent="0.25">
      <c r="B52" s="1345"/>
      <c r="C52" s="1345"/>
      <c r="D52" s="1345"/>
      <c r="E52" s="1345"/>
      <c r="F52" s="1345"/>
      <c r="G52" s="1345"/>
      <c r="H52" s="1345"/>
      <c r="I52" s="1345"/>
      <c r="J52" s="1345"/>
      <c r="K52" s="1345"/>
      <c r="L52" s="1345"/>
      <c r="M52" s="1345"/>
      <c r="N52" s="1345"/>
      <c r="O52" s="1345"/>
      <c r="P52" s="1345"/>
      <c r="Q52" s="1345"/>
      <c r="R52" s="1345"/>
      <c r="T52" s="732"/>
      <c r="U52" s="732"/>
      <c r="X52" s="615"/>
      <c r="Y52" s="615"/>
    </row>
    <row r="53" spans="2:25" x14ac:dyDescent="0.25">
      <c r="B53" s="1345"/>
      <c r="C53" s="1345"/>
      <c r="D53" s="1345"/>
      <c r="E53" s="1345"/>
      <c r="F53" s="1345"/>
      <c r="G53" s="1345"/>
      <c r="H53" s="1345"/>
      <c r="I53" s="1345"/>
      <c r="J53" s="1345"/>
      <c r="K53" s="1345"/>
      <c r="L53" s="1345"/>
      <c r="M53" s="1345"/>
      <c r="N53" s="1345"/>
      <c r="O53" s="1345"/>
      <c r="P53" s="1345"/>
      <c r="Q53" s="1345"/>
      <c r="R53" s="1345"/>
      <c r="T53" s="732"/>
      <c r="U53" s="732"/>
      <c r="X53" s="615"/>
      <c r="Y53" s="615"/>
    </row>
    <row r="54" spans="2:25" x14ac:dyDescent="0.25">
      <c r="B54" s="1345"/>
      <c r="C54" s="1345"/>
      <c r="D54" s="1345"/>
      <c r="E54" s="1345"/>
      <c r="F54" s="1345"/>
      <c r="G54" s="1345"/>
      <c r="H54" s="1345"/>
      <c r="I54" s="1345"/>
      <c r="J54" s="1345"/>
      <c r="K54" s="1345"/>
      <c r="L54" s="1345"/>
      <c r="M54" s="1345"/>
      <c r="N54" s="1345"/>
      <c r="O54" s="1345"/>
      <c r="P54" s="1345"/>
      <c r="Q54" s="1345"/>
      <c r="R54" s="1345"/>
      <c r="T54" s="732"/>
      <c r="U54" s="732"/>
      <c r="X54" s="615"/>
      <c r="Y54" s="615"/>
    </row>
    <row r="55" spans="2:25" x14ac:dyDescent="0.25">
      <c r="B55" s="1345"/>
      <c r="C55" s="1345"/>
      <c r="D55" s="1345"/>
      <c r="E55" s="1345"/>
      <c r="F55" s="1345"/>
      <c r="G55" s="1345"/>
      <c r="H55" s="1345"/>
      <c r="I55" s="1345"/>
      <c r="J55" s="1345"/>
      <c r="K55" s="1345"/>
      <c r="L55" s="1345"/>
      <c r="M55" s="1345"/>
      <c r="N55" s="1345"/>
      <c r="O55" s="1345"/>
      <c r="P55" s="1345"/>
      <c r="Q55" s="1345"/>
      <c r="R55" s="1345"/>
      <c r="T55" s="732"/>
      <c r="U55" s="732"/>
      <c r="X55" s="615"/>
      <c r="Y55" s="615"/>
    </row>
    <row r="56" spans="2:25" x14ac:dyDescent="0.25">
      <c r="B56" s="1345"/>
      <c r="C56" s="1345"/>
      <c r="D56" s="1345"/>
      <c r="E56" s="1345"/>
      <c r="F56" s="1345"/>
      <c r="G56" s="1345"/>
      <c r="H56" s="1345"/>
      <c r="I56" s="1345"/>
      <c r="J56" s="1345"/>
      <c r="K56" s="1345"/>
      <c r="L56" s="1345"/>
      <c r="M56" s="1345"/>
      <c r="N56" s="1345"/>
      <c r="O56" s="1345"/>
      <c r="P56" s="1345"/>
      <c r="Q56" s="1345"/>
      <c r="R56" s="1345"/>
      <c r="T56" s="732"/>
      <c r="U56" s="732"/>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44">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4" customFormat="1" ht="36.75" customHeight="1" x14ac:dyDescent="0.25">
      <c r="B3" s="1499" t="s">
        <v>418</v>
      </c>
      <c r="C3" s="1499"/>
      <c r="D3" s="1499"/>
      <c r="E3" s="1499"/>
      <c r="F3" s="1499"/>
      <c r="G3" s="1499"/>
      <c r="H3" s="1499"/>
      <c r="I3" s="1499"/>
      <c r="J3" s="1499"/>
      <c r="K3" s="1499"/>
      <c r="L3" s="1499"/>
      <c r="M3" s="1499"/>
      <c r="N3" s="1499"/>
      <c r="O3" s="1499"/>
      <c r="P3" s="1499"/>
      <c r="Q3" s="1499"/>
      <c r="R3" s="1499"/>
      <c r="S3" s="1499"/>
      <c r="T3" s="1499"/>
      <c r="U3" s="1499"/>
      <c r="V3" s="1499"/>
      <c r="W3" s="1499"/>
      <c r="X3" s="1499"/>
      <c r="Y3" s="7"/>
    </row>
    <row r="4" spans="2:25" s="4" customFormat="1" ht="14.25" customHeight="1" x14ac:dyDescent="0.25">
      <c r="B4" s="1420" t="str">
        <f>porsaad!$B$6</f>
        <v>Situación a 31 de diciembre de 2024</v>
      </c>
      <c r="C4" s="1420"/>
      <c r="D4" s="1420"/>
      <c r="E4" s="1420"/>
      <c r="F4" s="1420"/>
      <c r="G4" s="1420"/>
      <c r="H4" s="1420"/>
      <c r="I4" s="1420"/>
      <c r="J4" s="1420"/>
      <c r="K4" s="1420"/>
      <c r="L4" s="1420"/>
      <c r="M4" s="1420"/>
      <c r="N4" s="1420"/>
      <c r="O4" s="1420"/>
      <c r="P4" s="1420"/>
      <c r="Q4" s="1420"/>
      <c r="R4" s="1420"/>
      <c r="S4" s="1420"/>
      <c r="T4" s="1420"/>
      <c r="U4" s="1420"/>
      <c r="V4" s="1420"/>
      <c r="W4" s="1420"/>
      <c r="X4" s="216"/>
      <c r="Y4" s="5"/>
    </row>
    <row r="5" spans="2:25" s="178" customFormat="1" ht="5.25" customHeight="1" x14ac:dyDescent="0.25">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5">
      <c r="F6" s="1502" t="s">
        <v>52</v>
      </c>
      <c r="G6" s="1502"/>
      <c r="H6" s="1502"/>
      <c r="I6" s="1502"/>
      <c r="J6" s="1502"/>
      <c r="K6" s="1502"/>
      <c r="L6" s="1502"/>
      <c r="M6" s="1502"/>
      <c r="N6" s="1502"/>
      <c r="O6" s="1502"/>
      <c r="P6" s="1502"/>
      <c r="Q6" s="1502"/>
      <c r="R6" s="1502"/>
      <c r="S6" s="1502"/>
      <c r="T6" s="1502"/>
      <c r="U6" s="1502"/>
      <c r="V6" s="1502"/>
      <c r="W6" s="1502"/>
      <c r="X6" s="154"/>
      <c r="Y6" s="154"/>
    </row>
    <row r="7" spans="2:25" s="133" customFormat="1" ht="64.5" customHeight="1" x14ac:dyDescent="0.25">
      <c r="B7" s="1503" t="s">
        <v>12</v>
      </c>
      <c r="C7" s="155"/>
      <c r="D7" s="156" t="s">
        <v>53</v>
      </c>
      <c r="E7" s="155"/>
      <c r="F7" s="1504" t="s">
        <v>168</v>
      </c>
      <c r="G7" s="1504"/>
      <c r="H7" s="1504" t="s">
        <v>59</v>
      </c>
      <c r="I7" s="1504"/>
      <c r="J7" s="1504" t="s">
        <v>60</v>
      </c>
      <c r="K7" s="1504"/>
      <c r="L7" s="1504" t="s">
        <v>152</v>
      </c>
      <c r="M7" s="1504"/>
      <c r="N7" s="1504" t="s">
        <v>0</v>
      </c>
      <c r="O7" s="1504"/>
      <c r="P7" s="156"/>
      <c r="Q7" s="156" t="s">
        <v>62</v>
      </c>
    </row>
    <row r="8" spans="2:25" s="155" customFormat="1" ht="20.25" customHeight="1" x14ac:dyDescent="0.25">
      <c r="B8" s="1503"/>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5">
      <c r="B9" s="158"/>
      <c r="C9" s="159"/>
      <c r="D9" s="160"/>
      <c r="E9" s="159"/>
      <c r="F9" s="161"/>
      <c r="G9" s="161"/>
      <c r="H9" s="161"/>
      <c r="I9" s="161"/>
      <c r="J9" s="161"/>
      <c r="K9" s="161"/>
      <c r="L9" s="161"/>
      <c r="M9" s="161"/>
      <c r="N9" s="161"/>
      <c r="O9" s="161"/>
      <c r="P9" s="161"/>
      <c r="Q9" s="161"/>
    </row>
    <row r="10" spans="2:25" s="162" customFormat="1" ht="18" customHeight="1" x14ac:dyDescent="0.25">
      <c r="B10" s="146" t="s">
        <v>8</v>
      </c>
      <c r="C10" s="159"/>
      <c r="D10" s="163">
        <f>'41bbenpreGII'!D10</f>
        <v>132571</v>
      </c>
      <c r="F10" s="164">
        <f>'41bbenpreGII'!F10+'41bbenpreGII'!H10+'41bbenpreGII'!J10+'41bbenpreGII'!L10+'41bbenpreGII'!N10</f>
        <v>154499</v>
      </c>
      <c r="G10" s="165">
        <f t="shared" ref="G10:G27" si="0">F10*100/$N10</f>
        <v>78.480864768213266</v>
      </c>
      <c r="H10" s="164">
        <f>'41bbenpreGII'!P10</f>
        <v>2364</v>
      </c>
      <c r="I10" s="165">
        <f t="shared" ref="I10:I27" si="1">H10*100/$N10</f>
        <v>1.2008411984029421</v>
      </c>
      <c r="J10" s="164">
        <f>'41bbenpreGII'!R10</f>
        <v>39995</v>
      </c>
      <c r="K10" s="165">
        <f t="shared" ref="K10:K27" si="2">J10*100/$N10</f>
        <v>20.316262153183448</v>
      </c>
      <c r="L10" s="164">
        <f>'41bbenpreGII'!T10</f>
        <v>4</v>
      </c>
      <c r="M10" s="165">
        <f t="shared" ref="M10:M27" si="3">L10*100/$N10</f>
        <v>2.0318802003433879E-3</v>
      </c>
      <c r="N10" s="164">
        <f>F10+H10+J10+L10</f>
        <v>196862</v>
      </c>
      <c r="O10" s="165">
        <f>G10+I10+K10+M10</f>
        <v>100</v>
      </c>
      <c r="P10" s="166"/>
      <c r="Q10" s="166">
        <f t="shared" ref="Q10:Q27" si="4">N10/D10</f>
        <v>1.4849552315363088</v>
      </c>
    </row>
    <row r="11" spans="2:25" s="162" customFormat="1" ht="18" customHeight="1" x14ac:dyDescent="0.25">
      <c r="B11" s="146" t="s">
        <v>7</v>
      </c>
      <c r="C11" s="159"/>
      <c r="D11" s="163">
        <f>'41bbenpreGII'!D11</f>
        <v>16159</v>
      </c>
      <c r="F11" s="164">
        <f>'41bbenpreGII'!F11+'41bbenpreGII'!H11+'41bbenpreGII'!J11+'41bbenpreGII'!L11+'41bbenpreGII'!N11</f>
        <v>8442</v>
      </c>
      <c r="G11" s="165">
        <f t="shared" si="0"/>
        <v>40.121667221139681</v>
      </c>
      <c r="H11" s="164">
        <f>'41bbenpreGII'!P11</f>
        <v>4005</v>
      </c>
      <c r="I11" s="165">
        <f t="shared" si="1"/>
        <v>19.034266432203793</v>
      </c>
      <c r="J11" s="164">
        <f>'41bbenpreGII'!R11</f>
        <v>8594</v>
      </c>
      <c r="K11" s="165">
        <f t="shared" si="2"/>
        <v>40.844066346656525</v>
      </c>
      <c r="L11" s="164">
        <f>'41bbenpreGII'!T11</f>
        <v>0</v>
      </c>
      <c r="M11" s="165">
        <f t="shared" si="3"/>
        <v>0</v>
      </c>
      <c r="N11" s="164">
        <f t="shared" ref="N11:O27" si="5">F11+H11+J11+L11</f>
        <v>21041</v>
      </c>
      <c r="O11" s="165">
        <f t="shared" si="5"/>
        <v>100</v>
      </c>
      <c r="P11" s="166"/>
      <c r="Q11" s="166">
        <f t="shared" si="4"/>
        <v>1.302122656104957</v>
      </c>
    </row>
    <row r="12" spans="2:25" s="162" customFormat="1" ht="22.5" customHeight="1" x14ac:dyDescent="0.25">
      <c r="B12" s="146" t="s">
        <v>37</v>
      </c>
      <c r="C12" s="159"/>
      <c r="D12" s="163">
        <f>'41bbenpreGII'!D12</f>
        <v>11030</v>
      </c>
      <c r="F12" s="164">
        <f>'41bbenpreGII'!F12+'41bbenpreGII'!H12+'41bbenpreGII'!J12+'41bbenpreGII'!L12+'41bbenpreGII'!N12</f>
        <v>9375</v>
      </c>
      <c r="G12" s="165">
        <f t="shared" si="0"/>
        <v>60.181024521761458</v>
      </c>
      <c r="H12" s="164">
        <f>'41bbenpreGII'!P12</f>
        <v>1805</v>
      </c>
      <c r="I12" s="165">
        <f t="shared" si="1"/>
        <v>11.586853254589807</v>
      </c>
      <c r="J12" s="164">
        <f>'41bbenpreGII'!R12</f>
        <v>4393</v>
      </c>
      <c r="K12" s="165">
        <f t="shared" si="2"/>
        <v>28.200025677237129</v>
      </c>
      <c r="L12" s="164">
        <f>'41bbenpreGII'!T12</f>
        <v>5</v>
      </c>
      <c r="M12" s="165">
        <f t="shared" si="3"/>
        <v>3.2096546411606114E-2</v>
      </c>
      <c r="N12" s="164">
        <f t="shared" si="5"/>
        <v>15578</v>
      </c>
      <c r="O12" s="165">
        <f t="shared" si="5"/>
        <v>100.00000000000001</v>
      </c>
      <c r="P12" s="166"/>
      <c r="Q12" s="166">
        <f t="shared" si="4"/>
        <v>1.4123300090661832</v>
      </c>
    </row>
    <row r="13" spans="2:25" s="162" customFormat="1" ht="18" customHeight="1" x14ac:dyDescent="0.25">
      <c r="B13" s="146" t="s">
        <v>38</v>
      </c>
      <c r="C13" s="159"/>
      <c r="D13" s="163">
        <f>'41bbenpreGII'!D13</f>
        <v>10494</v>
      </c>
      <c r="F13" s="164">
        <f>'41bbenpreGII'!F13+'41bbenpreGII'!H13+'41bbenpreGII'!J13+'41bbenpreGII'!L13+'41bbenpreGII'!N13</f>
        <v>8957</v>
      </c>
      <c r="G13" s="165">
        <f t="shared" si="0"/>
        <v>51.595622119815665</v>
      </c>
      <c r="H13" s="164">
        <f>'41bbenpreGII'!P13</f>
        <v>375</v>
      </c>
      <c r="I13" s="165">
        <f t="shared" si="1"/>
        <v>2.1601382488479262</v>
      </c>
      <c r="J13" s="164">
        <f>'41bbenpreGII'!R13</f>
        <v>8028</v>
      </c>
      <c r="K13" s="165">
        <f t="shared" si="2"/>
        <v>46.244239631336406</v>
      </c>
      <c r="L13" s="164">
        <f>'41bbenpreGII'!T13</f>
        <v>0</v>
      </c>
      <c r="M13" s="165">
        <f t="shared" si="3"/>
        <v>0</v>
      </c>
      <c r="N13" s="164">
        <f t="shared" si="5"/>
        <v>17360</v>
      </c>
      <c r="O13" s="165">
        <f t="shared" si="5"/>
        <v>100</v>
      </c>
      <c r="P13" s="166"/>
      <c r="Q13" s="166">
        <f t="shared" si="4"/>
        <v>1.6542786354107109</v>
      </c>
    </row>
    <row r="14" spans="2:25" s="162" customFormat="1" ht="18" customHeight="1" x14ac:dyDescent="0.25">
      <c r="B14" s="146" t="s">
        <v>6</v>
      </c>
      <c r="C14" s="159"/>
      <c r="D14" s="163">
        <f>'41bbenpreGII'!D14</f>
        <v>15995</v>
      </c>
      <c r="F14" s="164">
        <f>'41bbenpreGII'!F14+'41bbenpreGII'!H14+'41bbenpreGII'!J14+'41bbenpreGII'!L14+'41bbenpreGII'!N14</f>
        <v>9466</v>
      </c>
      <c r="G14" s="165">
        <f t="shared" si="0"/>
        <v>42.624279538904901</v>
      </c>
      <c r="H14" s="164">
        <f>'41bbenpreGII'!P14</f>
        <v>5116</v>
      </c>
      <c r="I14" s="165">
        <f t="shared" si="1"/>
        <v>23.036743515850144</v>
      </c>
      <c r="J14" s="164">
        <f>'41bbenpreGII'!R14</f>
        <v>7626</v>
      </c>
      <c r="K14" s="165">
        <f t="shared" si="2"/>
        <v>34.338976945244958</v>
      </c>
      <c r="L14" s="164">
        <f>'41bbenpreGII'!T14</f>
        <v>0</v>
      </c>
      <c r="M14" s="165">
        <f t="shared" si="3"/>
        <v>0</v>
      </c>
      <c r="N14" s="164">
        <f t="shared" si="5"/>
        <v>22208</v>
      </c>
      <c r="O14" s="165">
        <f t="shared" si="5"/>
        <v>100</v>
      </c>
      <c r="P14" s="166"/>
      <c r="Q14" s="166">
        <f t="shared" si="4"/>
        <v>1.3884338855892466</v>
      </c>
    </row>
    <row r="15" spans="2:25" s="162" customFormat="1" ht="18" customHeight="1" x14ac:dyDescent="0.25">
      <c r="B15" s="146" t="s">
        <v>5</v>
      </c>
      <c r="C15" s="159"/>
      <c r="D15" s="163">
        <f>'41bbenpreGII'!D15</f>
        <v>7788</v>
      </c>
      <c r="F15" s="164">
        <f>'41bbenpreGII'!F15+'41bbenpreGII'!H15+'41bbenpreGII'!J15+'41bbenpreGII'!L15+'41bbenpreGII'!N15</f>
        <v>8953</v>
      </c>
      <c r="G15" s="165">
        <f t="shared" si="0"/>
        <v>70.368623752259694</v>
      </c>
      <c r="H15" s="164">
        <f>'41bbenpreGII'!P15</f>
        <v>157</v>
      </c>
      <c r="I15" s="165">
        <f t="shared" si="1"/>
        <v>1.2339856951976735</v>
      </c>
      <c r="J15" s="164">
        <f>'41bbenpreGII'!R15</f>
        <v>3613</v>
      </c>
      <c r="K15" s="165">
        <f t="shared" si="2"/>
        <v>28.397390552542639</v>
      </c>
      <c r="L15" s="164">
        <f>'41bbenpreGII'!T15</f>
        <v>0</v>
      </c>
      <c r="M15" s="165">
        <f t="shared" si="3"/>
        <v>0</v>
      </c>
      <c r="N15" s="164">
        <f t="shared" si="5"/>
        <v>12723</v>
      </c>
      <c r="O15" s="165">
        <f t="shared" si="5"/>
        <v>100</v>
      </c>
      <c r="P15" s="166"/>
      <c r="Q15" s="166">
        <f t="shared" si="4"/>
        <v>1.6336671802773497</v>
      </c>
    </row>
    <row r="16" spans="2:25" s="162" customFormat="1" ht="18" customHeight="1" x14ac:dyDescent="0.25">
      <c r="B16" s="146" t="s">
        <v>4</v>
      </c>
      <c r="C16" s="159"/>
      <c r="D16" s="163">
        <f>'41bbenpreGII'!D16</f>
        <v>41279</v>
      </c>
      <c r="F16" s="164">
        <f>'41bbenpreGII'!F16+'41bbenpreGII'!H16+'41bbenpreGII'!J16+'41bbenpreGII'!L16+'41bbenpreGII'!N16</f>
        <v>28127</v>
      </c>
      <c r="G16" s="165">
        <f t="shared" si="0"/>
        <v>48.222123165546563</v>
      </c>
      <c r="H16" s="164">
        <f>'41bbenpreGII'!P16</f>
        <v>15912</v>
      </c>
      <c r="I16" s="165">
        <f t="shared" si="1"/>
        <v>27.280208476203537</v>
      </c>
      <c r="J16" s="164">
        <f>'41bbenpreGII'!R16</f>
        <v>13393</v>
      </c>
      <c r="K16" s="165">
        <f t="shared" si="2"/>
        <v>22.961527911123301</v>
      </c>
      <c r="L16" s="164">
        <f>'41bbenpreGII'!T16</f>
        <v>896</v>
      </c>
      <c r="M16" s="165">
        <f t="shared" si="3"/>
        <v>1.5361404471265945</v>
      </c>
      <c r="N16" s="164">
        <f t="shared" si="5"/>
        <v>58328</v>
      </c>
      <c r="O16" s="165">
        <f t="shared" si="5"/>
        <v>100</v>
      </c>
      <c r="P16" s="166"/>
      <c r="Q16" s="166">
        <f t="shared" si="4"/>
        <v>1.413018726228833</v>
      </c>
    </row>
    <row r="17" spans="2:25" s="162" customFormat="1" ht="18" customHeight="1" x14ac:dyDescent="0.25">
      <c r="B17" s="146" t="s">
        <v>40</v>
      </c>
      <c r="C17" s="159"/>
      <c r="D17" s="163">
        <f>'41bbenpreGII'!D17</f>
        <v>25727</v>
      </c>
      <c r="F17" s="164">
        <f>'41bbenpreGII'!F17+'41bbenpreGII'!H17+'41bbenpreGII'!J17+'41bbenpreGII'!L17+'41bbenpreGII'!N17</f>
        <v>22789</v>
      </c>
      <c r="G17" s="165">
        <f t="shared" si="0"/>
        <v>64.638643067846601</v>
      </c>
      <c r="H17" s="164">
        <f>'41bbenpreGII'!P17</f>
        <v>4471</v>
      </c>
      <c r="I17" s="165">
        <f t="shared" si="1"/>
        <v>12.681529385069208</v>
      </c>
      <c r="J17" s="164">
        <f>'41bbenpreGII'!R17</f>
        <v>7993</v>
      </c>
      <c r="K17" s="165">
        <f t="shared" si="2"/>
        <v>22.671318357159066</v>
      </c>
      <c r="L17" s="164">
        <f>'41bbenpreGII'!T17</f>
        <v>3</v>
      </c>
      <c r="M17" s="165">
        <f t="shared" si="3"/>
        <v>8.5091899251191292E-3</v>
      </c>
      <c r="N17" s="164">
        <f t="shared" si="5"/>
        <v>35256</v>
      </c>
      <c r="O17" s="165">
        <f t="shared" si="5"/>
        <v>100</v>
      </c>
      <c r="P17" s="166"/>
      <c r="Q17" s="166">
        <f t="shared" si="4"/>
        <v>1.3703890853966649</v>
      </c>
    </row>
    <row r="18" spans="2:25" s="162" customFormat="1" ht="18" customHeight="1" x14ac:dyDescent="0.25">
      <c r="B18" s="146" t="s">
        <v>41</v>
      </c>
      <c r="C18" s="159"/>
      <c r="D18" s="163">
        <f>'41bbenpreGII'!D18</f>
        <v>91166</v>
      </c>
      <c r="F18" s="164">
        <f>'41bbenpreGII'!F18+'41bbenpreGII'!H18+'41bbenpreGII'!J18+'41bbenpreGII'!L18+'41bbenpreGII'!N18</f>
        <v>53945</v>
      </c>
      <c r="G18" s="165">
        <f t="shared" si="0"/>
        <v>47.153483737314581</v>
      </c>
      <c r="H18" s="164">
        <f>'41bbenpreGII'!P18</f>
        <v>11946</v>
      </c>
      <c r="I18" s="165">
        <f t="shared" si="1"/>
        <v>10.442033862748355</v>
      </c>
      <c r="J18" s="164">
        <f>'41bbenpreGII'!R18</f>
        <v>48496</v>
      </c>
      <c r="K18" s="165">
        <f t="shared" si="2"/>
        <v>42.390496752707534</v>
      </c>
      <c r="L18" s="164">
        <f>'41bbenpreGII'!T18</f>
        <v>16</v>
      </c>
      <c r="M18" s="165">
        <f t="shared" si="3"/>
        <v>1.3985647229530693E-2</v>
      </c>
      <c r="N18" s="164">
        <f t="shared" si="5"/>
        <v>114403</v>
      </c>
      <c r="O18" s="165">
        <f t="shared" si="5"/>
        <v>100</v>
      </c>
      <c r="P18" s="166"/>
      <c r="Q18" s="166">
        <f t="shared" si="4"/>
        <v>1.2548866902134568</v>
      </c>
    </row>
    <row r="19" spans="2:25" s="162" customFormat="1" ht="18" customHeight="1" x14ac:dyDescent="0.25">
      <c r="B19" s="146" t="s">
        <v>3</v>
      </c>
      <c r="C19" s="159"/>
      <c r="D19" s="163">
        <f>'41bbenpreGII'!D19</f>
        <v>61756</v>
      </c>
      <c r="F19" s="164">
        <f>'41bbenpreGII'!F19+'41bbenpreGII'!H19+'41bbenpreGII'!J19+'41bbenpreGII'!L19+'41bbenpreGII'!N19</f>
        <v>43242</v>
      </c>
      <c r="G19" s="165">
        <f t="shared" si="0"/>
        <v>46.197237268036282</v>
      </c>
      <c r="H19" s="164">
        <f>'41bbenpreGII'!P19</f>
        <v>9562</v>
      </c>
      <c r="I19" s="165">
        <f>H19*100/$N19</f>
        <v>10.215484546435478</v>
      </c>
      <c r="J19" s="164">
        <f>'41bbenpreGII'!R19</f>
        <v>40466</v>
      </c>
      <c r="K19" s="165">
        <f>J19*100/$N19</f>
        <v>43.231520357253508</v>
      </c>
      <c r="L19" s="164">
        <f>'41bbenpreGII'!T19</f>
        <v>333</v>
      </c>
      <c r="M19" s="165">
        <f t="shared" si="3"/>
        <v>0.35575782827473479</v>
      </c>
      <c r="N19" s="164">
        <f t="shared" si="5"/>
        <v>93603</v>
      </c>
      <c r="O19" s="165">
        <f t="shared" si="5"/>
        <v>100</v>
      </c>
      <c r="P19" s="166"/>
      <c r="Q19" s="166">
        <f t="shared" si="4"/>
        <v>1.5156907830818058</v>
      </c>
    </row>
    <row r="20" spans="2:25" s="162" customFormat="1" ht="18" customHeight="1" x14ac:dyDescent="0.25">
      <c r="B20" s="146" t="s">
        <v>2</v>
      </c>
      <c r="C20" s="159"/>
      <c r="D20" s="163">
        <f>'41bbenpreGII'!D20</f>
        <v>12462</v>
      </c>
      <c r="F20" s="164">
        <f>'41bbenpreGII'!F20+'41bbenpreGII'!H20+'41bbenpreGII'!J20+'41bbenpreGII'!L20+'41bbenpreGII'!N20</f>
        <v>5663</v>
      </c>
      <c r="G20" s="165">
        <f t="shared" si="0"/>
        <v>37.770959781231241</v>
      </c>
      <c r="H20" s="164">
        <f>'41bbenpreGII'!P20</f>
        <v>6697</v>
      </c>
      <c r="I20" s="165">
        <f>H20*100/$N20</f>
        <v>44.66751150536917</v>
      </c>
      <c r="J20" s="164">
        <f>'41bbenpreGII'!R20</f>
        <v>2633</v>
      </c>
      <c r="K20" s="165">
        <f>J20*100/$N20</f>
        <v>17.561528713399586</v>
      </c>
      <c r="L20" s="164">
        <f>'41bbenpreGII'!T20</f>
        <v>0</v>
      </c>
      <c r="M20" s="165">
        <f t="shared" si="3"/>
        <v>0</v>
      </c>
      <c r="N20" s="164">
        <f t="shared" si="5"/>
        <v>14993</v>
      </c>
      <c r="O20" s="165">
        <f t="shared" si="5"/>
        <v>100</v>
      </c>
      <c r="P20" s="166"/>
      <c r="Q20" s="166">
        <f t="shared" si="4"/>
        <v>1.2030974161450811</v>
      </c>
    </row>
    <row r="21" spans="2:25" s="162" customFormat="1" ht="18" customHeight="1" x14ac:dyDescent="0.25">
      <c r="B21" s="146" t="s">
        <v>35</v>
      </c>
      <c r="C21" s="159"/>
      <c r="D21" s="163">
        <f>'41bbenpreGII'!D21</f>
        <v>26736</v>
      </c>
      <c r="F21" s="164">
        <f>'41bbenpreGII'!F21+'41bbenpreGII'!H21+'41bbenpreGII'!J21+'41bbenpreGII'!L21+'41bbenpreGII'!N21</f>
        <v>23769</v>
      </c>
      <c r="G21" s="165">
        <f t="shared" si="0"/>
        <v>65.236722931247428</v>
      </c>
      <c r="H21" s="164">
        <f>'41bbenpreGII'!P21</f>
        <v>5310</v>
      </c>
      <c r="I21" s="165">
        <f>H21*100/$N21</f>
        <v>14.573898723754631</v>
      </c>
      <c r="J21" s="164">
        <f>'41bbenpreGII'!R21</f>
        <v>7309</v>
      </c>
      <c r="K21" s="165">
        <f>J21*100/$N21</f>
        <v>20.060381501303691</v>
      </c>
      <c r="L21" s="164">
        <f>'41bbenpreGII'!T21</f>
        <v>47</v>
      </c>
      <c r="M21" s="165">
        <f t="shared" si="3"/>
        <v>0.12899684369425005</v>
      </c>
      <c r="N21" s="164">
        <f t="shared" si="5"/>
        <v>36435</v>
      </c>
      <c r="O21" s="165">
        <f t="shared" si="5"/>
        <v>100</v>
      </c>
      <c r="P21" s="166"/>
      <c r="Q21" s="166">
        <f t="shared" si="4"/>
        <v>1.3627692998204668</v>
      </c>
    </row>
    <row r="22" spans="2:25" s="162" customFormat="1" ht="21" customHeight="1" x14ac:dyDescent="0.25">
      <c r="B22" s="146" t="s">
        <v>42</v>
      </c>
      <c r="C22" s="159"/>
      <c r="D22" s="163">
        <f>'41bbenpreGII'!D22</f>
        <v>71897</v>
      </c>
      <c r="F22" s="164">
        <f>'41bbenpreGII'!F22+'41bbenpreGII'!H22+'41bbenpreGII'!J22+'41bbenpreGII'!L22+'41bbenpreGII'!N22</f>
        <v>70876</v>
      </c>
      <c r="G22" s="165">
        <f t="shared" si="0"/>
        <v>69.405301657869742</v>
      </c>
      <c r="H22" s="164">
        <f>'41bbenpreGII'!P22</f>
        <v>10496</v>
      </c>
      <c r="I22" s="165">
        <f>H22*100/$N22</f>
        <v>10.278204839452012</v>
      </c>
      <c r="J22" s="164">
        <f>'41bbenpreGII'!R22</f>
        <v>20731</v>
      </c>
      <c r="K22" s="165">
        <f>J22*100/$N22</f>
        <v>20.300825507496157</v>
      </c>
      <c r="L22" s="164">
        <f>'41bbenpreGII'!T22</f>
        <v>16</v>
      </c>
      <c r="M22" s="165">
        <f t="shared" si="3"/>
        <v>1.5667995182091481E-2</v>
      </c>
      <c r="N22" s="164">
        <f t="shared" si="5"/>
        <v>102119</v>
      </c>
      <c r="O22" s="165">
        <f t="shared" si="5"/>
        <v>100</v>
      </c>
      <c r="P22" s="166"/>
      <c r="Q22" s="166">
        <f t="shared" si="4"/>
        <v>1.4203513359389126</v>
      </c>
    </row>
    <row r="23" spans="2:25" s="162" customFormat="1" ht="18" customHeight="1" x14ac:dyDescent="0.25">
      <c r="B23" s="146" t="s">
        <v>43</v>
      </c>
      <c r="C23" s="159"/>
      <c r="D23" s="163">
        <f>'41bbenpreGII'!D23</f>
        <v>17366</v>
      </c>
      <c r="F23" s="164">
        <f>'41bbenpreGII'!F23+'41bbenpreGII'!H23+'41bbenpreGII'!J23+'41bbenpreGII'!L23+'41bbenpreGII'!N23</f>
        <v>12077</v>
      </c>
      <c r="G23" s="165">
        <f t="shared" si="0"/>
        <v>53.487754107799283</v>
      </c>
      <c r="H23" s="164">
        <f>'41bbenpreGII'!P23</f>
        <v>438</v>
      </c>
      <c r="I23" s="165">
        <f>H23*100/$N23</f>
        <v>1.9398556180521724</v>
      </c>
      <c r="J23" s="164">
        <f>'41bbenpreGII'!R23</f>
        <v>10064</v>
      </c>
      <c r="K23" s="165">
        <f>J23*100/$N23</f>
        <v>44.572390274148546</v>
      </c>
      <c r="L23" s="164">
        <f>'41bbenpreGII'!T23</f>
        <v>0</v>
      </c>
      <c r="M23" s="165">
        <f t="shared" si="3"/>
        <v>0</v>
      </c>
      <c r="N23" s="164">
        <f t="shared" si="5"/>
        <v>22579</v>
      </c>
      <c r="O23" s="165">
        <f t="shared" si="5"/>
        <v>100</v>
      </c>
      <c r="P23" s="166"/>
      <c r="Q23" s="166">
        <f t="shared" si="4"/>
        <v>1.3001842681101001</v>
      </c>
    </row>
    <row r="24" spans="2:25" s="162" customFormat="1" ht="22.5" customHeight="1" x14ac:dyDescent="0.25">
      <c r="B24" s="146" t="s">
        <v>44</v>
      </c>
      <c r="C24" s="159"/>
      <c r="D24" s="163">
        <f>'41bbenpreGII'!D24</f>
        <v>6640</v>
      </c>
      <c r="F24" s="164">
        <f>'41bbenpreGII'!F24+'41bbenpreGII'!H24+'41bbenpreGII'!J24+'41bbenpreGII'!L24+'41bbenpreGII'!N24</f>
        <v>4157</v>
      </c>
      <c r="G24" s="167">
        <f t="shared" si="0"/>
        <v>46.519695613249773</v>
      </c>
      <c r="H24" s="164">
        <f>'41bbenpreGII'!P24</f>
        <v>1471</v>
      </c>
      <c r="I24" s="165">
        <f t="shared" si="1"/>
        <v>16.461504028648164</v>
      </c>
      <c r="J24" s="164">
        <f>'41bbenpreGII'!R24</f>
        <v>3291</v>
      </c>
      <c r="K24" s="165">
        <f t="shared" si="2"/>
        <v>36.828558639212176</v>
      </c>
      <c r="L24" s="164">
        <f>'41bbenpreGII'!T24</f>
        <v>17</v>
      </c>
      <c r="M24" s="165">
        <f t="shared" si="3"/>
        <v>0.19024171888988362</v>
      </c>
      <c r="N24" s="163">
        <f t="shared" si="5"/>
        <v>8936</v>
      </c>
      <c r="O24" s="165">
        <f t="shared" si="5"/>
        <v>99.999999999999986</v>
      </c>
      <c r="P24" s="166"/>
      <c r="Q24" s="166">
        <f t="shared" si="4"/>
        <v>1.3457831325301204</v>
      </c>
    </row>
    <row r="25" spans="2:25" s="162" customFormat="1" ht="18" customHeight="1" x14ac:dyDescent="0.25">
      <c r="B25" s="146" t="s">
        <v>45</v>
      </c>
      <c r="C25" s="159"/>
      <c r="D25" s="163">
        <f>'41bbenpreGII'!D25</f>
        <v>23730</v>
      </c>
      <c r="F25" s="164">
        <f>'41bbenpreGII'!F25+'41bbenpreGII'!H25+'41bbenpreGII'!J25+'41bbenpreGII'!L25+'41bbenpreGII'!N25</f>
        <v>18969</v>
      </c>
      <c r="G25" s="167">
        <f t="shared" si="0"/>
        <v>54.624776824281518</v>
      </c>
      <c r="H25" s="164">
        <f>'41bbenpreGII'!P25</f>
        <v>663</v>
      </c>
      <c r="I25" s="165">
        <f t="shared" si="1"/>
        <v>1.9092322755284226</v>
      </c>
      <c r="J25" s="164">
        <f>'41bbenpreGII'!R25</f>
        <v>12511</v>
      </c>
      <c r="K25" s="165">
        <f t="shared" si="2"/>
        <v>36.02776017969245</v>
      </c>
      <c r="L25" s="164">
        <f>'41bbenpreGII'!T25</f>
        <v>2583</v>
      </c>
      <c r="M25" s="165">
        <f t="shared" si="3"/>
        <v>7.4382307204976099</v>
      </c>
      <c r="N25" s="163">
        <f t="shared" si="5"/>
        <v>34726</v>
      </c>
      <c r="O25" s="165">
        <f t="shared" si="5"/>
        <v>100</v>
      </c>
      <c r="P25" s="166"/>
      <c r="Q25" s="166">
        <f t="shared" si="4"/>
        <v>1.4633796881584493</v>
      </c>
    </row>
    <row r="26" spans="2:25" s="162" customFormat="1" ht="18" customHeight="1" x14ac:dyDescent="0.25">
      <c r="B26" s="146" t="s">
        <v>46</v>
      </c>
      <c r="C26" s="159"/>
      <c r="D26" s="163">
        <f>'41bbenpreGII'!D26</f>
        <v>4086</v>
      </c>
      <c r="F26" s="164">
        <f>'41bbenpreGII'!F26+'41bbenpreGII'!H26+'41bbenpreGII'!J26+'41bbenpreGII'!L26+'41bbenpreGII'!N26</f>
        <v>5161</v>
      </c>
      <c r="G26" s="167">
        <f t="shared" si="0"/>
        <v>80.364372469635626</v>
      </c>
      <c r="H26" s="164">
        <f>'41bbenpreGII'!P26</f>
        <v>544</v>
      </c>
      <c r="I26" s="165">
        <f t="shared" si="1"/>
        <v>8.4708813453752718</v>
      </c>
      <c r="J26" s="164">
        <f>'41bbenpreGII'!R26</f>
        <v>717</v>
      </c>
      <c r="K26" s="165">
        <f t="shared" si="2"/>
        <v>11.164746184989101</v>
      </c>
      <c r="L26" s="164">
        <f>'41bbenpreGII'!T26</f>
        <v>0</v>
      </c>
      <c r="M26" s="165">
        <f t="shared" si="3"/>
        <v>0</v>
      </c>
      <c r="N26" s="163">
        <f t="shared" si="5"/>
        <v>6422</v>
      </c>
      <c r="O26" s="165">
        <f t="shared" si="5"/>
        <v>100</v>
      </c>
      <c r="P26" s="166"/>
      <c r="Q26" s="166">
        <f t="shared" si="4"/>
        <v>1.5717082721488007</v>
      </c>
    </row>
    <row r="27" spans="2:25" s="162" customFormat="1" ht="18" customHeight="1" x14ac:dyDescent="0.25">
      <c r="B27" s="146" t="s">
        <v>1</v>
      </c>
      <c r="C27" s="159"/>
      <c r="D27" s="163">
        <f>'41bbenpreGII'!D27</f>
        <v>1366</v>
      </c>
      <c r="F27" s="164">
        <f>'41bbenpreGII'!F27+'41bbenpreGII'!H27+'41bbenpreGII'!J27+'41bbenpreGII'!L27+'41bbenpreGII'!N27</f>
        <v>1104</v>
      </c>
      <c r="G27" s="167">
        <f t="shared" si="0"/>
        <v>60.859977949283355</v>
      </c>
      <c r="H27" s="164">
        <f>'41bbenpreGII'!P27</f>
        <v>4</v>
      </c>
      <c r="I27" s="165">
        <f t="shared" si="1"/>
        <v>0.22050716648291069</v>
      </c>
      <c r="J27" s="164">
        <f>'41bbenpreGII'!R27</f>
        <v>706</v>
      </c>
      <c r="K27" s="165">
        <f t="shared" si="2"/>
        <v>38.919514884233735</v>
      </c>
      <c r="L27" s="164">
        <f>'41bbenpreGII'!T27</f>
        <v>0</v>
      </c>
      <c r="M27" s="165">
        <f t="shared" si="3"/>
        <v>0</v>
      </c>
      <c r="N27" s="164">
        <f t="shared" si="5"/>
        <v>1814</v>
      </c>
      <c r="O27" s="165">
        <f t="shared" si="5"/>
        <v>100</v>
      </c>
      <c r="P27" s="166"/>
      <c r="Q27" s="166">
        <f t="shared" si="4"/>
        <v>1.3279648609077599</v>
      </c>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578248</v>
      </c>
      <c r="E30" s="174"/>
      <c r="F30" s="147">
        <f>SUM(F10:F27)</f>
        <v>489571</v>
      </c>
      <c r="G30" s="175">
        <f>F30*100/$N30</f>
        <v>60.041624457618845</v>
      </c>
      <c r="H30" s="147">
        <f>SUM(H10:H27)</f>
        <v>81336</v>
      </c>
      <c r="I30" s="175">
        <f>H30*100/$N30</f>
        <v>9.9751528723819156</v>
      </c>
      <c r="J30" s="147">
        <f>SUM(J10:J27)</f>
        <v>240559</v>
      </c>
      <c r="K30" s="175">
        <f>J30*100/$N30</f>
        <v>29.502468769392657</v>
      </c>
      <c r="L30" s="147">
        <f>SUM(L10:L28)</f>
        <v>3920</v>
      </c>
      <c r="M30" s="175">
        <f>L30*100/$N30</f>
        <v>0.48075390060658385</v>
      </c>
      <c r="N30" s="147">
        <f>F30+H30+J30+L30</f>
        <v>815386</v>
      </c>
      <c r="O30" s="175">
        <f>G30+I30+K30+M30</f>
        <v>100.00000000000001</v>
      </c>
      <c r="P30" s="176"/>
      <c r="Q30" s="176">
        <f>(N30/D30)</f>
        <v>1.4100973976563689</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26">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7.17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B1" s="613" t="s">
        <v>48</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485" t="s">
        <v>417</v>
      </c>
      <c r="C3" s="1485"/>
      <c r="D3" s="1485"/>
      <c r="E3" s="1485"/>
      <c r="F3" s="1485"/>
      <c r="G3" s="1485"/>
      <c r="H3" s="1485"/>
      <c r="I3" s="1485"/>
      <c r="J3" s="1485"/>
      <c r="K3" s="1485"/>
      <c r="L3" s="1485"/>
      <c r="M3" s="1485"/>
      <c r="N3" s="1485"/>
      <c r="O3" s="1485"/>
      <c r="P3" s="1485"/>
      <c r="Q3" s="1485"/>
      <c r="R3" s="1485"/>
      <c r="S3" s="1485"/>
      <c r="T3" s="1485"/>
      <c r="U3" s="1485"/>
      <c r="V3" s="1485"/>
      <c r="W3" s="1485"/>
      <c r="X3" s="1485"/>
      <c r="Y3" s="821"/>
    </row>
    <row r="4" spans="2:30" s="621" customFormat="1" ht="14.25" customHeight="1" x14ac:dyDescent="0.25">
      <c r="B4" s="1420" t="str">
        <f>porsaad!$B$6</f>
        <v>Situación a 31 de diciembre de 2024</v>
      </c>
      <c r="C4" s="1420"/>
      <c r="D4" s="1420"/>
      <c r="E4" s="1420"/>
      <c r="F4" s="1420"/>
      <c r="G4" s="1420"/>
      <c r="H4" s="1420"/>
      <c r="I4" s="1420"/>
      <c r="J4" s="1420"/>
      <c r="K4" s="1420"/>
      <c r="L4" s="1420"/>
      <c r="M4" s="1420"/>
      <c r="N4" s="1420"/>
      <c r="O4" s="1420"/>
      <c r="P4" s="1420"/>
      <c r="Q4" s="1420"/>
      <c r="R4" s="1420"/>
      <c r="S4" s="1420"/>
      <c r="T4" s="1420"/>
      <c r="U4" s="1420"/>
      <c r="V4" s="1420"/>
      <c r="W4" s="1420"/>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35" t="s">
        <v>52</v>
      </c>
      <c r="G6" s="1536"/>
      <c r="H6" s="1536"/>
      <c r="I6" s="1536"/>
      <c r="J6" s="1536"/>
      <c r="K6" s="1536"/>
      <c r="L6" s="1536"/>
      <c r="M6" s="1536"/>
      <c r="N6" s="1536"/>
      <c r="O6" s="1536"/>
      <c r="P6" s="1536"/>
      <c r="Q6" s="1536"/>
      <c r="R6" s="1536"/>
      <c r="S6" s="1536"/>
      <c r="T6" s="1536"/>
      <c r="U6" s="1536"/>
      <c r="V6" s="1536"/>
      <c r="W6" s="1537"/>
      <c r="X6" s="825"/>
      <c r="Y6" s="826"/>
    </row>
    <row r="7" spans="2:30" s="621" customFormat="1" ht="64.5" customHeight="1" x14ac:dyDescent="0.25">
      <c r="B7" s="1493" t="s">
        <v>12</v>
      </c>
      <c r="C7" s="625"/>
      <c r="D7" s="871" t="s">
        <v>250</v>
      </c>
      <c r="E7" s="625"/>
      <c r="F7" s="1538" t="s">
        <v>54</v>
      </c>
      <c r="G7" s="1539"/>
      <c r="H7" s="1540" t="s">
        <v>55</v>
      </c>
      <c r="I7" s="1541"/>
      <c r="J7" s="1542" t="s">
        <v>56</v>
      </c>
      <c r="K7" s="1543"/>
      <c r="L7" s="1542" t="s">
        <v>57</v>
      </c>
      <c r="M7" s="1544"/>
      <c r="N7" s="1543" t="s">
        <v>58</v>
      </c>
      <c r="O7" s="1543"/>
      <c r="P7" s="1542" t="s">
        <v>59</v>
      </c>
      <c r="Q7" s="1544"/>
      <c r="R7" s="1540" t="s">
        <v>60</v>
      </c>
      <c r="S7" s="1541"/>
      <c r="T7" s="1542" t="s">
        <v>61</v>
      </c>
      <c r="U7" s="1544"/>
      <c r="V7" s="1542" t="s">
        <v>0</v>
      </c>
      <c r="W7" s="1545"/>
      <c r="X7" s="627"/>
      <c r="Y7" s="855" t="s">
        <v>482</v>
      </c>
      <c r="AD7" s="827"/>
    </row>
    <row r="8" spans="2:30" s="626" customFormat="1" ht="20.25" customHeight="1" x14ac:dyDescent="0.25">
      <c r="B8" s="1494"/>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89468</v>
      </c>
      <c r="E10" s="633"/>
      <c r="F10" s="675">
        <v>573</v>
      </c>
      <c r="G10" s="676">
        <v>4.012173471975653</v>
      </c>
      <c r="H10" s="675">
        <v>56404</v>
      </c>
      <c r="I10" s="676">
        <v>61.699213796601569</v>
      </c>
      <c r="J10" s="675">
        <v>63005</v>
      </c>
      <c r="K10" s="676">
        <v>18.062389043875221</v>
      </c>
      <c r="L10" s="675">
        <v>635</v>
      </c>
      <c r="M10" s="676">
        <v>0.90540197818919599</v>
      </c>
      <c r="N10" s="675">
        <v>97</v>
      </c>
      <c r="O10" s="676">
        <v>0.39817397920365205</v>
      </c>
      <c r="P10" s="675">
        <v>120</v>
      </c>
      <c r="Q10" s="676">
        <v>2.5361399949277198E-3</v>
      </c>
      <c r="R10" s="675">
        <v>20102</v>
      </c>
      <c r="S10" s="676">
        <v>14.920111590159777</v>
      </c>
      <c r="T10" s="675">
        <v>0</v>
      </c>
      <c r="U10" s="676">
        <v>0</v>
      </c>
      <c r="V10" s="831">
        <f>F10+H10+J10+L10+N10+P10+R10+T10</f>
        <v>140936</v>
      </c>
      <c r="W10" s="676">
        <f t="shared" ref="V10:W27" si="0">G10+I10+K10+M10+O10+Q10+S10+U10</f>
        <v>99.999999999999986</v>
      </c>
      <c r="X10" s="678"/>
      <c r="Y10" s="832">
        <f t="shared" ref="Y10:Y27" si="1">V10/D10</f>
        <v>1.5752671346179639</v>
      </c>
    </row>
    <row r="11" spans="2:30" s="633" customFormat="1" ht="18" customHeight="1" x14ac:dyDescent="0.25">
      <c r="B11" s="682" t="s">
        <v>7</v>
      </c>
      <c r="D11" s="833">
        <v>15759</v>
      </c>
      <c r="F11" s="683">
        <v>1076</v>
      </c>
      <c r="G11" s="684">
        <v>9.5502617241747672</v>
      </c>
      <c r="H11" s="683">
        <v>5135</v>
      </c>
      <c r="I11" s="684">
        <v>13.652387565431043</v>
      </c>
      <c r="J11" s="683">
        <v>3220</v>
      </c>
      <c r="K11" s="684">
        <v>21.664352099134707</v>
      </c>
      <c r="L11" s="683">
        <v>637</v>
      </c>
      <c r="M11" s="684">
        <v>5.0849268240572592</v>
      </c>
      <c r="N11" s="683">
        <v>100</v>
      </c>
      <c r="O11" s="684">
        <v>1.6023929067407328</v>
      </c>
      <c r="P11" s="683">
        <v>1724</v>
      </c>
      <c r="Q11" s="684">
        <v>2.4676850763807288</v>
      </c>
      <c r="R11" s="683">
        <v>9685</v>
      </c>
      <c r="S11" s="684">
        <v>45.977993804080761</v>
      </c>
      <c r="T11" s="683">
        <v>0</v>
      </c>
      <c r="U11" s="684">
        <v>0</v>
      </c>
      <c r="V11" s="834">
        <f t="shared" si="0"/>
        <v>21577</v>
      </c>
      <c r="W11" s="684">
        <f t="shared" si="0"/>
        <v>100</v>
      </c>
      <c r="X11" s="678"/>
      <c r="Y11" s="835">
        <f t="shared" si="1"/>
        <v>1.3691858620470843</v>
      </c>
    </row>
    <row r="12" spans="2:30" s="633" customFormat="1" ht="22.5" customHeight="1" x14ac:dyDescent="0.25">
      <c r="B12" s="682" t="s">
        <v>37</v>
      </c>
      <c r="D12" s="833">
        <v>14245</v>
      </c>
      <c r="F12" s="685">
        <v>2571</v>
      </c>
      <c r="G12" s="684">
        <v>22.562277580071175</v>
      </c>
      <c r="H12" s="685">
        <v>3975</v>
      </c>
      <c r="I12" s="684">
        <v>8.1748856126080334</v>
      </c>
      <c r="J12" s="685">
        <v>4807</v>
      </c>
      <c r="K12" s="684">
        <v>24.789018810371125</v>
      </c>
      <c r="L12" s="685">
        <v>795</v>
      </c>
      <c r="M12" s="684">
        <v>8.8764616166751402</v>
      </c>
      <c r="N12" s="685">
        <v>72</v>
      </c>
      <c r="O12" s="684">
        <v>1.4234875444839858</v>
      </c>
      <c r="P12" s="685">
        <v>1537</v>
      </c>
      <c r="Q12" s="684">
        <v>5.2567361464158617</v>
      </c>
      <c r="R12" s="685">
        <v>5280</v>
      </c>
      <c r="S12" s="684">
        <v>28.917132689374682</v>
      </c>
      <c r="T12" s="685">
        <v>8</v>
      </c>
      <c r="U12" s="684">
        <v>0</v>
      </c>
      <c r="V12" s="834">
        <f t="shared" si="0"/>
        <v>19045</v>
      </c>
      <c r="W12" s="684">
        <f t="shared" si="0"/>
        <v>100.00000000000001</v>
      </c>
      <c r="X12" s="678"/>
      <c r="Y12" s="835">
        <f t="shared" si="1"/>
        <v>1.3369603369603369</v>
      </c>
    </row>
    <row r="13" spans="2:30" s="633" customFormat="1" ht="18" customHeight="1" x14ac:dyDescent="0.25">
      <c r="B13" s="682" t="s">
        <v>38</v>
      </c>
      <c r="D13" s="833">
        <v>13374</v>
      </c>
      <c r="F13" s="683">
        <v>2948</v>
      </c>
      <c r="G13" s="684">
        <v>21.067835441777071</v>
      </c>
      <c r="H13" s="683">
        <v>8631</v>
      </c>
      <c r="I13" s="684">
        <v>23.637812531128599</v>
      </c>
      <c r="J13" s="683">
        <v>826</v>
      </c>
      <c r="K13" s="684">
        <v>3.117840422352824</v>
      </c>
      <c r="L13" s="683">
        <v>209</v>
      </c>
      <c r="M13" s="684">
        <v>1.8926187867317461</v>
      </c>
      <c r="N13" s="683">
        <v>5</v>
      </c>
      <c r="O13" s="684">
        <v>0.28887339376431914</v>
      </c>
      <c r="P13" s="683">
        <v>48</v>
      </c>
      <c r="Q13" s="684">
        <v>0.29883454527343362</v>
      </c>
      <c r="R13" s="683">
        <v>11459</v>
      </c>
      <c r="S13" s="684">
        <v>49.696184878972012</v>
      </c>
      <c r="T13" s="683">
        <v>0</v>
      </c>
      <c r="U13" s="684">
        <v>0</v>
      </c>
      <c r="V13" s="834">
        <f t="shared" si="0"/>
        <v>24126</v>
      </c>
      <c r="W13" s="684">
        <f t="shared" si="0"/>
        <v>100</v>
      </c>
      <c r="X13" s="678"/>
      <c r="Y13" s="835">
        <f t="shared" si="1"/>
        <v>1.803947958725886</v>
      </c>
    </row>
    <row r="14" spans="2:30" s="633" customFormat="1" ht="18" customHeight="1" x14ac:dyDescent="0.25">
      <c r="B14" s="682" t="s">
        <v>6</v>
      </c>
      <c r="D14" s="833">
        <v>13848</v>
      </c>
      <c r="F14" s="683">
        <v>1851</v>
      </c>
      <c r="G14" s="684">
        <v>1.1223131063344112</v>
      </c>
      <c r="H14" s="683">
        <v>1820</v>
      </c>
      <c r="I14" s="684">
        <v>5.0218755944455014</v>
      </c>
      <c r="J14" s="683">
        <v>1296</v>
      </c>
      <c r="K14" s="684">
        <v>0</v>
      </c>
      <c r="L14" s="683">
        <v>2662</v>
      </c>
      <c r="M14" s="684">
        <v>29.922008750237779</v>
      </c>
      <c r="N14" s="683">
        <v>84</v>
      </c>
      <c r="O14" s="684">
        <v>2.4538710291040515</v>
      </c>
      <c r="P14" s="683">
        <v>5894</v>
      </c>
      <c r="Q14" s="684">
        <v>21.742438653224273</v>
      </c>
      <c r="R14" s="683">
        <v>5834</v>
      </c>
      <c r="S14" s="684">
        <v>39.737492866653987</v>
      </c>
      <c r="T14" s="683">
        <v>0</v>
      </c>
      <c r="U14" s="684">
        <v>0</v>
      </c>
      <c r="V14" s="834">
        <f t="shared" si="0"/>
        <v>19441</v>
      </c>
      <c r="W14" s="684">
        <f t="shared" si="0"/>
        <v>100</v>
      </c>
      <c r="X14" s="678"/>
      <c r="Y14" s="835">
        <f t="shared" si="1"/>
        <v>1.4038850375505487</v>
      </c>
    </row>
    <row r="15" spans="2:30" s="633" customFormat="1" ht="18" customHeight="1" x14ac:dyDescent="0.25">
      <c r="B15" s="682" t="s">
        <v>5</v>
      </c>
      <c r="D15" s="833">
        <v>5109</v>
      </c>
      <c r="F15" s="685">
        <v>786</v>
      </c>
      <c r="G15" s="684">
        <v>0</v>
      </c>
      <c r="H15" s="685">
        <v>1797</v>
      </c>
      <c r="I15" s="684">
        <v>19.530493707647629</v>
      </c>
      <c r="J15" s="685">
        <v>449</v>
      </c>
      <c r="K15" s="684">
        <v>7.5750242013552755</v>
      </c>
      <c r="L15" s="685">
        <v>648</v>
      </c>
      <c r="M15" s="684">
        <v>11.302032913843176</v>
      </c>
      <c r="N15" s="685">
        <v>48</v>
      </c>
      <c r="O15" s="684">
        <v>2.1539206195546949</v>
      </c>
      <c r="P15" s="685">
        <v>1</v>
      </c>
      <c r="Q15" s="684">
        <v>0</v>
      </c>
      <c r="R15" s="685">
        <v>3506</v>
      </c>
      <c r="S15" s="684">
        <v>59.438528557599227</v>
      </c>
      <c r="T15" s="685">
        <v>0</v>
      </c>
      <c r="U15" s="684">
        <v>0</v>
      </c>
      <c r="V15" s="834">
        <f t="shared" si="0"/>
        <v>7235</v>
      </c>
      <c r="W15" s="684">
        <f t="shared" si="0"/>
        <v>100</v>
      </c>
      <c r="X15" s="678"/>
      <c r="Y15" s="835">
        <f t="shared" si="1"/>
        <v>1.4161284008612254</v>
      </c>
    </row>
    <row r="16" spans="2:30" s="742" customFormat="1" ht="18" customHeight="1" x14ac:dyDescent="0.25">
      <c r="B16" s="836" t="s">
        <v>4</v>
      </c>
      <c r="D16" s="837">
        <v>49786</v>
      </c>
      <c r="E16" s="820"/>
      <c r="F16" s="838">
        <v>3668</v>
      </c>
      <c r="G16" s="839">
        <v>7.7071171283070425</v>
      </c>
      <c r="H16" s="838">
        <v>18419</v>
      </c>
      <c r="I16" s="839">
        <v>15.824121227176748</v>
      </c>
      <c r="J16" s="838">
        <v>10506</v>
      </c>
      <c r="K16" s="839">
        <v>26.553637229329691</v>
      </c>
      <c r="L16" s="838">
        <v>3663</v>
      </c>
      <c r="M16" s="839">
        <v>6.8666418250320875</v>
      </c>
      <c r="N16" s="838">
        <v>4</v>
      </c>
      <c r="O16" s="839">
        <v>1.1427151906595454</v>
      </c>
      <c r="P16" s="838">
        <v>20002</v>
      </c>
      <c r="Q16" s="839">
        <v>25.539270483997846</v>
      </c>
      <c r="R16" s="838">
        <v>13757</v>
      </c>
      <c r="S16" s="839">
        <v>15.629528422970232</v>
      </c>
      <c r="T16" s="838">
        <v>1235</v>
      </c>
      <c r="U16" s="839">
        <v>0.73696849252680829</v>
      </c>
      <c r="V16" s="840">
        <f t="shared" si="0"/>
        <v>71254</v>
      </c>
      <c r="W16" s="839">
        <f t="shared" si="0"/>
        <v>100</v>
      </c>
      <c r="X16" s="841"/>
      <c r="Y16" s="835">
        <f t="shared" si="1"/>
        <v>1.4312055597959266</v>
      </c>
    </row>
    <row r="17" spans="2:25" s="742" customFormat="1" ht="18" customHeight="1" x14ac:dyDescent="0.25">
      <c r="B17" s="836" t="s">
        <v>40</v>
      </c>
      <c r="D17" s="837">
        <v>28757</v>
      </c>
      <c r="E17" s="820"/>
      <c r="F17" s="838">
        <v>4452</v>
      </c>
      <c r="G17" s="839">
        <v>13.305587605076644</v>
      </c>
      <c r="H17" s="838">
        <v>16793</v>
      </c>
      <c r="I17" s="839">
        <v>29.339047305093128</v>
      </c>
      <c r="J17" s="838">
        <v>8096</v>
      </c>
      <c r="K17" s="839">
        <v>36.084555793637712</v>
      </c>
      <c r="L17" s="838">
        <v>1102</v>
      </c>
      <c r="M17" s="839">
        <v>3.7127080929619254</v>
      </c>
      <c r="N17" s="838">
        <v>1545</v>
      </c>
      <c r="O17" s="839">
        <v>5.6576561727377612</v>
      </c>
      <c r="P17" s="838">
        <v>3313</v>
      </c>
      <c r="Q17" s="839">
        <v>8.2330641173561894</v>
      </c>
      <c r="R17" s="838">
        <v>3532</v>
      </c>
      <c r="S17" s="839">
        <v>3.6302950387341353</v>
      </c>
      <c r="T17" s="838">
        <v>2</v>
      </c>
      <c r="U17" s="839">
        <v>3.708587440250536E-2</v>
      </c>
      <c r="V17" s="840">
        <f t="shared" si="0"/>
        <v>38835</v>
      </c>
      <c r="W17" s="839">
        <f t="shared" si="0"/>
        <v>100</v>
      </c>
      <c r="X17" s="841"/>
      <c r="Y17" s="835">
        <f t="shared" si="1"/>
        <v>1.350453802552422</v>
      </c>
    </row>
    <row r="18" spans="2:25" s="742" customFormat="1" ht="18" customHeight="1" x14ac:dyDescent="0.25">
      <c r="B18" s="836" t="s">
        <v>41</v>
      </c>
      <c r="D18" s="837">
        <v>92206</v>
      </c>
      <c r="E18" s="820"/>
      <c r="F18" s="838">
        <v>1</v>
      </c>
      <c r="G18" s="839">
        <v>0.11792867955081494</v>
      </c>
      <c r="H18" s="838">
        <v>19426</v>
      </c>
      <c r="I18" s="839">
        <v>17.203506178054706</v>
      </c>
      <c r="J18" s="838">
        <v>14529</v>
      </c>
      <c r="K18" s="839">
        <v>23.951842855634176</v>
      </c>
      <c r="L18" s="838">
        <v>3255</v>
      </c>
      <c r="M18" s="839">
        <v>4.6309008343014044</v>
      </c>
      <c r="N18" s="838">
        <v>3150</v>
      </c>
      <c r="O18" s="839">
        <v>4.7998732706727214</v>
      </c>
      <c r="P18" s="838">
        <v>5640</v>
      </c>
      <c r="Q18" s="839">
        <v>6.3575879184707995</v>
      </c>
      <c r="R18" s="838">
        <v>65693</v>
      </c>
      <c r="S18" s="839">
        <v>42.934840004224313</v>
      </c>
      <c r="T18" s="838">
        <v>7</v>
      </c>
      <c r="U18" s="839">
        <v>3.5202590910691028E-3</v>
      </c>
      <c r="V18" s="840">
        <f t="shared" si="0"/>
        <v>111701</v>
      </c>
      <c r="W18" s="839">
        <f t="shared" si="0"/>
        <v>100.00000000000001</v>
      </c>
      <c r="X18" s="841"/>
      <c r="Y18" s="835">
        <f t="shared" si="1"/>
        <v>1.2114287573476781</v>
      </c>
    </row>
    <row r="19" spans="2:25" s="742" customFormat="1" ht="18" customHeight="1" x14ac:dyDescent="0.25">
      <c r="B19" s="836" t="s">
        <v>3</v>
      </c>
      <c r="D19" s="837">
        <v>56327</v>
      </c>
      <c r="E19" s="820"/>
      <c r="F19" s="838">
        <v>1293</v>
      </c>
      <c r="G19" s="839">
        <v>2.6363906960921888</v>
      </c>
      <c r="H19" s="838">
        <v>32450</v>
      </c>
      <c r="I19" s="839">
        <v>2.1814006888633752</v>
      </c>
      <c r="J19" s="838">
        <v>2983</v>
      </c>
      <c r="K19" s="839">
        <v>0.29340477101671131</v>
      </c>
      <c r="L19" s="838">
        <v>2205</v>
      </c>
      <c r="M19" s="839">
        <v>6.7525619764425731</v>
      </c>
      <c r="N19" s="838">
        <v>922</v>
      </c>
      <c r="O19" s="839">
        <v>4.8262958710719905</v>
      </c>
      <c r="P19" s="838">
        <v>7922</v>
      </c>
      <c r="Q19" s="839">
        <v>19.628353956712164</v>
      </c>
      <c r="R19" s="838">
        <v>39192</v>
      </c>
      <c r="S19" s="839">
        <v>63.673087553684567</v>
      </c>
      <c r="T19" s="838">
        <v>135</v>
      </c>
      <c r="U19" s="839">
        <v>8.5044861164264157E-3</v>
      </c>
      <c r="V19" s="840">
        <f t="shared" si="0"/>
        <v>87102</v>
      </c>
      <c r="W19" s="839">
        <f t="shared" si="0"/>
        <v>99.999999999999986</v>
      </c>
      <c r="X19" s="841"/>
      <c r="Y19" s="835">
        <f t="shared" si="1"/>
        <v>1.5463632005965167</v>
      </c>
    </row>
    <row r="20" spans="2:25" s="633" customFormat="1" ht="18" customHeight="1" x14ac:dyDescent="0.25">
      <c r="B20" s="836" t="s">
        <v>2</v>
      </c>
      <c r="D20" s="833">
        <v>12203</v>
      </c>
      <c r="F20" s="683">
        <v>940</v>
      </c>
      <c r="G20" s="684">
        <v>8.8888888888888893</v>
      </c>
      <c r="H20" s="683">
        <v>3682</v>
      </c>
      <c r="I20" s="684">
        <v>7.0230607966457024</v>
      </c>
      <c r="J20" s="683">
        <v>444</v>
      </c>
      <c r="K20" s="684">
        <v>5.2725366876310273</v>
      </c>
      <c r="L20" s="683">
        <v>743</v>
      </c>
      <c r="M20" s="684">
        <v>6.6876310272536692</v>
      </c>
      <c r="N20" s="683">
        <v>37</v>
      </c>
      <c r="O20" s="684">
        <v>1.519916142557652</v>
      </c>
      <c r="P20" s="683">
        <v>7437</v>
      </c>
      <c r="Q20" s="684">
        <v>53.574423480083858</v>
      </c>
      <c r="R20" s="683">
        <v>2265</v>
      </c>
      <c r="S20" s="684">
        <v>17.033542976939202</v>
      </c>
      <c r="T20" s="683">
        <v>0</v>
      </c>
      <c r="U20" s="684">
        <v>0</v>
      </c>
      <c r="V20" s="834">
        <f t="shared" si="0"/>
        <v>15548</v>
      </c>
      <c r="W20" s="684">
        <f t="shared" si="0"/>
        <v>100</v>
      </c>
      <c r="X20" s="678"/>
      <c r="Y20" s="835">
        <f t="shared" si="1"/>
        <v>1.2741129230517085</v>
      </c>
    </row>
    <row r="21" spans="2:25" s="633" customFormat="1" ht="18" customHeight="1" x14ac:dyDescent="0.25">
      <c r="B21" s="682" t="s">
        <v>35</v>
      </c>
      <c r="D21" s="833">
        <v>24741</v>
      </c>
      <c r="F21" s="683">
        <v>2377</v>
      </c>
      <c r="G21" s="684">
        <v>9.48509485094851</v>
      </c>
      <c r="H21" s="683">
        <v>7914</v>
      </c>
      <c r="I21" s="684">
        <v>13.467175488081411</v>
      </c>
      <c r="J21" s="683">
        <v>7430</v>
      </c>
      <c r="K21" s="684">
        <v>37.735744704385816</v>
      </c>
      <c r="L21" s="683">
        <v>3886</v>
      </c>
      <c r="M21" s="684">
        <v>10.646535036778939</v>
      </c>
      <c r="N21" s="683">
        <v>157</v>
      </c>
      <c r="O21" s="684">
        <v>5.0992754825507438</v>
      </c>
      <c r="P21" s="683">
        <v>5098</v>
      </c>
      <c r="Q21" s="684">
        <v>7.2838891654222664</v>
      </c>
      <c r="R21" s="683">
        <v>8041</v>
      </c>
      <c r="S21" s="684">
        <v>16.276754604280736</v>
      </c>
      <c r="T21" s="683">
        <v>3</v>
      </c>
      <c r="U21" s="684">
        <v>5.5306675515734748E-3</v>
      </c>
      <c r="V21" s="834">
        <f t="shared" si="0"/>
        <v>34906</v>
      </c>
      <c r="W21" s="684">
        <f t="shared" si="0"/>
        <v>99.999999999999986</v>
      </c>
      <c r="X21" s="678"/>
      <c r="Y21" s="835">
        <f t="shared" si="1"/>
        <v>1.410856473060911</v>
      </c>
    </row>
    <row r="22" spans="2:25" s="633" customFormat="1" ht="21" customHeight="1" x14ac:dyDescent="0.25">
      <c r="B22" s="682" t="s">
        <v>42</v>
      </c>
      <c r="D22" s="833">
        <v>55646</v>
      </c>
      <c r="F22" s="683">
        <v>979</v>
      </c>
      <c r="G22" s="684">
        <v>0.68948988809615985</v>
      </c>
      <c r="H22" s="683">
        <v>33023</v>
      </c>
      <c r="I22" s="684">
        <v>38.969083568386701</v>
      </c>
      <c r="J22" s="683">
        <v>17753</v>
      </c>
      <c r="K22" s="684">
        <v>31.722065519974926</v>
      </c>
      <c r="L22" s="683">
        <v>3486</v>
      </c>
      <c r="M22" s="684">
        <v>6.2533414449790756</v>
      </c>
      <c r="N22" s="683">
        <v>1288</v>
      </c>
      <c r="O22" s="684">
        <v>2.9736555868960051</v>
      </c>
      <c r="P22" s="683">
        <v>5040</v>
      </c>
      <c r="Q22" s="684">
        <v>4.5664878417491659</v>
      </c>
      <c r="R22" s="683">
        <v>14734</v>
      </c>
      <c r="S22" s="684">
        <v>14.824032594067438</v>
      </c>
      <c r="T22" s="683">
        <v>1</v>
      </c>
      <c r="U22" s="684">
        <v>1.8435558505244917E-3</v>
      </c>
      <c r="V22" s="834">
        <f t="shared" si="0"/>
        <v>76304</v>
      </c>
      <c r="W22" s="684">
        <f t="shared" si="0"/>
        <v>99.999999999999986</v>
      </c>
      <c r="X22" s="678"/>
      <c r="Y22" s="835">
        <f t="shared" si="1"/>
        <v>1.371239621895554</v>
      </c>
    </row>
    <row r="23" spans="2:25" s="633" customFormat="1" ht="18" customHeight="1" x14ac:dyDescent="0.25">
      <c r="B23" s="682" t="s">
        <v>43</v>
      </c>
      <c r="D23" s="833">
        <v>13665</v>
      </c>
      <c r="F23" s="683">
        <v>485</v>
      </c>
      <c r="G23" s="684">
        <v>5.7716568544995797</v>
      </c>
      <c r="H23" s="683">
        <v>6219</v>
      </c>
      <c r="I23" s="684">
        <v>26.377207737594617</v>
      </c>
      <c r="J23" s="683">
        <v>2070</v>
      </c>
      <c r="K23" s="684">
        <v>6.8544995794785537</v>
      </c>
      <c r="L23" s="683">
        <v>675</v>
      </c>
      <c r="M23" s="684">
        <v>5.6244743481917574</v>
      </c>
      <c r="N23" s="683">
        <v>23</v>
      </c>
      <c r="O23" s="684">
        <v>0.48359966358284273</v>
      </c>
      <c r="P23" s="683">
        <v>182</v>
      </c>
      <c r="Q23" s="684">
        <v>7.0962994112699747</v>
      </c>
      <c r="R23" s="683">
        <v>8946</v>
      </c>
      <c r="S23" s="684">
        <v>47.792262405382672</v>
      </c>
      <c r="T23" s="683">
        <v>1</v>
      </c>
      <c r="U23" s="684">
        <v>0</v>
      </c>
      <c r="V23" s="834">
        <f>F23+H23+J23+L23+N23+P23+R23+T23</f>
        <v>18601</v>
      </c>
      <c r="W23" s="684">
        <f t="shared" si="0"/>
        <v>100</v>
      </c>
      <c r="X23" s="678"/>
      <c r="Y23" s="835">
        <f t="shared" si="1"/>
        <v>1.3612147822905232</v>
      </c>
    </row>
    <row r="24" spans="2:25" s="633" customFormat="1" ht="22.5" customHeight="1" x14ac:dyDescent="0.25">
      <c r="B24" s="682" t="s">
        <v>44</v>
      </c>
      <c r="D24" s="833">
        <v>6424</v>
      </c>
      <c r="F24" s="685">
        <v>1271</v>
      </c>
      <c r="G24" s="686">
        <v>7.9028995279838163</v>
      </c>
      <c r="H24" s="685">
        <v>1883</v>
      </c>
      <c r="I24" s="684">
        <v>17.80175320296696</v>
      </c>
      <c r="J24" s="685">
        <v>574</v>
      </c>
      <c r="K24" s="684">
        <v>7.026298044504383</v>
      </c>
      <c r="L24" s="685">
        <v>251</v>
      </c>
      <c r="M24" s="684">
        <v>1.2946729602157789</v>
      </c>
      <c r="N24" s="685">
        <v>83</v>
      </c>
      <c r="O24" s="684">
        <v>2.4679703304113283</v>
      </c>
      <c r="P24" s="685">
        <v>703</v>
      </c>
      <c r="Q24" s="684">
        <v>3.236682400539447</v>
      </c>
      <c r="R24" s="685">
        <v>5028</v>
      </c>
      <c r="S24" s="684">
        <v>60.229265003371545</v>
      </c>
      <c r="T24" s="685">
        <v>13</v>
      </c>
      <c r="U24" s="684">
        <v>4.0458530006743092E-2</v>
      </c>
      <c r="V24" s="842">
        <f t="shared" si="0"/>
        <v>9806</v>
      </c>
      <c r="W24" s="684">
        <f t="shared" si="0"/>
        <v>99.999999999999986</v>
      </c>
      <c r="X24" s="678"/>
      <c r="Y24" s="835">
        <f t="shared" si="1"/>
        <v>1.5264632627646326</v>
      </c>
    </row>
    <row r="25" spans="2:25" s="633" customFormat="1" ht="18" customHeight="1" x14ac:dyDescent="0.25">
      <c r="B25" s="682" t="s">
        <v>45</v>
      </c>
      <c r="D25" s="833">
        <v>29732</v>
      </c>
      <c r="F25" s="685">
        <v>393</v>
      </c>
      <c r="G25" s="686">
        <v>0.14814347853495555</v>
      </c>
      <c r="H25" s="685">
        <v>13291</v>
      </c>
      <c r="I25" s="684">
        <v>26.640610225052008</v>
      </c>
      <c r="J25" s="685">
        <v>2847</v>
      </c>
      <c r="K25" s="684">
        <v>10.29754775263191</v>
      </c>
      <c r="L25" s="685">
        <v>2521</v>
      </c>
      <c r="M25" s="684">
        <v>7.0888230473428733</v>
      </c>
      <c r="N25" s="685">
        <v>2374</v>
      </c>
      <c r="O25" s="684">
        <v>6.2819138876631158</v>
      </c>
      <c r="P25" s="685">
        <v>34</v>
      </c>
      <c r="Q25" s="684">
        <v>0.15444745634495366</v>
      </c>
      <c r="R25" s="685">
        <v>17901</v>
      </c>
      <c r="S25" s="684">
        <v>42.274475193847316</v>
      </c>
      <c r="T25" s="685">
        <v>2587</v>
      </c>
      <c r="U25" s="684">
        <v>7.1140389585828654</v>
      </c>
      <c r="V25" s="842">
        <f t="shared" si="0"/>
        <v>41948</v>
      </c>
      <c r="W25" s="684">
        <f t="shared" si="0"/>
        <v>100</v>
      </c>
      <c r="X25" s="678"/>
      <c r="Y25" s="835">
        <f t="shared" si="1"/>
        <v>1.4108704426207452</v>
      </c>
    </row>
    <row r="26" spans="2:25" s="633" customFormat="1" ht="18" customHeight="1" x14ac:dyDescent="0.25">
      <c r="B26" s="682" t="s">
        <v>46</v>
      </c>
      <c r="D26" s="833">
        <v>2930</v>
      </c>
      <c r="F26" s="685">
        <v>174</v>
      </c>
      <c r="G26" s="686">
        <v>4.0505508749189891</v>
      </c>
      <c r="H26" s="685">
        <v>1958</v>
      </c>
      <c r="I26" s="684">
        <v>34.348671419313028</v>
      </c>
      <c r="J26" s="685">
        <v>1626</v>
      </c>
      <c r="K26" s="684">
        <v>46.953985742060922</v>
      </c>
      <c r="L26" s="685">
        <v>256</v>
      </c>
      <c r="M26" s="684">
        <v>6.675307841866494</v>
      </c>
      <c r="N26" s="685">
        <v>116</v>
      </c>
      <c r="O26" s="684">
        <v>3.6292935839274141</v>
      </c>
      <c r="P26" s="685">
        <v>28</v>
      </c>
      <c r="Q26" s="684">
        <v>4.2125729099157487</v>
      </c>
      <c r="R26" s="685">
        <v>5</v>
      </c>
      <c r="S26" s="684">
        <v>0.12961762799740764</v>
      </c>
      <c r="T26" s="685">
        <v>0</v>
      </c>
      <c r="U26" s="684">
        <v>0</v>
      </c>
      <c r="V26" s="842">
        <f t="shared" si="0"/>
        <v>4163</v>
      </c>
      <c r="W26" s="684">
        <f t="shared" si="0"/>
        <v>100.00000000000001</v>
      </c>
      <c r="X26" s="678"/>
      <c r="Y26" s="835">
        <f t="shared" si="1"/>
        <v>1.4208191126279863</v>
      </c>
    </row>
    <row r="27" spans="2:25" s="633" customFormat="1" ht="18" customHeight="1" x14ac:dyDescent="0.25">
      <c r="B27" s="682" t="s">
        <v>1</v>
      </c>
      <c r="D27" s="833">
        <v>1132</v>
      </c>
      <c r="F27" s="685">
        <v>264</v>
      </c>
      <c r="G27" s="686">
        <v>16.482582837723026</v>
      </c>
      <c r="H27" s="685">
        <v>320</v>
      </c>
      <c r="I27" s="684">
        <v>25.06372132540357</v>
      </c>
      <c r="J27" s="685">
        <v>478</v>
      </c>
      <c r="K27" s="684">
        <v>33.389974511469838</v>
      </c>
      <c r="L27" s="685">
        <v>17</v>
      </c>
      <c r="M27" s="684">
        <v>2.2090059473237043</v>
      </c>
      <c r="N27" s="685">
        <v>0</v>
      </c>
      <c r="O27" s="684">
        <v>0.16992353440951571</v>
      </c>
      <c r="P27" s="685">
        <v>1</v>
      </c>
      <c r="Q27" s="684">
        <v>8.4961767204757857E-2</v>
      </c>
      <c r="R27" s="685">
        <v>489</v>
      </c>
      <c r="S27" s="684">
        <v>22.59983007646559</v>
      </c>
      <c r="T27" s="685">
        <v>0</v>
      </c>
      <c r="U27" s="684">
        <v>0</v>
      </c>
      <c r="V27" s="834">
        <f t="shared" si="0"/>
        <v>1569</v>
      </c>
      <c r="W27" s="684">
        <f t="shared" si="0"/>
        <v>100</v>
      </c>
      <c r="X27" s="678"/>
      <c r="Y27" s="835">
        <f t="shared" si="1"/>
        <v>1.3860424028268552</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5">
      <c r="B30" s="1253" t="s">
        <v>0</v>
      </c>
      <c r="C30" s="1229"/>
      <c r="D30" s="1274">
        <f>SUM(D10:D29)</f>
        <v>525352</v>
      </c>
      <c r="E30" s="1229"/>
      <c r="F30" s="1254">
        <f>SUM(F10:F27)</f>
        <v>26102</v>
      </c>
      <c r="G30" s="1255">
        <f>F30*100/$V30</f>
        <v>3.5078759892863429</v>
      </c>
      <c r="H30" s="1254">
        <f>SUM(H10:H27)</f>
        <v>233140</v>
      </c>
      <c r="I30" s="1255">
        <f>H30*100/$V30</f>
        <v>31.331936562034251</v>
      </c>
      <c r="J30" s="1254">
        <f>SUM(J10:J27)</f>
        <v>142939</v>
      </c>
      <c r="K30" s="1255">
        <f>J30*100/$V30</f>
        <v>19.209726688859114</v>
      </c>
      <c r="L30" s="1254">
        <f>SUM(L10:L27)</f>
        <v>27646</v>
      </c>
      <c r="M30" s="1255">
        <f>L30*100/$V30</f>
        <v>3.7153758179377152</v>
      </c>
      <c r="N30" s="1254">
        <f>SUM(N10:N27)</f>
        <v>10105</v>
      </c>
      <c r="O30" s="1255">
        <f>N30*100/$V30</f>
        <v>1.3580218708044784</v>
      </c>
      <c r="P30" s="1254">
        <f>SUM(P10:P27)</f>
        <v>64724</v>
      </c>
      <c r="Q30" s="1255">
        <f>P30*100/$V30</f>
        <v>8.6983283093467652</v>
      </c>
      <c r="R30" s="1254">
        <f>SUM(R10:R27)</f>
        <v>235449</v>
      </c>
      <c r="S30" s="1255">
        <f>R30*100/$V30</f>
        <v>31.642245567446178</v>
      </c>
      <c r="T30" s="1254">
        <f>SUM(T10:T28)</f>
        <v>3992</v>
      </c>
      <c r="U30" s="1255">
        <f>T30*100/$V30</f>
        <v>0.53648919428515374</v>
      </c>
      <c r="V30" s="1254">
        <f>SUM(V10:V27)</f>
        <v>744097</v>
      </c>
      <c r="W30" s="1255">
        <f>G30+I30+K30+M30+O30+Q30+S30+U30</f>
        <v>100</v>
      </c>
      <c r="X30" s="1271"/>
      <c r="Y30" s="1272">
        <f>(V30/D30)</f>
        <v>1.4163779713411198</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Q33" s="1350"/>
      <c r="R33" s="1350"/>
      <c r="S33" s="1350"/>
      <c r="T33" s="1350"/>
      <c r="X33" s="697"/>
      <c r="Y33" s="697"/>
    </row>
    <row r="34" spans="2:25" s="852" customFormat="1" x14ac:dyDescent="0.25">
      <c r="Q34" s="1350"/>
      <c r="R34" s="1350"/>
      <c r="S34" s="1350"/>
      <c r="T34" s="1350"/>
      <c r="X34" s="697"/>
      <c r="Y34" s="697"/>
    </row>
    <row r="35" spans="2:25" s="852" customFormat="1" x14ac:dyDescent="0.25">
      <c r="B35" s="852" t="s">
        <v>39</v>
      </c>
      <c r="D35" s="852" t="e">
        <f>GETPIVOTDATA("Cuenta número de expedientes",#REF!,"CCAA",$B35,"Grado Resuelto",$B$1)</f>
        <v>#REF!</v>
      </c>
      <c r="N35" s="852" t="e">
        <f>GETPIVOTDATA("ID PRESTACION
COUNT",#REF!,"
CCAA",$B35,"
Tipo Prestación",N$1,"Grado Resuelto",$B$1)</f>
        <v>#REF!</v>
      </c>
      <c r="Q35" s="1350"/>
      <c r="R35" s="1350"/>
      <c r="S35" s="1350"/>
      <c r="T35" s="1350"/>
      <c r="X35" s="697"/>
      <c r="Y35" s="697"/>
    </row>
    <row r="36" spans="2:25" s="852" customFormat="1" x14ac:dyDescent="0.25">
      <c r="B36" s="852" t="s">
        <v>47</v>
      </c>
      <c r="D36" s="853" t="e">
        <f>GETPIVOTDATA("Cuenta número de expedientes",#REF!,"CCAA",$B36,"Grado Resuelto",$B$1)</f>
        <v>#REF!</v>
      </c>
      <c r="N36" s="852" t="e">
        <f>GETPIVOTDATA("ID PRESTACION
COUNT",#REF!,"
CCAA",$B36,"
Tipo Prestación",N$1,"Grado Resuelto",$B$1)</f>
        <v>#REF!</v>
      </c>
      <c r="Q36" s="1350"/>
      <c r="R36" s="1350"/>
      <c r="S36" s="1350"/>
      <c r="T36" s="1351"/>
      <c r="U36" s="697"/>
    </row>
    <row r="37" spans="2:25" s="852" customFormat="1" x14ac:dyDescent="0.25">
      <c r="Q37" s="1350"/>
      <c r="R37" s="1350"/>
      <c r="S37" s="1350"/>
      <c r="T37" s="1351"/>
      <c r="U37" s="697"/>
    </row>
    <row r="38" spans="2:25" s="852" customFormat="1" x14ac:dyDescent="0.25">
      <c r="Q38" s="1350"/>
      <c r="R38" s="1350"/>
      <c r="S38" s="1350"/>
      <c r="T38" s="1351"/>
      <c r="U38" s="697"/>
    </row>
    <row r="39" spans="2:25" s="852" customFormat="1" x14ac:dyDescent="0.25">
      <c r="B39" s="1350"/>
      <c r="C39" s="1350"/>
      <c r="D39" s="1350"/>
      <c r="E39" s="1350"/>
      <c r="F39" s="1350"/>
      <c r="G39" s="1350"/>
      <c r="H39" s="1350"/>
      <c r="I39" s="1350"/>
      <c r="J39" s="1350"/>
      <c r="K39" s="1350"/>
      <c r="L39" s="1350"/>
      <c r="M39" s="1350"/>
      <c r="N39" s="1350"/>
      <c r="O39" s="1350"/>
      <c r="P39" s="1350"/>
      <c r="Q39" s="1350"/>
      <c r="R39" s="1350"/>
      <c r="S39" s="1350"/>
      <c r="T39" s="1351"/>
      <c r="U39" s="697"/>
    </row>
    <row r="40" spans="2:25" s="852" customFormat="1" x14ac:dyDescent="0.25">
      <c r="B40" s="1350"/>
      <c r="C40" s="1350"/>
      <c r="D40" s="1350"/>
      <c r="E40" s="1350"/>
      <c r="F40" s="1350"/>
      <c r="G40" s="1350"/>
      <c r="H40" s="1350"/>
      <c r="I40" s="1350"/>
      <c r="J40" s="1350"/>
      <c r="K40" s="1350"/>
      <c r="L40" s="1350"/>
      <c r="M40" s="1350"/>
      <c r="N40" s="1350"/>
      <c r="O40" s="1350"/>
      <c r="P40" s="1350"/>
      <c r="Q40" s="1350"/>
      <c r="R40" s="1350"/>
      <c r="S40" s="1350"/>
      <c r="T40" s="1351"/>
      <c r="U40" s="697"/>
    </row>
    <row r="41" spans="2:25" s="852" customFormat="1" x14ac:dyDescent="0.25">
      <c r="B41" s="1350"/>
      <c r="C41" s="1350"/>
      <c r="D41" s="1350"/>
      <c r="E41" s="1350"/>
      <c r="F41" s="1350"/>
      <c r="G41" s="1350"/>
      <c r="H41" s="1350"/>
      <c r="I41" s="1350"/>
      <c r="J41" s="1350"/>
      <c r="K41" s="1350"/>
      <c r="L41" s="1350"/>
      <c r="M41" s="1350"/>
      <c r="N41" s="1350"/>
      <c r="O41" s="1350"/>
      <c r="P41" s="1350"/>
      <c r="Q41" s="1350"/>
      <c r="R41" s="1350"/>
      <c r="S41" s="1350"/>
      <c r="T41" s="1351"/>
      <c r="U41" s="697"/>
    </row>
    <row r="42" spans="2:25" s="852" customFormat="1" x14ac:dyDescent="0.25">
      <c r="B42" s="1350"/>
      <c r="C42" s="1350"/>
      <c r="D42" s="1350"/>
      <c r="E42" s="1350"/>
      <c r="F42" s="1350"/>
      <c r="G42" s="1350"/>
      <c r="H42" s="1350"/>
      <c r="I42" s="1350"/>
      <c r="J42" s="1350"/>
      <c r="K42" s="1350"/>
      <c r="L42" s="1350"/>
      <c r="M42" s="1350"/>
      <c r="N42" s="1350"/>
      <c r="O42" s="1350"/>
      <c r="P42" s="1350"/>
      <c r="Q42" s="1350"/>
      <c r="R42" s="1350"/>
      <c r="S42" s="1350"/>
      <c r="T42" s="1351"/>
      <c r="U42" s="697"/>
    </row>
    <row r="43" spans="2:25" s="820" customFormat="1" x14ac:dyDescent="0.25">
      <c r="B43" s="1350"/>
      <c r="C43" s="1350"/>
      <c r="D43" s="1350"/>
      <c r="E43" s="1350"/>
      <c r="F43" s="1350"/>
      <c r="G43" s="1350"/>
      <c r="H43" s="1350"/>
      <c r="I43" s="1350"/>
      <c r="J43" s="1350"/>
      <c r="K43" s="1350"/>
      <c r="L43" s="1350"/>
      <c r="M43" s="1350"/>
      <c r="N43" s="1350"/>
      <c r="O43" s="1350"/>
      <c r="P43" s="1350"/>
      <c r="Q43" s="1350"/>
      <c r="R43" s="1350"/>
      <c r="S43" s="1350"/>
      <c r="T43" s="1351"/>
      <c r="U43" s="918"/>
    </row>
    <row r="44" spans="2:25" s="820" customFormat="1" x14ac:dyDescent="0.25">
      <c r="B44" s="1350"/>
      <c r="C44" s="1350"/>
      <c r="D44" s="1350"/>
      <c r="E44" s="1350"/>
      <c r="F44" s="1350"/>
      <c r="G44" s="1350"/>
      <c r="H44" s="1350"/>
      <c r="I44" s="1350"/>
      <c r="J44" s="1350"/>
      <c r="K44" s="1350"/>
      <c r="L44" s="1350"/>
      <c r="M44" s="1350"/>
      <c r="N44" s="1350"/>
      <c r="O44" s="1350"/>
      <c r="P44" s="1350"/>
      <c r="Q44" s="1350"/>
      <c r="R44" s="1350"/>
      <c r="S44" s="1350"/>
      <c r="T44" s="1351"/>
      <c r="U44" s="918"/>
    </row>
    <row r="45" spans="2:25" s="820" customFormat="1" x14ac:dyDescent="0.25">
      <c r="B45" s="1350"/>
      <c r="C45" s="1350"/>
      <c r="D45" s="1350"/>
      <c r="E45" s="1350"/>
      <c r="F45" s="1350"/>
      <c r="G45" s="1350"/>
      <c r="H45" s="1350"/>
      <c r="I45" s="1350"/>
      <c r="J45" s="1350"/>
      <c r="K45" s="1350"/>
      <c r="L45" s="1350"/>
      <c r="M45" s="1350"/>
      <c r="N45" s="1350"/>
      <c r="O45" s="1350"/>
      <c r="P45" s="1350"/>
      <c r="Q45" s="1350"/>
      <c r="R45" s="1350"/>
      <c r="S45" s="1350"/>
      <c r="T45" s="1351"/>
      <c r="U45" s="918"/>
    </row>
    <row r="46" spans="2:25" s="820" customFormat="1" x14ac:dyDescent="0.25">
      <c r="B46" s="1350"/>
      <c r="C46" s="1350"/>
      <c r="D46" s="1350"/>
      <c r="E46" s="1350"/>
      <c r="F46" s="1350"/>
      <c r="G46" s="1350"/>
      <c r="H46" s="1350"/>
      <c r="I46" s="1350"/>
      <c r="J46" s="1350"/>
      <c r="K46" s="1350"/>
      <c r="L46" s="1350"/>
      <c r="M46" s="1350"/>
      <c r="N46" s="1350"/>
      <c r="O46" s="1350"/>
      <c r="P46" s="1350"/>
      <c r="Q46" s="1350"/>
      <c r="R46" s="1350"/>
      <c r="S46" s="1350"/>
      <c r="T46" s="1351"/>
      <c r="U46" s="918"/>
    </row>
    <row r="47" spans="2:25" s="820" customFormat="1" x14ac:dyDescent="0.25">
      <c r="B47" s="1350"/>
      <c r="C47" s="1350"/>
      <c r="D47" s="1350"/>
      <c r="E47" s="1350"/>
      <c r="F47" s="1350"/>
      <c r="G47" s="1350"/>
      <c r="H47" s="1350"/>
      <c r="I47" s="1350"/>
      <c r="J47" s="1350"/>
      <c r="K47" s="1350"/>
      <c r="L47" s="1350"/>
      <c r="M47" s="1350"/>
      <c r="N47" s="1350"/>
      <c r="O47" s="1350"/>
      <c r="P47" s="1350"/>
      <c r="Q47" s="1350"/>
      <c r="R47" s="1350"/>
      <c r="S47" s="1350"/>
      <c r="T47" s="1351"/>
      <c r="U47" s="918"/>
    </row>
    <row r="48" spans="2:25" s="820" customFormat="1" x14ac:dyDescent="0.25">
      <c r="T48" s="918"/>
      <c r="U48" s="918"/>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45">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4" customFormat="1" ht="36.75" customHeight="1" x14ac:dyDescent="0.25">
      <c r="B3" s="1499" t="s">
        <v>416</v>
      </c>
      <c r="C3" s="1499"/>
      <c r="D3" s="1499"/>
      <c r="E3" s="1499"/>
      <c r="F3" s="1499"/>
      <c r="G3" s="1499"/>
      <c r="H3" s="1499"/>
      <c r="I3" s="1499"/>
      <c r="J3" s="1499"/>
      <c r="K3" s="1499"/>
      <c r="L3" s="1499"/>
      <c r="M3" s="1499"/>
      <c r="N3" s="1499"/>
      <c r="O3" s="1499"/>
      <c r="P3" s="1499"/>
      <c r="Q3" s="1499"/>
      <c r="R3" s="1499"/>
      <c r="S3" s="1499"/>
      <c r="T3" s="1499"/>
      <c r="U3" s="1499"/>
      <c r="V3" s="1499"/>
      <c r="W3" s="1499"/>
      <c r="X3" s="1499"/>
      <c r="Y3" s="7"/>
    </row>
    <row r="4" spans="2:25" s="4" customFormat="1" ht="14.25" customHeight="1" x14ac:dyDescent="0.25">
      <c r="B4" s="1420" t="str">
        <f>porsaad!$B$6</f>
        <v>Situación a 31 de diciembre de 2024</v>
      </c>
      <c r="C4" s="1420"/>
      <c r="D4" s="1420"/>
      <c r="E4" s="1420"/>
      <c r="F4" s="1420"/>
      <c r="G4" s="1420"/>
      <c r="H4" s="1420"/>
      <c r="I4" s="1420"/>
      <c r="J4" s="1420"/>
      <c r="K4" s="1420"/>
      <c r="L4" s="1420"/>
      <c r="M4" s="1420"/>
      <c r="N4" s="1420"/>
      <c r="O4" s="1420"/>
      <c r="P4" s="1420"/>
      <c r="Q4" s="1420"/>
      <c r="R4" s="1420"/>
      <c r="S4" s="1420"/>
      <c r="T4" s="1420"/>
      <c r="U4" s="1420"/>
      <c r="V4" s="1420"/>
      <c r="W4" s="1420"/>
      <c r="X4" s="216"/>
      <c r="Y4" s="5"/>
    </row>
    <row r="5" spans="2:25" s="178" customFormat="1" ht="5.25" customHeight="1" x14ac:dyDescent="0.25">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5">
      <c r="F6" s="1502" t="s">
        <v>52</v>
      </c>
      <c r="G6" s="1502"/>
      <c r="H6" s="1502"/>
      <c r="I6" s="1502"/>
      <c r="J6" s="1502"/>
      <c r="K6" s="1502"/>
      <c r="L6" s="1502"/>
      <c r="M6" s="1502"/>
      <c r="N6" s="1502"/>
      <c r="O6" s="1502"/>
      <c r="P6" s="1502"/>
      <c r="Q6" s="1502"/>
      <c r="R6" s="1502"/>
      <c r="S6" s="1502"/>
      <c r="T6" s="1502"/>
      <c r="U6" s="1502"/>
      <c r="V6" s="1502"/>
      <c r="W6" s="1502"/>
      <c r="X6" s="154"/>
      <c r="Y6" s="154"/>
    </row>
    <row r="7" spans="2:25" s="133" customFormat="1" ht="64.5" customHeight="1" x14ac:dyDescent="0.25">
      <c r="B7" s="1503" t="s">
        <v>12</v>
      </c>
      <c r="C7" s="155"/>
      <c r="D7" s="156" t="s">
        <v>53</v>
      </c>
      <c r="E7" s="155"/>
      <c r="F7" s="1504" t="s">
        <v>168</v>
      </c>
      <c r="G7" s="1504"/>
      <c r="H7" s="1504" t="s">
        <v>59</v>
      </c>
      <c r="I7" s="1504"/>
      <c r="J7" s="1504" t="s">
        <v>60</v>
      </c>
      <c r="K7" s="1504"/>
      <c r="L7" s="1504" t="s">
        <v>152</v>
      </c>
      <c r="M7" s="1504"/>
      <c r="N7" s="1504" t="s">
        <v>0</v>
      </c>
      <c r="O7" s="1504"/>
      <c r="P7" s="156"/>
      <c r="Q7" s="156" t="s">
        <v>62</v>
      </c>
    </row>
    <row r="8" spans="2:25" s="155" customFormat="1" ht="20.25" customHeight="1" x14ac:dyDescent="0.25">
      <c r="B8" s="1503"/>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5">
      <c r="B9" s="158"/>
      <c r="C9" s="159"/>
      <c r="D9" s="160"/>
      <c r="E9" s="159"/>
      <c r="F9" s="161"/>
      <c r="G9" s="161"/>
      <c r="H9" s="161"/>
      <c r="I9" s="161"/>
      <c r="J9" s="161"/>
      <c r="K9" s="161"/>
      <c r="L9" s="161"/>
      <c r="M9" s="161"/>
      <c r="N9" s="161"/>
      <c r="O9" s="161"/>
      <c r="P9" s="161"/>
      <c r="Q9" s="161"/>
    </row>
    <row r="10" spans="2:25" s="162" customFormat="1" ht="18" customHeight="1" x14ac:dyDescent="0.25">
      <c r="B10" s="146" t="s">
        <v>8</v>
      </c>
      <c r="C10" s="159"/>
      <c r="D10" s="163">
        <f>'41cbenpreGI'!D10</f>
        <v>89468</v>
      </c>
      <c r="F10" s="164">
        <f>'41cbenpreGI'!F10+'41cbenpreGI'!H10+'41cbenpreGI'!J10+'41cbenpreGI'!L10+'41cbenpreGI'!N10</f>
        <v>120714</v>
      </c>
      <c r="G10" s="165">
        <f t="shared" ref="G10:G27" si="0">F10*100/$N10</f>
        <v>85.651643299086103</v>
      </c>
      <c r="H10" s="164">
        <f>'41cbenpreGI'!P10</f>
        <v>120</v>
      </c>
      <c r="I10" s="165">
        <f t="shared" ref="I10:I27" si="1">H10*100/$N10</f>
        <v>8.5145030368394159E-2</v>
      </c>
      <c r="J10" s="164">
        <f>'41cbenpreGI'!R10</f>
        <v>20102</v>
      </c>
      <c r="K10" s="165">
        <f t="shared" ref="K10:K27" si="2">J10*100/$N10</f>
        <v>14.263211670545497</v>
      </c>
      <c r="L10" s="164">
        <f>'41cbenpreGI'!T10</f>
        <v>0</v>
      </c>
      <c r="M10" s="165">
        <f t="shared" ref="M10:M27" si="3">L10*100/$N10</f>
        <v>0</v>
      </c>
      <c r="N10" s="164">
        <f>F10+H10+J10+L10</f>
        <v>140936</v>
      </c>
      <c r="O10" s="165">
        <f>G10+I10+K10+M10</f>
        <v>100</v>
      </c>
      <c r="P10" s="166"/>
      <c r="Q10" s="166">
        <f t="shared" ref="Q10:Q27" si="4">N10/D10</f>
        <v>1.5752671346179639</v>
      </c>
    </row>
    <row r="11" spans="2:25" s="162" customFormat="1" ht="18" customHeight="1" x14ac:dyDescent="0.25">
      <c r="B11" s="146" t="s">
        <v>7</v>
      </c>
      <c r="C11" s="159"/>
      <c r="D11" s="163">
        <f>'41cbenpreGI'!D11</f>
        <v>15759</v>
      </c>
      <c r="F11" s="164">
        <f>'41cbenpreGI'!F11+'41cbenpreGI'!H11+'41cbenpreGI'!J11+'41cbenpreGI'!L11+'41cbenpreGI'!N11</f>
        <v>10168</v>
      </c>
      <c r="G11" s="165">
        <f t="shared" si="0"/>
        <v>47.124252676461047</v>
      </c>
      <c r="H11" s="164">
        <f>'41cbenpreGI'!P11</f>
        <v>1724</v>
      </c>
      <c r="I11" s="165">
        <f t="shared" si="1"/>
        <v>7.9899893405014595</v>
      </c>
      <c r="J11" s="164">
        <f>'41cbenpreGI'!R11</f>
        <v>9685</v>
      </c>
      <c r="K11" s="165">
        <f t="shared" si="2"/>
        <v>44.885757983037493</v>
      </c>
      <c r="L11" s="164">
        <f>'41cbenpreGI'!T11</f>
        <v>0</v>
      </c>
      <c r="M11" s="165">
        <f t="shared" si="3"/>
        <v>0</v>
      </c>
      <c r="N11" s="164">
        <f t="shared" ref="N11:O27" si="5">F11+H11+J11+L11</f>
        <v>21577</v>
      </c>
      <c r="O11" s="165">
        <f t="shared" si="5"/>
        <v>100</v>
      </c>
      <c r="P11" s="166"/>
      <c r="Q11" s="166">
        <f t="shared" si="4"/>
        <v>1.3691858620470843</v>
      </c>
    </row>
    <row r="12" spans="2:25" s="162" customFormat="1" ht="22.5" customHeight="1" x14ac:dyDescent="0.25">
      <c r="B12" s="146" t="s">
        <v>37</v>
      </c>
      <c r="C12" s="159"/>
      <c r="D12" s="163">
        <f>'41cbenpreGI'!D12</f>
        <v>14245</v>
      </c>
      <c r="F12" s="164">
        <f>'41cbenpreGI'!F12+'41cbenpreGI'!H12+'41cbenpreGI'!J12+'41cbenpreGI'!L12+'41cbenpreGI'!N12</f>
        <v>12220</v>
      </c>
      <c r="G12" s="165">
        <f t="shared" si="0"/>
        <v>64.163822525597269</v>
      </c>
      <c r="H12" s="164">
        <f>'41cbenpreGI'!P12</f>
        <v>1537</v>
      </c>
      <c r="I12" s="165">
        <f t="shared" si="1"/>
        <v>8.0703596744552382</v>
      </c>
      <c r="J12" s="164">
        <f>'41cbenpreGI'!R12</f>
        <v>5280</v>
      </c>
      <c r="K12" s="165">
        <f t="shared" si="2"/>
        <v>27.723812024153322</v>
      </c>
      <c r="L12" s="164">
        <f>'41cbenpreGI'!T12</f>
        <v>8</v>
      </c>
      <c r="M12" s="165">
        <f t="shared" si="3"/>
        <v>4.2005775794171696E-2</v>
      </c>
      <c r="N12" s="164">
        <f t="shared" si="5"/>
        <v>19045</v>
      </c>
      <c r="O12" s="165">
        <f t="shared" si="5"/>
        <v>99.999999999999986</v>
      </c>
      <c r="P12" s="166"/>
      <c r="Q12" s="166">
        <f t="shared" si="4"/>
        <v>1.3369603369603369</v>
      </c>
    </row>
    <row r="13" spans="2:25" s="162" customFormat="1" ht="18" customHeight="1" x14ac:dyDescent="0.25">
      <c r="B13" s="146" t="s">
        <v>38</v>
      </c>
      <c r="C13" s="159"/>
      <c r="D13" s="163">
        <f>'41cbenpreGI'!D13</f>
        <v>13374</v>
      </c>
      <c r="F13" s="164">
        <f>'41cbenpreGI'!F13+'41cbenpreGI'!H13+'41cbenpreGI'!J13+'41cbenpreGI'!L13+'41cbenpreGI'!N13</f>
        <v>12619</v>
      </c>
      <c r="G13" s="165">
        <f t="shared" si="0"/>
        <v>52.304567686313518</v>
      </c>
      <c r="H13" s="164">
        <f>'41cbenpreGI'!P13</f>
        <v>48</v>
      </c>
      <c r="I13" s="165">
        <f t="shared" si="1"/>
        <v>0.19895548371051977</v>
      </c>
      <c r="J13" s="164">
        <f>'41cbenpreGI'!R13</f>
        <v>11459</v>
      </c>
      <c r="K13" s="165">
        <f t="shared" si="2"/>
        <v>47.496476829975961</v>
      </c>
      <c r="L13" s="164">
        <f>'41cbenpreGI'!T13</f>
        <v>0</v>
      </c>
      <c r="M13" s="165">
        <f t="shared" si="3"/>
        <v>0</v>
      </c>
      <c r="N13" s="164">
        <f t="shared" si="5"/>
        <v>24126</v>
      </c>
      <c r="O13" s="165">
        <f t="shared" si="5"/>
        <v>100</v>
      </c>
      <c r="P13" s="166"/>
      <c r="Q13" s="166">
        <f t="shared" si="4"/>
        <v>1.803947958725886</v>
      </c>
    </row>
    <row r="14" spans="2:25" s="162" customFormat="1" ht="18" customHeight="1" x14ac:dyDescent="0.25">
      <c r="B14" s="146" t="s">
        <v>6</v>
      </c>
      <c r="C14" s="159"/>
      <c r="D14" s="163">
        <f>'41cbenpreGI'!D14</f>
        <v>13848</v>
      </c>
      <c r="F14" s="164">
        <f>'41cbenpreGI'!F14+'41cbenpreGI'!H14+'41cbenpreGI'!J14+'41cbenpreGI'!L14+'41cbenpreGI'!N14</f>
        <v>7713</v>
      </c>
      <c r="G14" s="165">
        <f t="shared" si="0"/>
        <v>39.673885088215627</v>
      </c>
      <c r="H14" s="164">
        <f>'41cbenpreGI'!P14</f>
        <v>5894</v>
      </c>
      <c r="I14" s="165">
        <f t="shared" si="1"/>
        <v>30.317370505632425</v>
      </c>
      <c r="J14" s="164">
        <f>'41cbenpreGI'!R14</f>
        <v>5834</v>
      </c>
      <c r="K14" s="165">
        <f t="shared" si="2"/>
        <v>30.008744406151948</v>
      </c>
      <c r="L14" s="164">
        <f>'41cbenpreGI'!T14</f>
        <v>0</v>
      </c>
      <c r="M14" s="165">
        <f t="shared" si="3"/>
        <v>0</v>
      </c>
      <c r="N14" s="164">
        <f t="shared" si="5"/>
        <v>19441</v>
      </c>
      <c r="O14" s="165">
        <f t="shared" si="5"/>
        <v>100</v>
      </c>
      <c r="P14" s="166"/>
      <c r="Q14" s="166">
        <f t="shared" si="4"/>
        <v>1.4038850375505487</v>
      </c>
    </row>
    <row r="15" spans="2:25" s="162" customFormat="1" ht="18" customHeight="1" x14ac:dyDescent="0.25">
      <c r="B15" s="146" t="s">
        <v>5</v>
      </c>
      <c r="C15" s="159"/>
      <c r="D15" s="163">
        <f>'41cbenpreGI'!D15</f>
        <v>5109</v>
      </c>
      <c r="F15" s="164">
        <f>'41cbenpreGI'!F15+'41cbenpreGI'!H15+'41cbenpreGI'!J15+'41cbenpreGI'!L15+'41cbenpreGI'!N15</f>
        <v>3728</v>
      </c>
      <c r="G15" s="165">
        <f t="shared" si="0"/>
        <v>51.527297857636491</v>
      </c>
      <c r="H15" s="164">
        <f>'41cbenpreGI'!P15</f>
        <v>1</v>
      </c>
      <c r="I15" s="165">
        <f t="shared" si="1"/>
        <v>1.3821700069108501E-2</v>
      </c>
      <c r="J15" s="164">
        <f>'41cbenpreGI'!R15</f>
        <v>3506</v>
      </c>
      <c r="K15" s="165">
        <f t="shared" si="2"/>
        <v>48.458880442294401</v>
      </c>
      <c r="L15" s="164">
        <f>'41cbenpreGI'!T15</f>
        <v>0</v>
      </c>
      <c r="M15" s="165">
        <f t="shared" si="3"/>
        <v>0</v>
      </c>
      <c r="N15" s="164">
        <f t="shared" si="5"/>
        <v>7235</v>
      </c>
      <c r="O15" s="165">
        <f t="shared" si="5"/>
        <v>100</v>
      </c>
      <c r="P15" s="166"/>
      <c r="Q15" s="166">
        <f t="shared" si="4"/>
        <v>1.4161284008612254</v>
      </c>
    </row>
    <row r="16" spans="2:25" s="162" customFormat="1" ht="18" customHeight="1" x14ac:dyDescent="0.25">
      <c r="B16" s="146" t="s">
        <v>4</v>
      </c>
      <c r="C16" s="159"/>
      <c r="D16" s="163">
        <f>'41cbenpreGI'!D16</f>
        <v>49786</v>
      </c>
      <c r="F16" s="164">
        <f>'41cbenpreGI'!F16+'41cbenpreGI'!H16+'41cbenpreGI'!J16+'41cbenpreGI'!L16+'41cbenpreGI'!N16</f>
        <v>36260</v>
      </c>
      <c r="G16" s="165">
        <f t="shared" si="0"/>
        <v>50.888371179161872</v>
      </c>
      <c r="H16" s="164">
        <f>'41cbenpreGI'!P16</f>
        <v>20002</v>
      </c>
      <c r="I16" s="165">
        <f t="shared" si="1"/>
        <v>28.071406517528839</v>
      </c>
      <c r="J16" s="164">
        <f>'41cbenpreGI'!R16</f>
        <v>13757</v>
      </c>
      <c r="K16" s="165">
        <f t="shared" si="2"/>
        <v>19.306986274454768</v>
      </c>
      <c r="L16" s="164">
        <f>'41cbenpreGI'!T16</f>
        <v>1235</v>
      </c>
      <c r="M16" s="165">
        <f t="shared" si="3"/>
        <v>1.7332360288545205</v>
      </c>
      <c r="N16" s="164">
        <f t="shared" si="5"/>
        <v>71254</v>
      </c>
      <c r="O16" s="165">
        <f t="shared" si="5"/>
        <v>100</v>
      </c>
      <c r="P16" s="166"/>
      <c r="Q16" s="166">
        <f t="shared" si="4"/>
        <v>1.4312055597959266</v>
      </c>
    </row>
    <row r="17" spans="2:25" s="162" customFormat="1" ht="18" customHeight="1" x14ac:dyDescent="0.25">
      <c r="B17" s="146" t="s">
        <v>40</v>
      </c>
      <c r="C17" s="159"/>
      <c r="D17" s="163">
        <f>'41cbenpreGI'!D17</f>
        <v>28757</v>
      </c>
      <c r="F17" s="164">
        <f>'41cbenpreGI'!F17+'41cbenpreGI'!H17+'41cbenpreGI'!J17+'41cbenpreGI'!L17+'41cbenpreGI'!N17</f>
        <v>31988</v>
      </c>
      <c r="G17" s="165">
        <f t="shared" si="0"/>
        <v>82.368997038753704</v>
      </c>
      <c r="H17" s="164">
        <f>'41cbenpreGI'!P17</f>
        <v>3313</v>
      </c>
      <c r="I17" s="165">
        <f t="shared" si="1"/>
        <v>8.5309643362945788</v>
      </c>
      <c r="J17" s="164">
        <f>'41cbenpreGI'!R17</f>
        <v>3532</v>
      </c>
      <c r="K17" s="165">
        <f t="shared" si="2"/>
        <v>9.0948886313892103</v>
      </c>
      <c r="L17" s="164">
        <f>'41cbenpreGI'!T17</f>
        <v>2</v>
      </c>
      <c r="M17" s="165">
        <f t="shared" si="3"/>
        <v>5.1499935625080465E-3</v>
      </c>
      <c r="N17" s="164">
        <f t="shared" si="5"/>
        <v>38835</v>
      </c>
      <c r="O17" s="165">
        <f t="shared" si="5"/>
        <v>100</v>
      </c>
      <c r="P17" s="166"/>
      <c r="Q17" s="166">
        <f t="shared" si="4"/>
        <v>1.350453802552422</v>
      </c>
    </row>
    <row r="18" spans="2:25" s="162" customFormat="1" ht="18" customHeight="1" x14ac:dyDescent="0.25">
      <c r="B18" s="146" t="s">
        <v>41</v>
      </c>
      <c r="C18" s="159"/>
      <c r="D18" s="163">
        <f>'41cbenpreGI'!D18</f>
        <v>92206</v>
      </c>
      <c r="F18" s="164">
        <f>'41cbenpreGI'!F18+'41cbenpreGI'!H18+'41cbenpreGI'!J18+'41cbenpreGI'!L18+'41cbenpreGI'!N18</f>
        <v>40361</v>
      </c>
      <c r="G18" s="165">
        <f t="shared" si="0"/>
        <v>36.133069533844818</v>
      </c>
      <c r="H18" s="164">
        <f>'41cbenpreGI'!P18</f>
        <v>5640</v>
      </c>
      <c r="I18" s="165">
        <f t="shared" si="1"/>
        <v>5.0491938299567591</v>
      </c>
      <c r="J18" s="164">
        <f>'41cbenpreGI'!R18</f>
        <v>65693</v>
      </c>
      <c r="K18" s="165">
        <f t="shared" si="2"/>
        <v>58.811469906267625</v>
      </c>
      <c r="L18" s="164">
        <f>'41cbenpreGI'!T18</f>
        <v>7</v>
      </c>
      <c r="M18" s="165">
        <f t="shared" si="3"/>
        <v>6.266729930797397E-3</v>
      </c>
      <c r="N18" s="164">
        <f t="shared" si="5"/>
        <v>111701</v>
      </c>
      <c r="O18" s="165">
        <f t="shared" si="5"/>
        <v>100</v>
      </c>
      <c r="P18" s="166"/>
      <c r="Q18" s="166">
        <f t="shared" si="4"/>
        <v>1.2114287573476781</v>
      </c>
    </row>
    <row r="19" spans="2:25" s="162" customFormat="1" ht="18" customHeight="1" x14ac:dyDescent="0.25">
      <c r="B19" s="146" t="s">
        <v>3</v>
      </c>
      <c r="C19" s="159"/>
      <c r="D19" s="163">
        <f>'41cbenpreGI'!D19</f>
        <v>56327</v>
      </c>
      <c r="F19" s="164">
        <f>'41cbenpreGI'!F19+'41cbenpreGI'!H19+'41cbenpreGI'!J19+'41cbenpreGI'!L19+'41cbenpreGI'!N19</f>
        <v>39853</v>
      </c>
      <c r="G19" s="165">
        <f t="shared" si="0"/>
        <v>45.754402883975111</v>
      </c>
      <c r="H19" s="164">
        <f>'41cbenpreGI'!P19</f>
        <v>7922</v>
      </c>
      <c r="I19" s="165">
        <f>H19*100/$N19</f>
        <v>9.0950839245941548</v>
      </c>
      <c r="J19" s="164">
        <f>'41cbenpreGI'!R19</f>
        <v>39192</v>
      </c>
      <c r="K19" s="165">
        <f>J19*100/$N19</f>
        <v>44.995522490872773</v>
      </c>
      <c r="L19" s="164">
        <f>'41cbenpreGI'!T19</f>
        <v>135</v>
      </c>
      <c r="M19" s="165">
        <f t="shared" si="3"/>
        <v>0.15499070055796652</v>
      </c>
      <c r="N19" s="164">
        <f t="shared" si="5"/>
        <v>87102</v>
      </c>
      <c r="O19" s="165">
        <f t="shared" si="5"/>
        <v>100</v>
      </c>
      <c r="P19" s="166"/>
      <c r="Q19" s="166">
        <f t="shared" si="4"/>
        <v>1.5463632005965167</v>
      </c>
    </row>
    <row r="20" spans="2:25" s="162" customFormat="1" ht="18" customHeight="1" x14ac:dyDescent="0.25">
      <c r="B20" s="146" t="s">
        <v>2</v>
      </c>
      <c r="C20" s="159"/>
      <c r="D20" s="163">
        <f>'41cbenpreGI'!D20</f>
        <v>12203</v>
      </c>
      <c r="F20" s="164">
        <f>'41cbenpreGI'!F20+'41cbenpreGI'!H20+'41cbenpreGI'!J20+'41cbenpreGI'!L20+'41cbenpreGI'!N20</f>
        <v>5846</v>
      </c>
      <c r="G20" s="165">
        <f t="shared" si="0"/>
        <v>37.599691278621044</v>
      </c>
      <c r="H20" s="164">
        <f>'41cbenpreGI'!P20</f>
        <v>7437</v>
      </c>
      <c r="I20" s="165">
        <f>H20*100/$N20</f>
        <v>47.832518651916644</v>
      </c>
      <c r="J20" s="164">
        <f>'41cbenpreGI'!R20</f>
        <v>2265</v>
      </c>
      <c r="K20" s="165">
        <f>J20*100/$N20</f>
        <v>14.56779006946231</v>
      </c>
      <c r="L20" s="164">
        <f>'41cbenpreGI'!T20</f>
        <v>0</v>
      </c>
      <c r="M20" s="165">
        <f t="shared" si="3"/>
        <v>0</v>
      </c>
      <c r="N20" s="164">
        <f t="shared" si="5"/>
        <v>15548</v>
      </c>
      <c r="O20" s="165">
        <f t="shared" si="5"/>
        <v>99.999999999999986</v>
      </c>
      <c r="P20" s="166"/>
      <c r="Q20" s="166">
        <f t="shared" si="4"/>
        <v>1.2741129230517085</v>
      </c>
    </row>
    <row r="21" spans="2:25" s="162" customFormat="1" ht="18" customHeight="1" x14ac:dyDescent="0.25">
      <c r="B21" s="146" t="s">
        <v>35</v>
      </c>
      <c r="C21" s="159"/>
      <c r="D21" s="163">
        <f>'41cbenpreGI'!D21</f>
        <v>24741</v>
      </c>
      <c r="F21" s="164">
        <f>'41cbenpreGI'!F21+'41cbenpreGI'!H21+'41cbenpreGI'!J21+'41cbenpreGI'!L21+'41cbenpreGI'!N21</f>
        <v>21764</v>
      </c>
      <c r="G21" s="165">
        <f t="shared" si="0"/>
        <v>62.350312267231992</v>
      </c>
      <c r="H21" s="164">
        <f>'41cbenpreGI'!P21</f>
        <v>5098</v>
      </c>
      <c r="I21" s="165">
        <f>H21*100/$N21</f>
        <v>14.604938978972097</v>
      </c>
      <c r="J21" s="164">
        <f>'41cbenpreGI'!R21</f>
        <v>8041</v>
      </c>
      <c r="K21" s="165">
        <f>J21*100/$N21</f>
        <v>23.036154242823585</v>
      </c>
      <c r="L21" s="164">
        <f>'41cbenpreGI'!T21</f>
        <v>3</v>
      </c>
      <c r="M21" s="165">
        <f t="shared" si="3"/>
        <v>8.5945109723256745E-3</v>
      </c>
      <c r="N21" s="164">
        <f t="shared" si="5"/>
        <v>34906</v>
      </c>
      <c r="O21" s="165">
        <f t="shared" si="5"/>
        <v>100</v>
      </c>
      <c r="P21" s="166"/>
      <c r="Q21" s="166">
        <f t="shared" si="4"/>
        <v>1.410856473060911</v>
      </c>
    </row>
    <row r="22" spans="2:25" s="162" customFormat="1" ht="21" customHeight="1" x14ac:dyDescent="0.25">
      <c r="B22" s="146" t="s">
        <v>42</v>
      </c>
      <c r="C22" s="159"/>
      <c r="D22" s="163">
        <f>'41cbenpreGI'!D22</f>
        <v>55646</v>
      </c>
      <c r="F22" s="164">
        <f>'41cbenpreGI'!F22+'41cbenpreGI'!H22+'41cbenpreGI'!J22+'41cbenpreGI'!L22+'41cbenpreGI'!N22</f>
        <v>56529</v>
      </c>
      <c r="G22" s="165">
        <f t="shared" si="0"/>
        <v>74.08392744810233</v>
      </c>
      <c r="H22" s="164">
        <f>'41cbenpreGI'!P22</f>
        <v>5040</v>
      </c>
      <c r="I22" s="165">
        <f>H22*100/$N22</f>
        <v>6.6051583141119732</v>
      </c>
      <c r="J22" s="164">
        <f>'41cbenpreGI'!R22</f>
        <v>14734</v>
      </c>
      <c r="K22" s="165">
        <f>J22*100/$N22</f>
        <v>19.309603690501152</v>
      </c>
      <c r="L22" s="164">
        <f>'41cbenpreGI'!T22</f>
        <v>1</v>
      </c>
      <c r="M22" s="165">
        <f t="shared" si="3"/>
        <v>1.3105472845460265E-3</v>
      </c>
      <c r="N22" s="164">
        <f t="shared" si="5"/>
        <v>76304</v>
      </c>
      <c r="O22" s="165">
        <f t="shared" si="5"/>
        <v>100</v>
      </c>
      <c r="P22" s="166"/>
      <c r="Q22" s="166">
        <f t="shared" si="4"/>
        <v>1.371239621895554</v>
      </c>
    </row>
    <row r="23" spans="2:25" s="162" customFormat="1" ht="18" customHeight="1" x14ac:dyDescent="0.25">
      <c r="B23" s="146" t="s">
        <v>43</v>
      </c>
      <c r="C23" s="159"/>
      <c r="D23" s="163">
        <f>'41cbenpreGI'!D23</f>
        <v>13665</v>
      </c>
      <c r="F23" s="164">
        <f>'41cbenpreGI'!F23+'41cbenpreGI'!H23+'41cbenpreGI'!J23+'41cbenpreGI'!L23+'41cbenpreGI'!N23</f>
        <v>9472</v>
      </c>
      <c r="G23" s="165">
        <f t="shared" si="0"/>
        <v>50.921993441212841</v>
      </c>
      <c r="H23" s="164">
        <f>'41cbenpreGI'!P23</f>
        <v>182</v>
      </c>
      <c r="I23" s="165">
        <f>H23*100/$N23</f>
        <v>0.97844201924627705</v>
      </c>
      <c r="J23" s="164">
        <f>'41cbenpreGI'!R23</f>
        <v>8946</v>
      </c>
      <c r="K23" s="165">
        <f>J23*100/$N23</f>
        <v>48.094188484490083</v>
      </c>
      <c r="L23" s="164">
        <f>'41cbenpreGI'!T23</f>
        <v>1</v>
      </c>
      <c r="M23" s="165">
        <f t="shared" si="3"/>
        <v>5.37605505080372E-3</v>
      </c>
      <c r="N23" s="164">
        <f t="shared" si="5"/>
        <v>18601</v>
      </c>
      <c r="O23" s="165">
        <f t="shared" si="5"/>
        <v>100.00000000000001</v>
      </c>
      <c r="P23" s="166"/>
      <c r="Q23" s="166">
        <f t="shared" si="4"/>
        <v>1.3612147822905232</v>
      </c>
    </row>
    <row r="24" spans="2:25" s="162" customFormat="1" ht="22.5" customHeight="1" x14ac:dyDescent="0.25">
      <c r="B24" s="146" t="s">
        <v>44</v>
      </c>
      <c r="C24" s="159"/>
      <c r="D24" s="163">
        <f>'41cbenpreGI'!D24</f>
        <v>6424</v>
      </c>
      <c r="F24" s="164">
        <f>'41cbenpreGI'!F24+'41cbenpreGI'!H24+'41cbenpreGI'!J24+'41cbenpreGI'!L24+'41cbenpreGI'!N24</f>
        <v>4062</v>
      </c>
      <c r="G24" s="167">
        <f t="shared" si="0"/>
        <v>41.423618192943096</v>
      </c>
      <c r="H24" s="164">
        <f>'41cbenpreGI'!P24</f>
        <v>703</v>
      </c>
      <c r="I24" s="165">
        <f t="shared" si="1"/>
        <v>7.1690801550071388</v>
      </c>
      <c r="J24" s="164">
        <f>'41cbenpreGI'!R24</f>
        <v>5028</v>
      </c>
      <c r="K24" s="165">
        <f t="shared" si="2"/>
        <v>51.274729757291453</v>
      </c>
      <c r="L24" s="164">
        <f>'41cbenpreGI'!T24</f>
        <v>13</v>
      </c>
      <c r="M24" s="165">
        <f t="shared" si="3"/>
        <v>0.13257189475831124</v>
      </c>
      <c r="N24" s="163">
        <f t="shared" si="5"/>
        <v>9806</v>
      </c>
      <c r="O24" s="165">
        <f t="shared" si="5"/>
        <v>100</v>
      </c>
      <c r="P24" s="166"/>
      <c r="Q24" s="166">
        <f t="shared" si="4"/>
        <v>1.5264632627646326</v>
      </c>
    </row>
    <row r="25" spans="2:25" s="162" customFormat="1" ht="18" customHeight="1" x14ac:dyDescent="0.25">
      <c r="B25" s="146" t="s">
        <v>45</v>
      </c>
      <c r="C25" s="159"/>
      <c r="D25" s="163">
        <f>'41cbenpreGI'!D25</f>
        <v>29732</v>
      </c>
      <c r="F25" s="164">
        <f>'41cbenpreGI'!F25+'41cbenpreGI'!H25+'41cbenpreGI'!J25+'41cbenpreGI'!L25+'41cbenpreGI'!N25</f>
        <v>21426</v>
      </c>
      <c r="G25" s="167">
        <f t="shared" si="0"/>
        <v>51.077524554209973</v>
      </c>
      <c r="H25" s="164">
        <f>'41cbenpreGI'!P25</f>
        <v>34</v>
      </c>
      <c r="I25" s="165">
        <f t="shared" si="1"/>
        <v>8.1052731953847615E-2</v>
      </c>
      <c r="J25" s="164">
        <f>'41cbenpreGI'!R25</f>
        <v>17901</v>
      </c>
      <c r="K25" s="165">
        <f t="shared" si="2"/>
        <v>42.674263373700775</v>
      </c>
      <c r="L25" s="164">
        <f>'41cbenpreGI'!T25</f>
        <v>2587</v>
      </c>
      <c r="M25" s="165">
        <f t="shared" si="3"/>
        <v>6.1671593401354059</v>
      </c>
      <c r="N25" s="163">
        <f t="shared" si="5"/>
        <v>41948</v>
      </c>
      <c r="O25" s="165">
        <f t="shared" si="5"/>
        <v>100</v>
      </c>
      <c r="P25" s="166"/>
      <c r="Q25" s="166">
        <f t="shared" si="4"/>
        <v>1.4108704426207452</v>
      </c>
    </row>
    <row r="26" spans="2:25" s="162" customFormat="1" ht="18" customHeight="1" x14ac:dyDescent="0.25">
      <c r="B26" s="146" t="s">
        <v>46</v>
      </c>
      <c r="C26" s="159"/>
      <c r="D26" s="163">
        <f>'41cbenpreGI'!D26</f>
        <v>2930</v>
      </c>
      <c r="F26" s="164">
        <f>'41cbenpreGI'!F26+'41cbenpreGI'!H26+'41cbenpreGI'!J26+'41cbenpreGI'!L26+'41cbenpreGI'!N26</f>
        <v>4130</v>
      </c>
      <c r="G26" s="167">
        <f t="shared" si="0"/>
        <v>99.207302426135001</v>
      </c>
      <c r="H26" s="164">
        <f>'41cbenpreGI'!P26</f>
        <v>28</v>
      </c>
      <c r="I26" s="165">
        <f t="shared" si="1"/>
        <v>0.67259188085515254</v>
      </c>
      <c r="J26" s="164">
        <f>'41cbenpreGI'!R26</f>
        <v>5</v>
      </c>
      <c r="K26" s="165">
        <f t="shared" si="2"/>
        <v>0.12010569300984866</v>
      </c>
      <c r="L26" s="164">
        <f>'41cbenpreGI'!T26</f>
        <v>0</v>
      </c>
      <c r="M26" s="165">
        <f t="shared" si="3"/>
        <v>0</v>
      </c>
      <c r="N26" s="163">
        <f t="shared" si="5"/>
        <v>4163</v>
      </c>
      <c r="O26" s="165">
        <f t="shared" si="5"/>
        <v>100</v>
      </c>
      <c r="P26" s="166"/>
      <c r="Q26" s="166">
        <f t="shared" si="4"/>
        <v>1.4208191126279863</v>
      </c>
    </row>
    <row r="27" spans="2:25" s="162" customFormat="1" ht="18" customHeight="1" x14ac:dyDescent="0.25">
      <c r="B27" s="146" t="s">
        <v>1</v>
      </c>
      <c r="C27" s="159"/>
      <c r="D27" s="163">
        <f>'41cbenpreGI'!D27</f>
        <v>1132</v>
      </c>
      <c r="F27" s="164">
        <f>'41cbenpreGI'!F27+'41cbenpreGI'!H27+'41cbenpreGI'!J27+'41cbenpreGI'!L27+'41cbenpreGI'!N27</f>
        <v>1079</v>
      </c>
      <c r="G27" s="167">
        <f t="shared" si="0"/>
        <v>68.769917144678132</v>
      </c>
      <c r="H27" s="164">
        <f>'41cbenpreGI'!P27</f>
        <v>1</v>
      </c>
      <c r="I27" s="165">
        <f t="shared" si="1"/>
        <v>6.3734862970044617E-2</v>
      </c>
      <c r="J27" s="164">
        <f>'41cbenpreGI'!R27</f>
        <v>489</v>
      </c>
      <c r="K27" s="165">
        <f t="shared" si="2"/>
        <v>31.166347992351817</v>
      </c>
      <c r="L27" s="164">
        <f>'41cbenpreGI'!T27</f>
        <v>0</v>
      </c>
      <c r="M27" s="165">
        <f t="shared" si="3"/>
        <v>0</v>
      </c>
      <c r="N27" s="164">
        <f t="shared" si="5"/>
        <v>1569</v>
      </c>
      <c r="O27" s="165">
        <f t="shared" si="5"/>
        <v>100</v>
      </c>
      <c r="P27" s="166"/>
      <c r="Q27" s="166">
        <f t="shared" si="4"/>
        <v>1.3860424028268552</v>
      </c>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525352</v>
      </c>
      <c r="E30" s="174"/>
      <c r="F30" s="147">
        <f>SUM(F10:F27)</f>
        <v>439932</v>
      </c>
      <c r="G30" s="175">
        <f>F30*100/$N30</f>
        <v>59.122936928921902</v>
      </c>
      <c r="H30" s="147">
        <f>SUM(H10:H27)</f>
        <v>64724</v>
      </c>
      <c r="I30" s="175">
        <f>H30*100/$N30</f>
        <v>8.6983283093467652</v>
      </c>
      <c r="J30" s="147">
        <f>SUM(J10:J27)</f>
        <v>235449</v>
      </c>
      <c r="K30" s="175">
        <f>J30*100/$N30</f>
        <v>31.642245567446178</v>
      </c>
      <c r="L30" s="147">
        <f>SUM(L10:L28)</f>
        <v>3992</v>
      </c>
      <c r="M30" s="175">
        <f>L30*100/$N30</f>
        <v>0.53648919428515374</v>
      </c>
      <c r="N30" s="147">
        <f>F30+H30+J30+L30</f>
        <v>744097</v>
      </c>
      <c r="O30" s="175">
        <f>G30+I30+K30+M30</f>
        <v>100</v>
      </c>
      <c r="P30" s="176"/>
      <c r="Q30" s="176">
        <f>(N30/D30)</f>
        <v>1.4163779713411198</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7" orientation="landscape" r:id="rId1"/>
  <headerFooter alignWithMargins="0"/>
  <rowBreaks count="1" manualBreakCount="1">
    <brk id="32" max="16383"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22">
    <tabColor theme="0"/>
    <pageSetUpPr fitToPage="1"/>
  </sheetPr>
  <dimension ref="A1:IY53"/>
  <sheetViews>
    <sheetView zoomScaleNormal="100" workbookViewId="0"/>
  </sheetViews>
  <sheetFormatPr baseColWidth="10" defaultColWidth="11.453125" defaultRowHeight="14.5" x14ac:dyDescent="0.25"/>
  <cols>
    <col min="1" max="1" width="0.7265625" style="333" customWidth="1"/>
    <col min="2" max="2" width="28.7265625" style="333" customWidth="1"/>
    <col min="3" max="3" width="11.26953125" style="333" bestFit="1" customWidth="1"/>
    <col min="4" max="4" width="10.7265625" style="333" customWidth="1"/>
    <col min="5" max="5" width="0.7265625" style="333" customWidth="1"/>
    <col min="6" max="6" width="12.81640625" style="333" customWidth="1"/>
    <col min="7" max="7" width="7.26953125" style="333" customWidth="1"/>
    <col min="8" max="8" width="0.7265625" style="333" customWidth="1"/>
    <col min="9" max="9" width="10.54296875" style="333" customWidth="1"/>
    <col min="10" max="10" width="8.54296875" style="333" customWidth="1"/>
    <col min="11" max="11" width="9.81640625" style="333" customWidth="1"/>
    <col min="12" max="17" width="11.453125" style="333"/>
    <col min="18" max="18" width="7.54296875" style="333" customWidth="1"/>
    <col min="19" max="19" width="2.26953125" style="333" customWidth="1"/>
    <col min="20" max="16384" width="11.453125" style="333"/>
  </cols>
  <sheetData>
    <row r="1" spans="1:259" s="613" customFormat="1" ht="9" customHeight="1" x14ac:dyDescent="0.35">
      <c r="A1" s="340"/>
      <c r="B1" s="311"/>
      <c r="C1" s="311"/>
      <c r="D1" s="311"/>
      <c r="E1" s="341"/>
      <c r="F1" s="340"/>
      <c r="G1" s="340"/>
      <c r="H1" s="341"/>
      <c r="I1" s="340"/>
      <c r="J1" s="340"/>
      <c r="K1" s="748"/>
      <c r="L1" s="748"/>
      <c r="M1" s="748"/>
      <c r="N1" s="748"/>
      <c r="O1" s="340"/>
      <c r="P1" s="340"/>
      <c r="Q1" s="340"/>
      <c r="R1" s="748"/>
      <c r="S1" s="748"/>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row>
    <row r="2" spans="1:259" s="619" customFormat="1" ht="49.5" customHeight="1" x14ac:dyDescent="0.35">
      <c r="A2" s="343"/>
      <c r="B2" s="749"/>
      <c r="C2" s="749"/>
      <c r="D2" s="749"/>
      <c r="E2" s="749"/>
      <c r="F2" s="749"/>
      <c r="G2" s="749"/>
      <c r="H2" s="749"/>
      <c r="I2" s="343"/>
      <c r="J2" s="343"/>
      <c r="K2" s="748"/>
      <c r="L2" s="748"/>
      <c r="M2" s="748"/>
      <c r="N2" s="748"/>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row>
    <row r="3" spans="1:259" s="621" customFormat="1" ht="7" customHeight="1" x14ac:dyDescent="0.35">
      <c r="A3" s="345"/>
      <c r="B3" s="1382"/>
      <c r="C3" s="1382"/>
      <c r="D3" s="1382"/>
      <c r="E3" s="1382"/>
      <c r="F3" s="1382"/>
      <c r="G3" s="1382"/>
      <c r="H3" s="1382"/>
      <c r="I3" s="345"/>
      <c r="J3" s="345"/>
      <c r="K3" s="748"/>
      <c r="L3" s="748"/>
      <c r="M3" s="748"/>
      <c r="N3" s="748"/>
      <c r="O3" s="345"/>
      <c r="P3" s="345"/>
      <c r="Q3" s="345"/>
      <c r="R3" s="343"/>
      <c r="S3" s="343"/>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row>
    <row r="4" spans="1:259" s="621" customFormat="1" ht="41.25" customHeight="1" x14ac:dyDescent="0.25">
      <c r="A4" s="1477" t="s">
        <v>421</v>
      </c>
      <c r="B4" s="1477"/>
      <c r="C4" s="1477"/>
      <c r="D4" s="1477"/>
      <c r="E4" s="1477"/>
      <c r="F4" s="1477"/>
      <c r="G4" s="1477"/>
      <c r="H4" s="1477"/>
      <c r="I4" s="1477"/>
      <c r="J4" s="1477"/>
      <c r="K4" s="1477"/>
      <c r="L4" s="1477"/>
      <c r="M4" s="1477"/>
      <c r="N4" s="1477"/>
      <c r="O4" s="1477"/>
      <c r="P4" s="1477"/>
      <c r="Q4" s="1477"/>
      <c r="R4" s="322"/>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row>
    <row r="5" spans="1:259" s="621" customFormat="1" ht="12" customHeight="1" x14ac:dyDescent="0.25">
      <c r="A5" s="492"/>
      <c r="B5" s="1420" t="str">
        <f>porsaad!$B$6</f>
        <v>Situación a 31 de diciembre de 2024</v>
      </c>
      <c r="C5" s="1420"/>
      <c r="D5" s="1420"/>
      <c r="E5" s="1420"/>
      <c r="F5" s="1420"/>
      <c r="G5" s="1420"/>
      <c r="H5" s="1420"/>
      <c r="I5" s="1420"/>
      <c r="J5" s="1420"/>
      <c r="K5" s="1420"/>
      <c r="L5" s="1420"/>
      <c r="M5" s="1420"/>
      <c r="N5" s="1420"/>
      <c r="O5" s="1420"/>
      <c r="P5" s="1420"/>
      <c r="Q5" s="1420"/>
      <c r="R5" s="875"/>
      <c r="S5" s="875"/>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row>
    <row r="6" spans="1:259" s="621" customFormat="1" ht="7" customHeight="1" x14ac:dyDescent="0.25">
      <c r="A6" s="345"/>
      <c r="B6" s="345"/>
      <c r="C6" s="345"/>
      <c r="D6" s="345"/>
      <c r="E6" s="345"/>
      <c r="F6" s="345"/>
      <c r="G6" s="345"/>
      <c r="H6" s="345"/>
      <c r="I6" s="345"/>
      <c r="J6" s="345"/>
      <c r="K6" s="345"/>
      <c r="L6" s="751"/>
      <c r="M6" s="751"/>
      <c r="N6" s="345"/>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row>
    <row r="7" spans="1:259" s="621" customFormat="1" ht="4.5" customHeight="1" x14ac:dyDescent="0.25">
      <c r="A7" s="345"/>
      <c r="B7" s="345"/>
      <c r="C7" s="345"/>
      <c r="D7" s="345"/>
      <c r="E7" s="345"/>
      <c r="F7" s="345"/>
      <c r="G7" s="345"/>
      <c r="H7" s="345"/>
      <c r="I7" s="345"/>
      <c r="J7" s="345"/>
      <c r="K7" s="345"/>
      <c r="L7" s="740"/>
      <c r="M7" s="740"/>
      <c r="N7" s="322"/>
      <c r="O7" s="322"/>
      <c r="P7" s="322"/>
      <c r="Q7" s="322"/>
      <c r="R7" s="322"/>
      <c r="S7" s="322"/>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row>
    <row r="8" spans="1:259" s="621" customFormat="1" ht="52.5" customHeight="1" x14ac:dyDescent="0.25">
      <c r="A8" s="345"/>
      <c r="B8" s="1550" t="s">
        <v>12</v>
      </c>
      <c r="C8" s="1547" t="s">
        <v>476</v>
      </c>
      <c r="D8" s="1549"/>
      <c r="E8" s="437"/>
      <c r="F8" s="1509" t="s">
        <v>483</v>
      </c>
      <c r="G8" s="1546"/>
      <c r="H8" s="437"/>
      <c r="I8" s="1547" t="s">
        <v>251</v>
      </c>
      <c r="J8" s="1548"/>
      <c r="K8" s="1549"/>
      <c r="L8" s="740"/>
      <c r="M8" s="740"/>
      <c r="N8" s="322"/>
      <c r="O8" s="322"/>
      <c r="P8" s="322"/>
      <c r="Q8" s="322"/>
      <c r="R8" s="322"/>
      <c r="S8" s="322"/>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row>
    <row r="9" spans="1:259" s="626" customFormat="1" ht="30.75" customHeight="1" x14ac:dyDescent="0.25">
      <c r="A9" s="322"/>
      <c r="B9" s="1551"/>
      <c r="C9" s="788" t="s">
        <v>9</v>
      </c>
      <c r="D9" s="878" t="s">
        <v>10</v>
      </c>
      <c r="E9" s="437"/>
      <c r="F9" s="879" t="s">
        <v>9</v>
      </c>
      <c r="G9" s="877" t="s">
        <v>10</v>
      </c>
      <c r="H9" s="437"/>
      <c r="I9" s="788" t="s">
        <v>9</v>
      </c>
      <c r="J9" s="880" t="s">
        <v>111</v>
      </c>
      <c r="K9" s="881" t="s">
        <v>110</v>
      </c>
      <c r="L9" s="872"/>
      <c r="M9" s="872"/>
      <c r="N9" s="328"/>
      <c r="O9" s="328"/>
      <c r="P9" s="328"/>
      <c r="Q9" s="328"/>
      <c r="R9" s="328"/>
      <c r="S9" s="328"/>
      <c r="T9" s="322"/>
      <c r="U9" s="322"/>
      <c r="V9" s="322"/>
      <c r="W9" s="322"/>
      <c r="X9" s="322"/>
      <c r="Y9" s="322"/>
      <c r="Z9" s="322"/>
      <c r="AA9" s="322"/>
      <c r="AB9" s="322"/>
      <c r="AC9" s="322"/>
      <c r="AD9" s="322"/>
      <c r="AE9" s="322"/>
      <c r="AF9" s="322"/>
      <c r="AG9" s="322"/>
      <c r="AH9" s="322"/>
      <c r="AI9" s="322"/>
      <c r="AJ9" s="322"/>
      <c r="AK9" s="322"/>
      <c r="AL9" s="322"/>
      <c r="AM9" s="322"/>
      <c r="AN9" s="322"/>
      <c r="AO9" s="322"/>
      <c r="AP9" s="322"/>
      <c r="AQ9" s="322"/>
      <c r="AR9" s="322"/>
      <c r="AS9" s="322"/>
      <c r="AT9" s="322"/>
      <c r="AU9" s="322"/>
      <c r="AV9" s="322"/>
      <c r="AW9" s="322"/>
      <c r="AX9" s="322"/>
      <c r="AY9" s="322"/>
      <c r="AZ9" s="322"/>
      <c r="BA9" s="322"/>
      <c r="BB9" s="322"/>
      <c r="BC9" s="322"/>
      <c r="BD9" s="322"/>
      <c r="BE9" s="322"/>
      <c r="BF9" s="322"/>
      <c r="BG9" s="322"/>
      <c r="BH9" s="322"/>
      <c r="BI9" s="322"/>
      <c r="BJ9" s="322"/>
      <c r="BK9" s="322"/>
      <c r="BL9" s="322"/>
      <c r="BM9" s="322"/>
      <c r="BN9" s="322"/>
      <c r="BO9" s="322"/>
      <c r="BP9" s="322"/>
      <c r="BQ9" s="322"/>
      <c r="BR9" s="322"/>
      <c r="BS9" s="322"/>
      <c r="BT9" s="322"/>
      <c r="BU9" s="322"/>
      <c r="BV9" s="322"/>
      <c r="BW9" s="322"/>
      <c r="BX9" s="322"/>
      <c r="BY9" s="322"/>
      <c r="BZ9" s="322"/>
      <c r="CA9" s="322"/>
      <c r="CB9" s="322"/>
      <c r="CC9" s="322"/>
      <c r="CD9" s="322"/>
      <c r="CE9" s="322"/>
      <c r="CF9" s="322"/>
      <c r="CG9" s="322"/>
      <c r="CH9" s="322"/>
      <c r="CI9" s="322"/>
      <c r="CJ9" s="322"/>
      <c r="CK9" s="322"/>
      <c r="CL9" s="322"/>
      <c r="CM9" s="322"/>
      <c r="CN9" s="322"/>
      <c r="CO9" s="322"/>
      <c r="CP9" s="322"/>
      <c r="CQ9" s="322"/>
      <c r="CR9" s="322"/>
      <c r="CS9" s="322"/>
      <c r="CT9" s="322"/>
      <c r="CU9" s="322"/>
      <c r="CV9" s="322"/>
      <c r="CW9" s="322"/>
      <c r="CX9" s="322"/>
      <c r="CY9" s="322"/>
      <c r="CZ9" s="322"/>
      <c r="DA9" s="322"/>
      <c r="DB9" s="322"/>
      <c r="DC9" s="322"/>
      <c r="DD9" s="322"/>
      <c r="DE9" s="322"/>
      <c r="DF9" s="322"/>
      <c r="DG9" s="322"/>
      <c r="DH9" s="322"/>
      <c r="DI9" s="322"/>
      <c r="DJ9" s="322"/>
      <c r="DK9" s="322"/>
      <c r="DL9" s="322"/>
      <c r="DM9" s="322"/>
      <c r="DN9" s="322"/>
      <c r="DO9" s="322"/>
      <c r="DP9" s="322"/>
      <c r="DQ9" s="322"/>
      <c r="DR9" s="322"/>
      <c r="DS9" s="322"/>
      <c r="DT9" s="322"/>
      <c r="DU9" s="322"/>
      <c r="DV9" s="322"/>
      <c r="DW9" s="322"/>
      <c r="DX9" s="322"/>
      <c r="DY9" s="322"/>
      <c r="DZ9" s="322"/>
      <c r="EA9" s="322"/>
      <c r="EB9" s="322"/>
      <c r="EC9" s="322"/>
      <c r="ED9" s="322"/>
      <c r="EE9" s="322"/>
      <c r="EF9" s="322"/>
      <c r="EG9" s="322"/>
      <c r="EH9" s="322"/>
      <c r="EI9" s="322"/>
      <c r="EJ9" s="322"/>
      <c r="EK9" s="322"/>
      <c r="EL9" s="322"/>
      <c r="EM9" s="322"/>
      <c r="EN9" s="322"/>
      <c r="EO9" s="322"/>
      <c r="EP9" s="322"/>
      <c r="EQ9" s="322"/>
      <c r="ER9" s="322"/>
      <c r="ES9" s="322"/>
      <c r="ET9" s="322"/>
      <c r="EU9" s="322"/>
      <c r="EV9" s="322"/>
      <c r="EW9" s="322"/>
      <c r="EX9" s="322"/>
      <c r="EY9" s="322"/>
      <c r="EZ9" s="322"/>
      <c r="FA9" s="322"/>
      <c r="FB9" s="322"/>
      <c r="FC9" s="322"/>
      <c r="FD9" s="322"/>
      <c r="FE9" s="322"/>
      <c r="FF9" s="322"/>
      <c r="FG9" s="322"/>
      <c r="FH9" s="322"/>
      <c r="FI9" s="322"/>
      <c r="FJ9" s="322"/>
      <c r="FK9" s="322"/>
      <c r="FL9" s="322"/>
      <c r="FM9" s="322"/>
      <c r="FN9" s="322"/>
      <c r="FO9" s="322"/>
      <c r="FP9" s="322"/>
      <c r="FQ9" s="322"/>
      <c r="FR9" s="322"/>
      <c r="FS9" s="322"/>
      <c r="FT9" s="322"/>
      <c r="FU9" s="322"/>
      <c r="FV9" s="322"/>
      <c r="FW9" s="322"/>
      <c r="FX9" s="322"/>
      <c r="FY9" s="322"/>
      <c r="FZ9" s="322"/>
      <c r="GA9" s="322"/>
      <c r="GB9" s="322"/>
      <c r="GC9" s="322"/>
      <c r="GD9" s="322"/>
      <c r="GE9" s="322"/>
      <c r="GF9" s="322"/>
      <c r="GG9" s="322"/>
      <c r="GH9" s="322"/>
      <c r="GI9" s="322"/>
      <c r="GJ9" s="322"/>
      <c r="GK9" s="322"/>
      <c r="GL9" s="322"/>
      <c r="GM9" s="322"/>
      <c r="GN9" s="322"/>
      <c r="GO9" s="322"/>
      <c r="GP9" s="322"/>
      <c r="GQ9" s="322"/>
      <c r="GR9" s="322"/>
      <c r="GS9" s="322"/>
      <c r="GT9" s="322"/>
      <c r="GU9" s="322"/>
      <c r="GV9" s="322"/>
      <c r="GW9" s="322"/>
      <c r="GX9" s="322"/>
      <c r="GY9" s="322"/>
      <c r="GZ9" s="322"/>
      <c r="HA9" s="322"/>
      <c r="HB9" s="322"/>
      <c r="HC9" s="322"/>
      <c r="HD9" s="322"/>
      <c r="HE9" s="322"/>
      <c r="HF9" s="322"/>
      <c r="HG9" s="322"/>
      <c r="HH9" s="322"/>
      <c r="HI9" s="322"/>
      <c r="HJ9" s="322"/>
      <c r="HK9" s="322"/>
      <c r="HL9" s="322"/>
      <c r="HM9" s="322"/>
      <c r="HN9" s="322"/>
      <c r="HO9" s="322"/>
      <c r="HP9" s="322"/>
      <c r="HQ9" s="322"/>
      <c r="HR9" s="322"/>
      <c r="HS9" s="322"/>
      <c r="HT9" s="322"/>
      <c r="HU9" s="322"/>
      <c r="HV9" s="322"/>
      <c r="HW9" s="322"/>
      <c r="HX9" s="322"/>
      <c r="HY9" s="322"/>
      <c r="HZ9" s="322"/>
      <c r="IA9" s="322"/>
      <c r="IB9" s="322"/>
      <c r="IC9" s="322"/>
      <c r="ID9" s="322"/>
      <c r="IE9" s="322"/>
      <c r="IF9" s="322"/>
      <c r="IG9" s="322"/>
      <c r="IH9" s="322"/>
      <c r="II9" s="322"/>
      <c r="IJ9" s="322"/>
      <c r="IK9" s="322"/>
      <c r="IL9" s="322"/>
      <c r="IM9" s="322"/>
      <c r="IN9" s="322"/>
      <c r="IO9" s="322"/>
      <c r="IP9" s="322"/>
      <c r="IQ9" s="322"/>
      <c r="IR9" s="322"/>
      <c r="IS9" s="322"/>
      <c r="IT9" s="322"/>
      <c r="IU9" s="322"/>
      <c r="IV9" s="322"/>
      <c r="IW9" s="322"/>
      <c r="IX9" s="322"/>
      <c r="IY9" s="322"/>
    </row>
    <row r="10" spans="1:259" s="626" customFormat="1" ht="7.5" customHeight="1" x14ac:dyDescent="0.25">
      <c r="A10" s="322"/>
      <c r="B10" s="322"/>
      <c r="C10" s="327"/>
      <c r="D10" s="327"/>
      <c r="E10" s="322"/>
      <c r="F10" s="322"/>
      <c r="G10" s="322"/>
      <c r="H10" s="322"/>
      <c r="I10" s="322"/>
      <c r="J10" s="322"/>
      <c r="K10" s="322"/>
      <c r="L10" s="548"/>
      <c r="M10" s="754"/>
      <c r="N10" s="331"/>
      <c r="O10" s="331"/>
      <c r="P10" s="331"/>
      <c r="Q10" s="331"/>
      <c r="R10" s="331"/>
      <c r="S10" s="331"/>
      <c r="T10" s="322"/>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row>
    <row r="11" spans="1:259" s="631" customFormat="1" ht="18" customHeight="1" x14ac:dyDescent="0.25">
      <c r="A11" s="328"/>
      <c r="B11" s="755" t="s">
        <v>8</v>
      </c>
      <c r="C11" s="757">
        <v>8584147</v>
      </c>
      <c r="D11" s="676">
        <v>17.851892595752791</v>
      </c>
      <c r="E11" s="756"/>
      <c r="F11" s="758">
        <v>1014321</v>
      </c>
      <c r="G11" s="759">
        <v>16.031753056369972</v>
      </c>
      <c r="H11" s="756"/>
      <c r="I11" s="760">
        <v>296663</v>
      </c>
      <c r="J11" s="761">
        <f>I11*100/C11</f>
        <v>3.4559403514408595</v>
      </c>
      <c r="K11" s="759">
        <f>I11*100/F11</f>
        <v>29.247447307114808</v>
      </c>
      <c r="L11" s="396"/>
      <c r="M11" s="396">
        <f>_xlfn.RANK.EQ(K11,K$11:K$31,0)</f>
        <v>2</v>
      </c>
      <c r="N11" s="396">
        <v>1</v>
      </c>
      <c r="O11" s="396">
        <f>MATCH(N11,M$11:M$31,0)</f>
        <v>7</v>
      </c>
      <c r="P11" s="568" t="str">
        <f t="shared" ref="P11:P29" si="0">INDEX(B$11:B$31,O11,1)</f>
        <v>Castilla y León</v>
      </c>
      <c r="Q11" s="762">
        <f>INDEX(K$11:K$31,O11,1)</f>
        <v>30.804344058408986</v>
      </c>
      <c r="R11" s="873"/>
      <c r="S11" s="331"/>
      <c r="T11" s="328"/>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row>
    <row r="12" spans="1:259" s="633" customFormat="1" ht="18" customHeight="1" x14ac:dyDescent="0.25">
      <c r="A12" s="331"/>
      <c r="B12" s="763" t="s">
        <v>7</v>
      </c>
      <c r="C12" s="764">
        <v>1341289</v>
      </c>
      <c r="D12" s="684">
        <v>2.7893915572350596</v>
      </c>
      <c r="E12" s="756"/>
      <c r="F12" s="765">
        <v>186533</v>
      </c>
      <c r="G12" s="766">
        <v>2.9482293996317339</v>
      </c>
      <c r="H12" s="756"/>
      <c r="I12" s="767">
        <v>45264</v>
      </c>
      <c r="J12" s="448">
        <f t="shared" ref="J12:J28" si="1">I12*100/C12</f>
        <v>3.3746642222518788</v>
      </c>
      <c r="K12" s="766">
        <f t="shared" ref="K12:K28" si="2">I12*100/F12</f>
        <v>24.265947580320908</v>
      </c>
      <c r="L12" s="396"/>
      <c r="M12" s="396">
        <f t="shared" ref="M12:M31" si="3">_xlfn.RANK.EQ(K12,K$11:K$31,0)</f>
        <v>7</v>
      </c>
      <c r="N12" s="396">
        <v>2</v>
      </c>
      <c r="O12" s="396">
        <f t="shared" ref="O12:O29" si="4">MATCH(N12,M$11:M$31,0)</f>
        <v>1</v>
      </c>
      <c r="P12" s="568" t="str">
        <f t="shared" si="0"/>
        <v>Andalucía</v>
      </c>
      <c r="Q12" s="762">
        <f t="shared" ref="Q12:Q29" si="5">INDEX(K$11:K$31,O12,1)</f>
        <v>29.247447307114808</v>
      </c>
      <c r="R12" s="873"/>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row>
    <row r="13" spans="1:259" s="633" customFormat="1" ht="18" customHeight="1" x14ac:dyDescent="0.25">
      <c r="A13" s="331"/>
      <c r="B13" s="763" t="s">
        <v>37</v>
      </c>
      <c r="C13" s="764">
        <v>1006060</v>
      </c>
      <c r="D13" s="684">
        <v>2.0922375938905815</v>
      </c>
      <c r="E13" s="756"/>
      <c r="F13" s="765">
        <v>183865</v>
      </c>
      <c r="G13" s="766">
        <v>2.9060605821130245</v>
      </c>
      <c r="H13" s="756"/>
      <c r="I13" s="767">
        <v>33127</v>
      </c>
      <c r="J13" s="448">
        <f t="shared" si="1"/>
        <v>3.2927459594855177</v>
      </c>
      <c r="K13" s="766">
        <f t="shared" si="2"/>
        <v>18.017023359530089</v>
      </c>
      <c r="L13" s="396"/>
      <c r="M13" s="396">
        <f t="shared" si="3"/>
        <v>17</v>
      </c>
      <c r="N13" s="396">
        <v>3</v>
      </c>
      <c r="O13" s="396">
        <f>MATCH(N13,M$11:M$31,0)</f>
        <v>8</v>
      </c>
      <c r="P13" s="568" t="str">
        <f t="shared" si="0"/>
        <v>Castilla - La Mancha</v>
      </c>
      <c r="Q13" s="762">
        <f t="shared" si="5"/>
        <v>27.665314746798643</v>
      </c>
      <c r="R13" s="873"/>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row>
    <row r="14" spans="1:259" s="633" customFormat="1" ht="18" customHeight="1" x14ac:dyDescent="0.25">
      <c r="A14" s="331"/>
      <c r="B14" s="763" t="s">
        <v>38</v>
      </c>
      <c r="C14" s="764">
        <v>1209906</v>
      </c>
      <c r="D14" s="684">
        <v>2.516162871273858</v>
      </c>
      <c r="E14" s="756"/>
      <c r="F14" s="765">
        <v>122472</v>
      </c>
      <c r="G14" s="766">
        <v>1.9357194224705427</v>
      </c>
      <c r="H14" s="756"/>
      <c r="I14" s="767">
        <v>31849</v>
      </c>
      <c r="J14" s="448">
        <f t="shared" si="1"/>
        <v>2.6323532571951871</v>
      </c>
      <c r="K14" s="766">
        <f t="shared" si="2"/>
        <v>26.005127702658566</v>
      </c>
      <c r="L14" s="396"/>
      <c r="M14" s="396">
        <f t="shared" si="3"/>
        <v>4</v>
      </c>
      <c r="N14" s="396">
        <v>4</v>
      </c>
      <c r="O14" s="396">
        <f t="shared" si="4"/>
        <v>4</v>
      </c>
      <c r="P14" s="568" t="str">
        <f t="shared" si="0"/>
        <v>Balears, Illes</v>
      </c>
      <c r="Q14" s="762">
        <f t="shared" si="5"/>
        <v>26.005127702658566</v>
      </c>
      <c r="R14" s="873"/>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row>
    <row r="15" spans="1:259" s="633" customFormat="1" ht="18" customHeight="1" x14ac:dyDescent="0.25">
      <c r="A15" s="331"/>
      <c r="B15" s="763" t="s">
        <v>6</v>
      </c>
      <c r="C15" s="764">
        <v>2213016</v>
      </c>
      <c r="D15" s="684">
        <v>4.6022655418974603</v>
      </c>
      <c r="E15" s="756"/>
      <c r="F15" s="765">
        <v>253565</v>
      </c>
      <c r="G15" s="766">
        <v>4.0076972316835127</v>
      </c>
      <c r="H15" s="756"/>
      <c r="I15" s="767">
        <v>45025</v>
      </c>
      <c r="J15" s="448">
        <f t="shared" si="1"/>
        <v>2.0345537492724861</v>
      </c>
      <c r="K15" s="766">
        <f t="shared" si="2"/>
        <v>17.756788200264232</v>
      </c>
      <c r="L15" s="396"/>
      <c r="M15" s="396">
        <f t="shared" si="3"/>
        <v>18</v>
      </c>
      <c r="N15" s="396">
        <v>5</v>
      </c>
      <c r="O15" s="396">
        <f t="shared" si="4"/>
        <v>10</v>
      </c>
      <c r="P15" s="568" t="str">
        <f t="shared" si="0"/>
        <v>Comunitat Valenciana</v>
      </c>
      <c r="Q15" s="762">
        <f t="shared" si="5"/>
        <v>25.519017727549034</v>
      </c>
      <c r="R15" s="873"/>
      <c r="S15" s="331"/>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row>
    <row r="16" spans="1:259" s="633" customFormat="1" ht="18" customHeight="1" x14ac:dyDescent="0.25">
      <c r="A16" s="331"/>
      <c r="B16" s="763" t="s">
        <v>5</v>
      </c>
      <c r="C16" s="768">
        <v>588387</v>
      </c>
      <c r="D16" s="684">
        <v>1.2236302021315801</v>
      </c>
      <c r="E16" s="756"/>
      <c r="F16" s="769">
        <v>99920</v>
      </c>
      <c r="G16" s="766">
        <v>1.579275954448826</v>
      </c>
      <c r="H16" s="756"/>
      <c r="I16" s="767">
        <v>18175</v>
      </c>
      <c r="J16" s="448">
        <f t="shared" si="1"/>
        <v>3.0889533589287321</v>
      </c>
      <c r="K16" s="766">
        <f t="shared" si="2"/>
        <v>18.189551641313049</v>
      </c>
      <c r="L16" s="396"/>
      <c r="M16" s="396">
        <f t="shared" si="3"/>
        <v>16</v>
      </c>
      <c r="N16" s="396">
        <v>6</v>
      </c>
      <c r="O16" s="396">
        <f t="shared" si="4"/>
        <v>11</v>
      </c>
      <c r="P16" s="568" t="str">
        <f t="shared" si="0"/>
        <v>Extremadura</v>
      </c>
      <c r="Q16" s="770">
        <f t="shared" si="5"/>
        <v>24.690275480446669</v>
      </c>
      <c r="R16" s="873"/>
      <c r="S16" s="331"/>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row>
    <row r="17" spans="1:259" s="742" customFormat="1" ht="18" customHeight="1" x14ac:dyDescent="0.25">
      <c r="A17" s="450"/>
      <c r="B17" s="771" t="s">
        <v>4</v>
      </c>
      <c r="C17" s="764">
        <v>2383703</v>
      </c>
      <c r="D17" s="684">
        <v>4.9572322021248834</v>
      </c>
      <c r="E17" s="756"/>
      <c r="F17" s="772">
        <v>409663</v>
      </c>
      <c r="G17" s="773">
        <v>6.4748891646053783</v>
      </c>
      <c r="H17" s="756"/>
      <c r="I17" s="774">
        <v>126194</v>
      </c>
      <c r="J17" s="587">
        <f t="shared" si="1"/>
        <v>5.2940320165725341</v>
      </c>
      <c r="K17" s="773">
        <f t="shared" si="2"/>
        <v>30.804344058408986</v>
      </c>
      <c r="L17" s="396"/>
      <c r="M17" s="396">
        <f t="shared" si="3"/>
        <v>1</v>
      </c>
      <c r="N17" s="396">
        <v>7</v>
      </c>
      <c r="O17" s="396">
        <f t="shared" si="4"/>
        <v>2</v>
      </c>
      <c r="P17" s="568" t="str">
        <f t="shared" si="0"/>
        <v>Aragón</v>
      </c>
      <c r="Q17" s="762">
        <f t="shared" si="5"/>
        <v>24.265947580320908</v>
      </c>
      <c r="R17" s="873"/>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row>
    <row r="18" spans="1:259" s="742" customFormat="1" ht="18" customHeight="1" x14ac:dyDescent="0.25">
      <c r="A18" s="450"/>
      <c r="B18" s="771" t="s">
        <v>40</v>
      </c>
      <c r="C18" s="764">
        <v>2084086</v>
      </c>
      <c r="D18" s="684">
        <v>4.3341382006053779</v>
      </c>
      <c r="E18" s="756"/>
      <c r="F18" s="772">
        <v>282068</v>
      </c>
      <c r="G18" s="773">
        <v>4.4581986581212121</v>
      </c>
      <c r="H18" s="756"/>
      <c r="I18" s="774">
        <v>78035</v>
      </c>
      <c r="J18" s="587">
        <f t="shared" si="1"/>
        <v>3.744327249451318</v>
      </c>
      <c r="K18" s="773">
        <f t="shared" si="2"/>
        <v>27.665314746798643</v>
      </c>
      <c r="L18" s="396"/>
      <c r="M18" s="396">
        <f t="shared" si="3"/>
        <v>3</v>
      </c>
      <c r="N18" s="396">
        <v>8</v>
      </c>
      <c r="O18" s="396">
        <f t="shared" si="4"/>
        <v>21</v>
      </c>
      <c r="P18" s="568" t="str">
        <f t="shared" si="0"/>
        <v>TOTAL</v>
      </c>
      <c r="Q18" s="762">
        <f t="shared" si="5"/>
        <v>23.999304562229828</v>
      </c>
      <c r="R18" s="873"/>
      <c r="S18" s="450"/>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row>
    <row r="19" spans="1:259" s="742" customFormat="1" ht="18" customHeight="1" x14ac:dyDescent="0.25">
      <c r="A19" s="450"/>
      <c r="B19" s="771" t="s">
        <v>41</v>
      </c>
      <c r="C19" s="764">
        <v>7901963</v>
      </c>
      <c r="D19" s="684">
        <v>16.433198868986342</v>
      </c>
      <c r="E19" s="756"/>
      <c r="F19" s="772">
        <v>1040507</v>
      </c>
      <c r="G19" s="773">
        <v>16.445633362046483</v>
      </c>
      <c r="H19" s="756"/>
      <c r="I19" s="774">
        <v>229333</v>
      </c>
      <c r="J19" s="587">
        <f t="shared" si="1"/>
        <v>2.9022282184819139</v>
      </c>
      <c r="K19" s="773">
        <f t="shared" si="2"/>
        <v>22.040505253688828</v>
      </c>
      <c r="L19" s="396"/>
      <c r="M19" s="396">
        <f t="shared" si="3"/>
        <v>12</v>
      </c>
      <c r="N19" s="396">
        <v>9</v>
      </c>
      <c r="O19" s="396">
        <f>MATCH(N19,M$11:M$31,0)</f>
        <v>13</v>
      </c>
      <c r="P19" s="568" t="str">
        <f t="shared" si="0"/>
        <v>Madrid, Comunidad de</v>
      </c>
      <c r="Q19" s="762">
        <f t="shared" si="5"/>
        <v>23.784529113630786</v>
      </c>
      <c r="R19" s="873"/>
      <c r="S19" s="450"/>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row>
    <row r="20" spans="1:259" s="742" customFormat="1" ht="18" customHeight="1" x14ac:dyDescent="0.25">
      <c r="A20" s="450"/>
      <c r="B20" s="771" t="s">
        <v>3</v>
      </c>
      <c r="C20" s="764">
        <v>5216195</v>
      </c>
      <c r="D20" s="684">
        <v>10.847781718847862</v>
      </c>
      <c r="E20" s="756"/>
      <c r="F20" s="772">
        <v>644872</v>
      </c>
      <c r="G20" s="773">
        <v>10.192462402895551</v>
      </c>
      <c r="H20" s="756"/>
      <c r="I20" s="774">
        <v>164565</v>
      </c>
      <c r="J20" s="587">
        <f t="shared" si="1"/>
        <v>3.154885889043642</v>
      </c>
      <c r="K20" s="773">
        <f>I20*100/F20</f>
        <v>25.519017727549034</v>
      </c>
      <c r="L20" s="396"/>
      <c r="M20" s="396">
        <f t="shared" si="3"/>
        <v>5</v>
      </c>
      <c r="N20" s="396">
        <v>10</v>
      </c>
      <c r="O20" s="396">
        <f t="shared" si="4"/>
        <v>14</v>
      </c>
      <c r="P20" s="568" t="str">
        <f t="shared" si="0"/>
        <v>Murcia, Región de</v>
      </c>
      <c r="Q20" s="762">
        <f t="shared" si="5"/>
        <v>22.987499291781056</v>
      </c>
      <c r="R20" s="873"/>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row>
    <row r="21" spans="1:259" s="633" customFormat="1" ht="18" customHeight="1" x14ac:dyDescent="0.25">
      <c r="A21" s="331"/>
      <c r="B21" s="763" t="s">
        <v>2</v>
      </c>
      <c r="C21" s="764">
        <v>1054306</v>
      </c>
      <c r="D21" s="684">
        <v>2.1925716643782711</v>
      </c>
      <c r="E21" s="756"/>
      <c r="F21" s="765">
        <v>150537</v>
      </c>
      <c r="G21" s="766">
        <v>2.3792980820142406</v>
      </c>
      <c r="H21" s="756"/>
      <c r="I21" s="767">
        <v>37168</v>
      </c>
      <c r="J21" s="448">
        <f t="shared" si="1"/>
        <v>3.5253522222201146</v>
      </c>
      <c r="K21" s="766">
        <f t="shared" si="2"/>
        <v>24.690275480446669</v>
      </c>
      <c r="L21" s="396"/>
      <c r="M21" s="396">
        <f t="shared" si="3"/>
        <v>6</v>
      </c>
      <c r="N21" s="396">
        <v>11</v>
      </c>
      <c r="O21" s="396">
        <f t="shared" si="4"/>
        <v>17</v>
      </c>
      <c r="P21" s="568" t="str">
        <f t="shared" si="0"/>
        <v>Rioja, La</v>
      </c>
      <c r="Q21" s="762">
        <f t="shared" si="5"/>
        <v>22.145246625068211</v>
      </c>
      <c r="R21" s="873"/>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row>
    <row r="22" spans="1:259" s="633" customFormat="1" ht="18" customHeight="1" x14ac:dyDescent="0.25">
      <c r="A22" s="331"/>
      <c r="B22" s="763" t="s">
        <v>35</v>
      </c>
      <c r="C22" s="764">
        <v>2699424</v>
      </c>
      <c r="D22" s="684">
        <v>5.6138166457770797</v>
      </c>
      <c r="E22" s="756"/>
      <c r="F22" s="765">
        <v>469573</v>
      </c>
      <c r="G22" s="766">
        <v>7.4217909103122359</v>
      </c>
      <c r="H22" s="756"/>
      <c r="I22" s="767">
        <v>77196</v>
      </c>
      <c r="J22" s="448">
        <f t="shared" si="1"/>
        <v>2.8597211849639033</v>
      </c>
      <c r="K22" s="766">
        <f t="shared" si="2"/>
        <v>16.439616417468635</v>
      </c>
      <c r="L22" s="396"/>
      <c r="M22" s="396">
        <f t="shared" si="3"/>
        <v>19</v>
      </c>
      <c r="N22" s="396">
        <v>12</v>
      </c>
      <c r="O22" s="396">
        <f t="shared" si="4"/>
        <v>9</v>
      </c>
      <c r="P22" s="568" t="str">
        <f t="shared" si="0"/>
        <v>Cataluña</v>
      </c>
      <c r="Q22" s="762">
        <f t="shared" si="5"/>
        <v>22.040505253688828</v>
      </c>
      <c r="R22" s="873"/>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row>
    <row r="23" spans="1:259" s="633" customFormat="1" ht="18" customHeight="1" x14ac:dyDescent="0.25">
      <c r="A23" s="331"/>
      <c r="B23" s="763" t="s">
        <v>42</v>
      </c>
      <c r="C23" s="764">
        <v>6871903</v>
      </c>
      <c r="D23" s="684">
        <v>14.291050034957625</v>
      </c>
      <c r="E23" s="756"/>
      <c r="F23" s="765">
        <v>802837</v>
      </c>
      <c r="G23" s="766">
        <v>12.689163024838193</v>
      </c>
      <c r="H23" s="756"/>
      <c r="I23" s="767">
        <v>190951</v>
      </c>
      <c r="J23" s="448">
        <f t="shared" si="1"/>
        <v>2.7787208288591967</v>
      </c>
      <c r="K23" s="766">
        <f t="shared" si="2"/>
        <v>23.784529113630786</v>
      </c>
      <c r="L23" s="396"/>
      <c r="M23" s="396">
        <f t="shared" si="3"/>
        <v>9</v>
      </c>
      <c r="N23" s="396">
        <v>13</v>
      </c>
      <c r="O23" s="396">
        <f t="shared" si="4"/>
        <v>16</v>
      </c>
      <c r="P23" s="568" t="str">
        <f t="shared" si="0"/>
        <v>País Vasco</v>
      </c>
      <c r="Q23" s="762">
        <f t="shared" si="5"/>
        <v>21.548182773269183</v>
      </c>
      <c r="R23" s="873"/>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row>
    <row r="24" spans="1:259" s="633" customFormat="1" ht="18" customHeight="1" x14ac:dyDescent="0.25">
      <c r="A24" s="331"/>
      <c r="B24" s="763" t="s">
        <v>43</v>
      </c>
      <c r="C24" s="764">
        <v>1551692</v>
      </c>
      <c r="D24" s="684">
        <v>3.2269530013510765</v>
      </c>
      <c r="E24" s="756"/>
      <c r="F24" s="765">
        <v>194149</v>
      </c>
      <c r="G24" s="766">
        <v>3.0686033554872409</v>
      </c>
      <c r="H24" s="756"/>
      <c r="I24" s="767">
        <v>44630</v>
      </c>
      <c r="J24" s="448">
        <f t="shared" si="1"/>
        <v>2.8762151251665924</v>
      </c>
      <c r="K24" s="766">
        <f>I24*100/F24</f>
        <v>22.987499291781056</v>
      </c>
      <c r="L24" s="396"/>
      <c r="M24" s="396">
        <f t="shared" si="3"/>
        <v>10</v>
      </c>
      <c r="N24" s="396">
        <v>14</v>
      </c>
      <c r="O24" s="396">
        <f t="shared" si="4"/>
        <v>15</v>
      </c>
      <c r="P24" s="568" t="str">
        <f t="shared" si="0"/>
        <v>Navarra, Comunidad Foral de</v>
      </c>
      <c r="Q24" s="762">
        <f t="shared" si="5"/>
        <v>20.251748595591941</v>
      </c>
      <c r="R24" s="873"/>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row>
    <row r="25" spans="1:259" s="633" customFormat="1" ht="18" customHeight="1" x14ac:dyDescent="0.25">
      <c r="A25" s="331"/>
      <c r="B25" s="763" t="s">
        <v>44</v>
      </c>
      <c r="C25" s="768">
        <v>672155</v>
      </c>
      <c r="D25" s="684">
        <v>1.3978370672937237</v>
      </c>
      <c r="E25" s="756"/>
      <c r="F25" s="769">
        <v>81351</v>
      </c>
      <c r="G25" s="766">
        <v>1.2857854100316899</v>
      </c>
      <c r="H25" s="756"/>
      <c r="I25" s="767">
        <v>16475</v>
      </c>
      <c r="J25" s="448">
        <f t="shared" si="1"/>
        <v>2.4510715534363352</v>
      </c>
      <c r="K25" s="766">
        <f t="shared" si="2"/>
        <v>20.251748595591941</v>
      </c>
      <c r="L25" s="396"/>
      <c r="M25" s="396">
        <f t="shared" si="3"/>
        <v>14</v>
      </c>
      <c r="N25" s="396">
        <v>15</v>
      </c>
      <c r="O25" s="396">
        <f t="shared" si="4"/>
        <v>18</v>
      </c>
      <c r="P25" s="568" t="str">
        <f t="shared" si="0"/>
        <v>Ceuta y Melilla</v>
      </c>
      <c r="Q25" s="770">
        <f t="shared" si="5"/>
        <v>18.228211861467571</v>
      </c>
      <c r="R25" s="873"/>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row>
    <row r="26" spans="1:259" s="633" customFormat="1" ht="18" customHeight="1" x14ac:dyDescent="0.25">
      <c r="A26" s="331"/>
      <c r="B26" s="763" t="s">
        <v>45</v>
      </c>
      <c r="C26" s="768">
        <v>2216302</v>
      </c>
      <c r="D26" s="684">
        <v>4.6090992225263738</v>
      </c>
      <c r="E26" s="756"/>
      <c r="F26" s="769">
        <v>328385</v>
      </c>
      <c r="G26" s="766">
        <v>5.1902575490560219</v>
      </c>
      <c r="H26" s="756"/>
      <c r="I26" s="767">
        <v>70761</v>
      </c>
      <c r="J26" s="448">
        <f t="shared" si="1"/>
        <v>3.192750807426064</v>
      </c>
      <c r="K26" s="766">
        <f t="shared" si="2"/>
        <v>21.548182773269183</v>
      </c>
      <c r="L26" s="396"/>
      <c r="M26" s="396">
        <f t="shared" si="3"/>
        <v>13</v>
      </c>
      <c r="N26" s="396">
        <v>16</v>
      </c>
      <c r="O26" s="396">
        <f t="shared" si="4"/>
        <v>6</v>
      </c>
      <c r="P26" s="568" t="str">
        <f t="shared" si="0"/>
        <v>Cantabria</v>
      </c>
      <c r="Q26" s="762">
        <f t="shared" si="5"/>
        <v>18.189551641313049</v>
      </c>
      <c r="R26" s="873"/>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row>
    <row r="27" spans="1:259" s="633" customFormat="1" ht="18" customHeight="1" x14ac:dyDescent="0.25">
      <c r="A27" s="331"/>
      <c r="B27" s="763" t="s">
        <v>46</v>
      </c>
      <c r="C27" s="768">
        <v>322282</v>
      </c>
      <c r="D27" s="686">
        <v>0.67022892892495911</v>
      </c>
      <c r="E27" s="756"/>
      <c r="F27" s="769">
        <v>42149</v>
      </c>
      <c r="G27" s="775">
        <v>0.66618196761472748</v>
      </c>
      <c r="H27" s="756"/>
      <c r="I27" s="767">
        <v>9334</v>
      </c>
      <c r="J27" s="448">
        <f t="shared" si="1"/>
        <v>2.8962213216996293</v>
      </c>
      <c r="K27" s="775">
        <f t="shared" si="2"/>
        <v>22.145246625068211</v>
      </c>
      <c r="L27" s="396"/>
      <c r="M27" s="396">
        <f t="shared" si="3"/>
        <v>11</v>
      </c>
      <c r="N27" s="396">
        <v>17</v>
      </c>
      <c r="O27" s="396">
        <f t="shared" si="4"/>
        <v>3</v>
      </c>
      <c r="P27" s="568" t="str">
        <f t="shared" si="0"/>
        <v>Asturias, Principado de</v>
      </c>
      <c r="Q27" s="762">
        <f t="shared" si="5"/>
        <v>18.017023359530089</v>
      </c>
      <c r="R27" s="873"/>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row>
    <row r="28" spans="1:259" s="633" customFormat="1" ht="18" customHeight="1" x14ac:dyDescent="0.25">
      <c r="A28" s="331"/>
      <c r="B28" s="763" t="s">
        <v>1</v>
      </c>
      <c r="C28" s="769">
        <v>168545</v>
      </c>
      <c r="D28" s="775">
        <v>0.35051208204509476</v>
      </c>
      <c r="E28" s="756"/>
      <c r="F28" s="769">
        <v>20183</v>
      </c>
      <c r="G28" s="775">
        <v>0.31900046625941408</v>
      </c>
      <c r="H28" s="756"/>
      <c r="I28" s="767">
        <v>3679</v>
      </c>
      <c r="J28" s="448">
        <f t="shared" si="1"/>
        <v>2.1827998457385269</v>
      </c>
      <c r="K28" s="775">
        <f t="shared" si="2"/>
        <v>18.228211861467571</v>
      </c>
      <c r="L28" s="396"/>
      <c r="M28" s="396">
        <f t="shared" si="3"/>
        <v>15</v>
      </c>
      <c r="N28" s="396">
        <v>18</v>
      </c>
      <c r="O28" s="396">
        <f t="shared" si="4"/>
        <v>5</v>
      </c>
      <c r="P28" s="568" t="str">
        <f t="shared" si="0"/>
        <v>Canarias</v>
      </c>
      <c r="Q28" s="762">
        <f t="shared" si="5"/>
        <v>17.756788200264232</v>
      </c>
      <c r="R28" s="873"/>
      <c r="S28" s="328"/>
      <c r="T28" s="331"/>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row>
    <row r="29" spans="1:259" s="633" customFormat="1" ht="6" customHeight="1" x14ac:dyDescent="0.25">
      <c r="A29" s="331"/>
      <c r="B29" s="743"/>
      <c r="C29" s="776"/>
      <c r="D29" s="777"/>
      <c r="E29" s="331"/>
      <c r="F29" s="776"/>
      <c r="G29" s="777"/>
      <c r="H29" s="331"/>
      <c r="I29" s="776"/>
      <c r="J29" s="778"/>
      <c r="K29" s="777"/>
      <c r="L29" s="396"/>
      <c r="M29" s="396"/>
      <c r="N29" s="396">
        <v>19</v>
      </c>
      <c r="O29" s="396">
        <f t="shared" si="4"/>
        <v>12</v>
      </c>
      <c r="P29" s="568" t="str">
        <f t="shared" si="0"/>
        <v>Galicia</v>
      </c>
      <c r="Q29" s="762">
        <f t="shared" si="5"/>
        <v>16.439616417468635</v>
      </c>
      <c r="R29" s="874"/>
      <c r="S29" s="316"/>
      <c r="T29" s="331"/>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row>
    <row r="30" spans="1:259" s="633" customFormat="1" ht="5.25" customHeight="1" x14ac:dyDescent="0.25">
      <c r="A30" s="331"/>
      <c r="B30" s="779"/>
      <c r="C30" s="327"/>
      <c r="D30" s="438"/>
      <c r="E30" s="779"/>
      <c r="F30" s="779"/>
      <c r="G30" s="780"/>
      <c r="H30" s="779"/>
      <c r="I30" s="328"/>
      <c r="J30" s="328"/>
      <c r="K30" s="781"/>
      <c r="L30" s="782"/>
      <c r="M30" s="396"/>
      <c r="N30" s="396"/>
      <c r="O30" s="396"/>
      <c r="P30" s="396"/>
      <c r="Q30" s="396"/>
      <c r="R30" s="873"/>
      <c r="S30" s="328"/>
      <c r="T30" s="331"/>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row>
    <row r="31" spans="1:259" s="918" customFormat="1" ht="15.75" customHeight="1" x14ac:dyDescent="0.25">
      <c r="A31" s="329"/>
      <c r="B31" s="1260" t="s">
        <v>0</v>
      </c>
      <c r="C31" s="1261">
        <f>SUM(C11:C28)</f>
        <v>48085361</v>
      </c>
      <c r="D31" s="1262">
        <f>SUM(D11:D28)</f>
        <v>99.999999999999986</v>
      </c>
      <c r="E31" s="320"/>
      <c r="F31" s="1261">
        <f>SUM(F11:F28)</f>
        <v>6326950</v>
      </c>
      <c r="G31" s="1262">
        <f>SUM(G11:G28)</f>
        <v>100.00000000000003</v>
      </c>
      <c r="H31" s="320"/>
      <c r="I31" s="1261">
        <f>SUM(I11:I30)</f>
        <v>1518424</v>
      </c>
      <c r="J31" s="1263">
        <f>I31*100/C31</f>
        <v>3.1577677039795957</v>
      </c>
      <c r="K31" s="1262">
        <f>I31*100/F31</f>
        <v>23.999304562229828</v>
      </c>
      <c r="L31" s="329"/>
      <c r="M31" s="329">
        <f t="shared" si="3"/>
        <v>8</v>
      </c>
      <c r="N31" s="329"/>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row>
    <row r="32" spans="1:259" s="631" customFormat="1" ht="4.5" customHeight="1" x14ac:dyDescent="0.25">
      <c r="A32" s="328"/>
      <c r="B32" s="783"/>
      <c r="C32" s="783"/>
      <c r="D32" s="783"/>
      <c r="E32" s="322"/>
      <c r="F32" s="746"/>
      <c r="G32" s="747"/>
      <c r="H32" s="322"/>
      <c r="I32" s="746"/>
      <c r="J32" s="746"/>
      <c r="K32" s="747"/>
      <c r="L32" s="396"/>
      <c r="M32" s="396"/>
      <c r="N32" s="396"/>
      <c r="O32" s="396"/>
      <c r="P32" s="396"/>
      <c r="Q32" s="396"/>
      <c r="R32" s="333"/>
      <c r="S32" s="333"/>
      <c r="T32" s="328"/>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row>
    <row r="33" spans="1:259" s="650" customFormat="1" x14ac:dyDescent="0.35">
      <c r="A33" s="394"/>
      <c r="B33" s="1424" t="str">
        <f>'22solcasaadpot'!B32:M32</f>
        <v>(1) Cifras INE de población referidas al 01/01/2023. Real Decreto 1085/2023, de 5 de diciembre BOE 23.12.22.</v>
      </c>
      <c r="C33" s="1424"/>
      <c r="D33" s="1424"/>
      <c r="E33" s="1424"/>
      <c r="F33" s="1424"/>
      <c r="G33" s="1424"/>
      <c r="H33" s="1424"/>
      <c r="I33" s="1424"/>
      <c r="J33" s="1424"/>
      <c r="K33" s="1424"/>
      <c r="L33" s="1227"/>
      <c r="M33" s="1227"/>
      <c r="N33" s="1227"/>
      <c r="O33" s="1227"/>
      <c r="P33" s="496"/>
      <c r="Q33" s="333"/>
      <c r="R33" s="748"/>
      <c r="S33" s="748"/>
      <c r="T33" s="394"/>
      <c r="U33" s="394"/>
      <c r="V33" s="394"/>
      <c r="W33" s="394"/>
      <c r="X33" s="394"/>
      <c r="Y33" s="394"/>
      <c r="Z33" s="394"/>
      <c r="AA33" s="394"/>
      <c r="AB33" s="394"/>
      <c r="AC33" s="394"/>
      <c r="AD33" s="394"/>
      <c r="AE33" s="394"/>
      <c r="AF33" s="394"/>
      <c r="AG33" s="394"/>
      <c r="AH33" s="394"/>
      <c r="AI33" s="394"/>
      <c r="AJ33" s="394"/>
      <c r="AK33" s="394"/>
      <c r="AL33" s="394"/>
      <c r="AM33" s="394"/>
      <c r="AN33" s="394"/>
      <c r="AO33" s="394"/>
      <c r="AP33" s="394"/>
      <c r="AQ33" s="394"/>
      <c r="AR33" s="394"/>
      <c r="AS33" s="394"/>
      <c r="AT33" s="394"/>
      <c r="AU33" s="394"/>
      <c r="AV33" s="394"/>
      <c r="AW33" s="394"/>
      <c r="AX33" s="394"/>
      <c r="AY33" s="394"/>
      <c r="AZ33" s="394"/>
      <c r="BA33" s="394"/>
      <c r="BB33" s="394"/>
      <c r="BC33" s="394"/>
      <c r="BD33" s="394"/>
      <c r="BE33" s="394"/>
      <c r="BF33" s="394"/>
      <c r="BG33" s="394"/>
      <c r="BH33" s="394"/>
      <c r="BI33" s="394"/>
      <c r="BJ33" s="394"/>
      <c r="BK33" s="394"/>
      <c r="BL33" s="394"/>
      <c r="BM33" s="394"/>
      <c r="BN33" s="394"/>
      <c r="BO33" s="394"/>
      <c r="BP33" s="394"/>
      <c r="BQ33" s="394"/>
      <c r="BR33" s="394"/>
      <c r="BS33" s="394"/>
      <c r="BT33" s="394"/>
      <c r="BU33" s="394"/>
      <c r="BV33" s="394"/>
      <c r="BW33" s="394"/>
      <c r="BX33" s="394"/>
      <c r="BY33" s="394"/>
      <c r="BZ33" s="394"/>
      <c r="CA33" s="394"/>
      <c r="CB33" s="394"/>
      <c r="CC33" s="394"/>
      <c r="CD33" s="394"/>
      <c r="CE33" s="394"/>
      <c r="CF33" s="394"/>
      <c r="CG33" s="394"/>
      <c r="CH33" s="394"/>
      <c r="CI33" s="394"/>
      <c r="CJ33" s="394"/>
      <c r="CK33" s="394"/>
      <c r="CL33" s="394"/>
      <c r="CM33" s="394"/>
      <c r="CN33" s="394"/>
      <c r="CO33" s="394"/>
      <c r="CP33" s="394"/>
      <c r="CQ33" s="394"/>
      <c r="CR33" s="394"/>
      <c r="CS33" s="394"/>
      <c r="CT33" s="394"/>
      <c r="CU33" s="394"/>
      <c r="CV33" s="394"/>
      <c r="CW33" s="394"/>
      <c r="CX33" s="394"/>
      <c r="CY33" s="394"/>
      <c r="CZ33" s="394"/>
      <c r="DA33" s="394"/>
      <c r="DB33" s="394"/>
      <c r="DC33" s="394"/>
      <c r="DD33" s="394"/>
      <c r="DE33" s="394"/>
      <c r="DF33" s="394"/>
      <c r="DG33" s="394"/>
      <c r="DH33" s="394"/>
      <c r="DI33" s="394"/>
      <c r="DJ33" s="394"/>
      <c r="DK33" s="394"/>
      <c r="DL33" s="394"/>
      <c r="DM33" s="394"/>
      <c r="DN33" s="394"/>
      <c r="DO33" s="394"/>
      <c r="DP33" s="394"/>
      <c r="DQ33" s="394"/>
      <c r="DR33" s="394"/>
      <c r="DS33" s="394"/>
      <c r="DT33" s="394"/>
      <c r="DU33" s="394"/>
      <c r="DV33" s="394"/>
      <c r="DW33" s="394"/>
      <c r="DX33" s="394"/>
      <c r="DY33" s="394"/>
      <c r="DZ33" s="394"/>
      <c r="EA33" s="394"/>
      <c r="EB33" s="394"/>
      <c r="EC33" s="394"/>
      <c r="ED33" s="394"/>
      <c r="EE33" s="394"/>
      <c r="EF33" s="394"/>
      <c r="EG33" s="394"/>
      <c r="EH33" s="394"/>
      <c r="EI33" s="394"/>
      <c r="EJ33" s="394"/>
      <c r="EK33" s="394"/>
      <c r="EL33" s="394"/>
      <c r="EM33" s="394"/>
      <c r="EN33" s="394"/>
      <c r="EO33" s="394"/>
      <c r="EP33" s="394"/>
      <c r="EQ33" s="394"/>
      <c r="ER33" s="394"/>
      <c r="ES33" s="394"/>
      <c r="ET33" s="394"/>
      <c r="EU33" s="394"/>
      <c r="EV33" s="394"/>
      <c r="EW33" s="394"/>
      <c r="EX33" s="394"/>
      <c r="EY33" s="394"/>
      <c r="EZ33" s="394"/>
      <c r="FA33" s="394"/>
      <c r="FB33" s="394"/>
      <c r="FC33" s="394"/>
      <c r="FD33" s="394"/>
      <c r="FE33" s="394"/>
      <c r="FF33" s="394"/>
      <c r="FG33" s="394"/>
      <c r="FH33" s="394"/>
      <c r="FI33" s="394"/>
      <c r="FJ33" s="394"/>
      <c r="FK33" s="394"/>
      <c r="FL33" s="394"/>
      <c r="FM33" s="394"/>
      <c r="FN33" s="394"/>
      <c r="FO33" s="394"/>
      <c r="FP33" s="394"/>
      <c r="FQ33" s="394"/>
      <c r="FR33" s="394"/>
      <c r="FS33" s="394"/>
      <c r="FT33" s="394"/>
      <c r="FU33" s="394"/>
      <c r="FV33" s="394"/>
      <c r="FW33" s="394"/>
      <c r="FX33" s="394"/>
      <c r="FY33" s="394"/>
      <c r="FZ33" s="394"/>
      <c r="GA33" s="394"/>
      <c r="GB33" s="394"/>
      <c r="GC33" s="394"/>
      <c r="GD33" s="394"/>
      <c r="GE33" s="394"/>
      <c r="GF33" s="394"/>
      <c r="GG33" s="394"/>
      <c r="GH33" s="394"/>
      <c r="GI33" s="394"/>
      <c r="GJ33" s="394"/>
      <c r="GK33" s="394"/>
      <c r="GL33" s="394"/>
      <c r="GM33" s="394"/>
      <c r="GN33" s="394"/>
      <c r="GO33" s="394"/>
      <c r="GP33" s="394"/>
      <c r="GQ33" s="394"/>
      <c r="GR33" s="394"/>
      <c r="GS33" s="394"/>
      <c r="GT33" s="394"/>
      <c r="GU33" s="394"/>
      <c r="GV33" s="394"/>
      <c r="GW33" s="394"/>
      <c r="GX33" s="394"/>
      <c r="GY33" s="394"/>
      <c r="GZ33" s="394"/>
      <c r="HA33" s="394"/>
      <c r="HB33" s="394"/>
      <c r="HC33" s="394"/>
      <c r="HD33" s="394"/>
      <c r="HE33" s="394"/>
      <c r="HF33" s="394"/>
      <c r="HG33" s="394"/>
      <c r="HH33" s="394"/>
      <c r="HI33" s="394"/>
      <c r="HJ33" s="394"/>
      <c r="HK33" s="394"/>
      <c r="HL33" s="394"/>
      <c r="HM33" s="394"/>
      <c r="HN33" s="394"/>
      <c r="HO33" s="394"/>
      <c r="HP33" s="394"/>
      <c r="HQ33" s="394"/>
      <c r="HR33" s="394"/>
      <c r="HS33" s="394"/>
      <c r="HT33" s="394"/>
      <c r="HU33" s="394"/>
      <c r="HV33" s="394"/>
      <c r="HW33" s="394"/>
      <c r="HX33" s="394"/>
      <c r="HY33" s="394"/>
      <c r="HZ33" s="394"/>
      <c r="IA33" s="394"/>
      <c r="IB33" s="394"/>
      <c r="IC33" s="394"/>
      <c r="ID33" s="394"/>
      <c r="IE33" s="394"/>
      <c r="IF33" s="394"/>
      <c r="IG33" s="394"/>
      <c r="IH33" s="394"/>
      <c r="II33" s="394"/>
      <c r="IJ33" s="394"/>
      <c r="IK33" s="394"/>
      <c r="IL33" s="394"/>
      <c r="IM33" s="394"/>
      <c r="IN33" s="394"/>
      <c r="IO33" s="394"/>
      <c r="IP33" s="394"/>
      <c r="IQ33" s="394"/>
      <c r="IR33" s="394"/>
      <c r="IS33" s="394"/>
      <c r="IT33" s="394"/>
      <c r="IU33" s="394"/>
      <c r="IV33" s="394"/>
      <c r="IW33" s="394"/>
      <c r="IX33" s="394"/>
      <c r="IY33" s="394"/>
    </row>
    <row r="34" spans="1:259" x14ac:dyDescent="0.25">
      <c r="B34" s="1425" t="str">
        <f>'22solcasaadpot'!B33:Q33</f>
        <v>(2) Cifras de Población Potencialmente Dependiente calculadas según lo explicado en la metodología</v>
      </c>
      <c r="C34" s="1425"/>
      <c r="D34" s="1425"/>
      <c r="E34" s="1425"/>
      <c r="F34" s="1425"/>
      <c r="G34" s="1425"/>
      <c r="H34" s="1425"/>
      <c r="I34" s="1425"/>
      <c r="J34" s="1425"/>
      <c r="K34" s="1425"/>
      <c r="L34" s="496"/>
      <c r="M34" s="496"/>
      <c r="N34" s="496"/>
      <c r="O34" s="496"/>
      <c r="P34" s="496"/>
    </row>
    <row r="35" spans="1:259" ht="15" customHeight="1" x14ac:dyDescent="0.35">
      <c r="B35" s="397" t="s">
        <v>47</v>
      </c>
      <c r="C35" s="397"/>
      <c r="D35" s="397"/>
      <c r="L35" s="447"/>
      <c r="M35" s="360"/>
      <c r="N35" s="360"/>
      <c r="O35" s="360"/>
      <c r="P35" s="361"/>
      <c r="Q35" s="786"/>
      <c r="R35" s="329"/>
    </row>
    <row r="36" spans="1:259" x14ac:dyDescent="0.35">
      <c r="L36" s="447"/>
      <c r="M36" s="360"/>
      <c r="N36" s="360"/>
      <c r="O36" s="360"/>
      <c r="P36" s="361"/>
      <c r="Q36" s="786"/>
      <c r="R36" s="329"/>
    </row>
    <row r="37" spans="1:259" x14ac:dyDescent="0.35">
      <c r="L37" s="447"/>
      <c r="M37" s="360"/>
      <c r="N37" s="360"/>
      <c r="O37" s="360"/>
      <c r="P37" s="361"/>
      <c r="Q37" s="787"/>
      <c r="R37" s="329"/>
    </row>
    <row r="38" spans="1:259" x14ac:dyDescent="0.35">
      <c r="L38" s="447"/>
      <c r="M38" s="360"/>
      <c r="N38" s="360"/>
      <c r="O38" s="360"/>
      <c r="P38" s="361"/>
      <c r="Q38" s="786"/>
      <c r="R38" s="329"/>
    </row>
    <row r="39" spans="1:259" x14ac:dyDescent="0.35">
      <c r="L39" s="447"/>
      <c r="M39" s="360"/>
      <c r="N39" s="360"/>
      <c r="O39" s="360"/>
      <c r="P39" s="361"/>
      <c r="Q39" s="786"/>
      <c r="R39" s="329"/>
    </row>
    <row r="40" spans="1:259" x14ac:dyDescent="0.35">
      <c r="L40" s="447"/>
      <c r="M40" s="360"/>
      <c r="N40" s="360"/>
      <c r="O40" s="360"/>
      <c r="P40" s="361"/>
      <c r="Q40" s="786"/>
      <c r="R40" s="329"/>
    </row>
    <row r="41" spans="1:259" x14ac:dyDescent="0.35">
      <c r="L41" s="447"/>
      <c r="M41" s="360"/>
      <c r="N41" s="360"/>
      <c r="O41" s="360"/>
      <c r="P41" s="361"/>
      <c r="Q41" s="786"/>
      <c r="R41" s="329"/>
    </row>
    <row r="42" spans="1:259" x14ac:dyDescent="0.35">
      <c r="L42" s="447"/>
      <c r="M42" s="360"/>
      <c r="N42" s="360"/>
      <c r="O42" s="360"/>
      <c r="P42" s="361"/>
      <c r="Q42" s="786"/>
      <c r="R42" s="329"/>
    </row>
    <row r="43" spans="1:259" x14ac:dyDescent="0.35">
      <c r="L43" s="447"/>
      <c r="M43" s="360"/>
      <c r="N43" s="360"/>
      <c r="O43" s="360"/>
      <c r="P43" s="361"/>
      <c r="Q43" s="786"/>
      <c r="R43" s="329"/>
    </row>
    <row r="44" spans="1:259" x14ac:dyDescent="0.35">
      <c r="L44" s="447"/>
      <c r="M44" s="360"/>
      <c r="N44" s="360"/>
      <c r="O44" s="360"/>
      <c r="P44" s="361"/>
      <c r="Q44" s="787"/>
      <c r="R44" s="329"/>
    </row>
    <row r="45" spans="1:259" x14ac:dyDescent="0.35">
      <c r="L45" s="447"/>
      <c r="M45" s="360"/>
      <c r="N45" s="360"/>
      <c r="O45" s="360"/>
      <c r="P45" s="361"/>
      <c r="Q45" s="786"/>
      <c r="R45" s="329"/>
    </row>
    <row r="46" spans="1:259" x14ac:dyDescent="0.35">
      <c r="L46" s="447"/>
      <c r="M46" s="360"/>
      <c r="N46" s="360"/>
      <c r="O46" s="360"/>
      <c r="P46" s="361"/>
      <c r="Q46" s="786"/>
      <c r="R46" s="329"/>
    </row>
    <row r="47" spans="1:259" x14ac:dyDescent="0.35">
      <c r="L47" s="447"/>
      <c r="M47" s="360"/>
      <c r="N47" s="360"/>
      <c r="O47" s="360"/>
      <c r="P47" s="361"/>
      <c r="Q47" s="786"/>
      <c r="R47" s="329"/>
    </row>
    <row r="48" spans="1:259" x14ac:dyDescent="0.35">
      <c r="L48" s="447"/>
      <c r="M48" s="360"/>
      <c r="N48" s="360"/>
      <c r="O48" s="360"/>
      <c r="P48" s="361"/>
      <c r="Q48" s="786"/>
      <c r="R48" s="329"/>
    </row>
    <row r="49" spans="12:18" x14ac:dyDescent="0.35">
      <c r="L49" s="447"/>
      <c r="M49" s="360"/>
      <c r="N49" s="360"/>
      <c r="O49" s="360"/>
      <c r="P49" s="361"/>
      <c r="Q49" s="786"/>
      <c r="R49" s="329"/>
    </row>
    <row r="50" spans="12:18" x14ac:dyDescent="0.35">
      <c r="L50" s="447"/>
      <c r="M50" s="360"/>
      <c r="N50" s="360"/>
      <c r="O50" s="360"/>
      <c r="P50" s="361"/>
      <c r="Q50" s="787"/>
      <c r="R50" s="329"/>
    </row>
    <row r="51" spans="12:18" x14ac:dyDescent="0.35">
      <c r="L51" s="447"/>
      <c r="M51" s="360"/>
      <c r="N51" s="360"/>
      <c r="O51" s="360"/>
      <c r="P51" s="361"/>
      <c r="Q51" s="786"/>
      <c r="R51" s="329"/>
    </row>
    <row r="52" spans="12:18" x14ac:dyDescent="0.35">
      <c r="L52" s="447"/>
      <c r="M52" s="360"/>
      <c r="N52" s="360"/>
      <c r="O52" s="360"/>
      <c r="P52" s="361"/>
      <c r="Q52" s="786"/>
      <c r="R52" s="329"/>
    </row>
    <row r="53" spans="12:18" x14ac:dyDescent="0.35">
      <c r="L53" s="447"/>
      <c r="M53" s="329"/>
      <c r="N53" s="329"/>
      <c r="O53" s="360"/>
      <c r="P53" s="361"/>
      <c r="Q53" s="786"/>
      <c r="R53" s="329"/>
    </row>
  </sheetData>
  <mergeCells count="9">
    <mergeCell ref="B33:K33"/>
    <mergeCell ref="B34:K34"/>
    <mergeCell ref="B3:H3"/>
    <mergeCell ref="A4:Q4"/>
    <mergeCell ref="B5:Q5"/>
    <mergeCell ref="F8:G8"/>
    <mergeCell ref="I8:K8"/>
    <mergeCell ref="C8:D8"/>
    <mergeCell ref="B8:B9"/>
  </mergeCells>
  <printOptions horizontalCentered="1"/>
  <pageMargins left="0" right="0" top="0.43307086614173229" bottom="0.43307086614173229" header="0" footer="0"/>
  <pageSetup paperSize="9" scale="85"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97">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81"/>
      <c r="C2" s="1381"/>
    </row>
    <row r="3" spans="1:53" s="345" customFormat="1" ht="4.5" customHeight="1" x14ac:dyDescent="0.25">
      <c r="B3" s="1382"/>
      <c r="C3" s="1382"/>
    </row>
    <row r="4" spans="1:53" s="345" customFormat="1" ht="17.25" customHeight="1" x14ac:dyDescent="0.25">
      <c r="A4" s="1383" t="s">
        <v>425</v>
      </c>
      <c r="B4" s="1383"/>
      <c r="C4" s="1383"/>
      <c r="D4" s="1383"/>
      <c r="E4" s="1383"/>
      <c r="F4" s="1383"/>
      <c r="G4" s="1383"/>
      <c r="H4" s="1383"/>
      <c r="I4" s="1383"/>
      <c r="J4" s="1383"/>
      <c r="K4" s="1383"/>
      <c r="L4" s="1383"/>
      <c r="M4" s="1383"/>
      <c r="N4" s="1383"/>
      <c r="O4" s="1383"/>
      <c r="P4" s="1383"/>
      <c r="Q4" s="1383"/>
      <c r="R4" s="1383"/>
      <c r="S4" s="1383"/>
      <c r="T4" s="1383"/>
      <c r="U4" s="1383"/>
      <c r="V4" s="1383"/>
      <c r="W4" s="1383"/>
      <c r="X4" s="1383"/>
      <c r="Y4" s="1383"/>
      <c r="Z4" s="1383"/>
      <c r="AA4" s="1383"/>
      <c r="AB4" s="1383"/>
      <c r="AC4" s="1383"/>
    </row>
    <row r="5" spans="1:53" s="345" customFormat="1" ht="17.25" customHeight="1" x14ac:dyDescent="0.25">
      <c r="B5" s="1384" t="str">
        <f>porsaad!$B$6</f>
        <v>Situación a 31 de diciembre de 2024</v>
      </c>
      <c r="C5" s="1384"/>
      <c r="D5" s="1384"/>
      <c r="E5" s="1384"/>
      <c r="F5" s="1384"/>
      <c r="G5" s="1384"/>
      <c r="H5" s="1384"/>
      <c r="I5" s="1384"/>
      <c r="J5" s="1384"/>
      <c r="K5" s="1384"/>
      <c r="L5" s="1384"/>
      <c r="M5" s="1384"/>
      <c r="N5" s="1384"/>
      <c r="O5" s="1384"/>
      <c r="P5" s="1384"/>
      <c r="Q5" s="1384"/>
      <c r="R5" s="1384"/>
      <c r="S5" s="1384"/>
      <c r="T5" s="1384"/>
      <c r="U5" s="1384"/>
      <c r="V5" s="1384"/>
      <c r="W5" s="1384"/>
      <c r="X5" s="1384"/>
      <c r="Y5" s="1384"/>
      <c r="Z5" s="1384"/>
      <c r="AA5" s="1384"/>
      <c r="AB5" s="1384"/>
      <c r="AC5" s="1384"/>
    </row>
    <row r="6" spans="1:53" s="345" customFormat="1" ht="6" customHeight="1" x14ac:dyDescent="0.25"/>
    <row r="7" spans="1:53" s="322" customFormat="1" ht="12.75" customHeight="1" x14ac:dyDescent="0.25">
      <c r="A7" s="316"/>
      <c r="B7" s="1385" t="s">
        <v>12</v>
      </c>
      <c r="C7" s="317"/>
      <c r="D7" s="1388" t="s">
        <v>251</v>
      </c>
      <c r="E7" s="1389"/>
      <c r="F7" s="1389"/>
      <c r="G7" s="1389"/>
      <c r="H7" s="1389"/>
      <c r="I7" s="318"/>
      <c r="J7" s="1392"/>
      <c r="K7" s="1392"/>
      <c r="L7" s="1392"/>
      <c r="M7" s="1392"/>
      <c r="N7" s="1392"/>
      <c r="O7" s="1392"/>
      <c r="P7" s="318"/>
      <c r="Q7" s="1392"/>
      <c r="R7" s="1392"/>
      <c r="S7" s="1392"/>
      <c r="T7" s="1392"/>
      <c r="U7" s="1392"/>
      <c r="V7" s="1392"/>
      <c r="W7" s="318"/>
      <c r="X7" s="1392"/>
      <c r="Y7" s="1392"/>
      <c r="Z7" s="1392"/>
      <c r="AA7" s="1392"/>
      <c r="AB7" s="1392"/>
      <c r="AC7" s="1393"/>
      <c r="AD7" s="319"/>
      <c r="AE7" s="319"/>
      <c r="AF7" s="320"/>
      <c r="AG7" s="320"/>
      <c r="AH7" s="320"/>
      <c r="AI7" s="320"/>
      <c r="AJ7" s="320"/>
      <c r="AK7" s="320"/>
      <c r="AL7" s="321"/>
    </row>
    <row r="8" spans="1:53" s="322" customFormat="1" ht="33.75" customHeight="1" x14ac:dyDescent="0.25">
      <c r="A8" s="316"/>
      <c r="B8" s="1386"/>
      <c r="C8" s="317"/>
      <c r="D8" s="1390"/>
      <c r="E8" s="1391"/>
      <c r="F8" s="1391"/>
      <c r="G8" s="1391"/>
      <c r="H8" s="1391"/>
      <c r="I8" s="323"/>
      <c r="J8" s="1394" t="s">
        <v>252</v>
      </c>
      <c r="K8" s="1395"/>
      <c r="L8" s="1395"/>
      <c r="M8" s="1395"/>
      <c r="N8" s="1395"/>
      <c r="O8" s="1396"/>
      <c r="P8" s="317"/>
      <c r="Q8" s="1394" t="s">
        <v>253</v>
      </c>
      <c r="R8" s="1395"/>
      <c r="S8" s="1395"/>
      <c r="T8" s="1395"/>
      <c r="U8" s="1395"/>
      <c r="V8" s="1396"/>
      <c r="W8" s="317"/>
      <c r="X8" s="1394" t="s">
        <v>254</v>
      </c>
      <c r="Y8" s="1395"/>
      <c r="Z8" s="1395"/>
      <c r="AA8" s="1395"/>
      <c r="AB8" s="1395"/>
      <c r="AC8" s="1396"/>
      <c r="AD8" s="319"/>
      <c r="AE8" s="319"/>
      <c r="AF8" s="320"/>
      <c r="AG8" s="320"/>
      <c r="AH8" s="320"/>
      <c r="AI8" s="320"/>
      <c r="AJ8" s="320"/>
      <c r="AK8" s="320"/>
      <c r="AL8" s="321"/>
    </row>
    <row r="9" spans="1:53" s="322" customFormat="1" ht="21.75" customHeight="1" x14ac:dyDescent="0.25">
      <c r="A9" s="316"/>
      <c r="B9" s="1386"/>
      <c r="C9" s="317"/>
      <c r="D9" s="1397" t="s">
        <v>9</v>
      </c>
      <c r="E9" s="1399" t="s">
        <v>24</v>
      </c>
      <c r="F9" s="1400"/>
      <c r="G9" s="1399" t="s">
        <v>23</v>
      </c>
      <c r="H9" s="1401"/>
      <c r="I9" s="323"/>
      <c r="J9" s="1402" t="s">
        <v>9</v>
      </c>
      <c r="K9" s="1405" t="s">
        <v>223</v>
      </c>
      <c r="L9" s="1407" t="s">
        <v>24</v>
      </c>
      <c r="M9" s="1408"/>
      <c r="N9" s="1403" t="s">
        <v>23</v>
      </c>
      <c r="O9" s="1404"/>
      <c r="P9" s="317"/>
      <c r="Q9" s="1402" t="s">
        <v>9</v>
      </c>
      <c r="R9" s="1405" t="s">
        <v>223</v>
      </c>
      <c r="S9" s="1407" t="s">
        <v>24</v>
      </c>
      <c r="T9" s="1408"/>
      <c r="U9" s="1403" t="s">
        <v>23</v>
      </c>
      <c r="V9" s="1404"/>
      <c r="W9" s="317"/>
      <c r="X9" s="1402" t="s">
        <v>9</v>
      </c>
      <c r="Y9" s="1405" t="s">
        <v>223</v>
      </c>
      <c r="Z9" s="1407" t="s">
        <v>24</v>
      </c>
      <c r="AA9" s="1408"/>
      <c r="AB9" s="1403" t="s">
        <v>23</v>
      </c>
      <c r="AC9" s="1404"/>
      <c r="AD9" s="319"/>
      <c r="AE9" s="319"/>
      <c r="AF9" s="320"/>
      <c r="AG9" s="320"/>
      <c r="AH9" s="320"/>
      <c r="AI9" s="320"/>
      <c r="AJ9" s="320"/>
      <c r="AK9" s="320"/>
      <c r="AL9" s="321"/>
    </row>
    <row r="10" spans="1:53" s="322" customFormat="1" ht="36.75" customHeight="1" x14ac:dyDescent="0.25">
      <c r="A10" s="316"/>
      <c r="B10" s="1387"/>
      <c r="C10" s="317"/>
      <c r="D10" s="1398"/>
      <c r="E10" s="407" t="s">
        <v>9</v>
      </c>
      <c r="F10" s="403" t="s">
        <v>223</v>
      </c>
      <c r="G10" s="406" t="s">
        <v>9</v>
      </c>
      <c r="H10" s="886" t="s">
        <v>223</v>
      </c>
      <c r="I10" s="346"/>
      <c r="J10" s="1398"/>
      <c r="K10" s="1406"/>
      <c r="L10" s="404" t="s">
        <v>9</v>
      </c>
      <c r="M10" s="403" t="s">
        <v>223</v>
      </c>
      <c r="N10" s="407" t="s">
        <v>9</v>
      </c>
      <c r="O10" s="402" t="s">
        <v>223</v>
      </c>
      <c r="P10" s="347"/>
      <c r="Q10" s="1398"/>
      <c r="R10" s="1406"/>
      <c r="S10" s="404" t="s">
        <v>9</v>
      </c>
      <c r="T10" s="403" t="s">
        <v>223</v>
      </c>
      <c r="U10" s="407" t="s">
        <v>9</v>
      </c>
      <c r="V10" s="402" t="s">
        <v>223</v>
      </c>
      <c r="W10" s="347"/>
      <c r="X10" s="1398"/>
      <c r="Y10" s="1406"/>
      <c r="Z10" s="404" t="s">
        <v>9</v>
      </c>
      <c r="AA10" s="403" t="s">
        <v>223</v>
      </c>
      <c r="AB10" s="407" t="s">
        <v>9</v>
      </c>
      <c r="AC10" s="402" t="s">
        <v>223</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296663</v>
      </c>
      <c r="E12" s="352">
        <f>L12+S12+Z12</f>
        <v>186399</v>
      </c>
      <c r="F12" s="353">
        <f>E12/$D12*100</f>
        <v>62.831900169552654</v>
      </c>
      <c r="G12" s="352">
        <f>N12+U12+AB12</f>
        <v>110264</v>
      </c>
      <c r="H12" s="354">
        <f>G12/$D12*100</f>
        <v>37.168099830447346</v>
      </c>
      <c r="I12" s="350"/>
      <c r="J12" s="355">
        <v>89044</v>
      </c>
      <c r="K12" s="356">
        <v>30.015202435086273</v>
      </c>
      <c r="L12" s="357">
        <v>36271</v>
      </c>
      <c r="M12" s="353">
        <v>40.733794528547683</v>
      </c>
      <c r="N12" s="357">
        <v>52773</v>
      </c>
      <c r="O12" s="358">
        <v>59.266205471452317</v>
      </c>
      <c r="P12" s="350"/>
      <c r="Q12" s="355">
        <v>61677</v>
      </c>
      <c r="R12" s="356">
        <v>20.790256958232067</v>
      </c>
      <c r="S12" s="357">
        <v>40573</v>
      </c>
      <c r="T12" s="353">
        <v>65.783030951570282</v>
      </c>
      <c r="U12" s="357">
        <v>21104</v>
      </c>
      <c r="V12" s="358">
        <v>34.216969048429725</v>
      </c>
      <c r="W12" s="350"/>
      <c r="X12" s="355">
        <v>145942</v>
      </c>
      <c r="Y12" s="356">
        <v>49.194540606681656</v>
      </c>
      <c r="Z12" s="357">
        <v>109555</v>
      </c>
      <c r="AA12" s="353">
        <v>75.067492565539737</v>
      </c>
      <c r="AB12" s="357">
        <v>36387</v>
      </c>
      <c r="AC12" s="358">
        <f t="shared" ref="AC12:AC29" si="0">AB12/$X12*100</f>
        <v>24.932507434460266</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45264</v>
      </c>
      <c r="E13" s="365">
        <f t="shared" ref="E13:E29" si="2">L13+S13+Z13</f>
        <v>29181</v>
      </c>
      <c r="F13" s="366">
        <f t="shared" ref="F13:H29" si="3">E13/$D13*100</f>
        <v>64.468451749734896</v>
      </c>
      <c r="G13" s="365">
        <f t="shared" ref="G13:G29" si="4">N13+U13+AB13</f>
        <v>16083</v>
      </c>
      <c r="H13" s="367">
        <f t="shared" si="3"/>
        <v>35.531548250265111</v>
      </c>
      <c r="I13" s="350"/>
      <c r="J13" s="368">
        <v>8865</v>
      </c>
      <c r="K13" s="369">
        <v>19.58510074231177</v>
      </c>
      <c r="L13" s="370">
        <v>3718</v>
      </c>
      <c r="M13" s="371">
        <v>41.940214326001133</v>
      </c>
      <c r="N13" s="370">
        <v>5147</v>
      </c>
      <c r="O13" s="372">
        <v>58.059785673998874</v>
      </c>
      <c r="P13" s="350"/>
      <c r="Q13" s="368">
        <v>8323</v>
      </c>
      <c r="R13" s="369">
        <v>18.387681159420293</v>
      </c>
      <c r="S13" s="370">
        <v>5033</v>
      </c>
      <c r="T13" s="371">
        <v>60.470984020185028</v>
      </c>
      <c r="U13" s="370">
        <v>3290</v>
      </c>
      <c r="V13" s="372">
        <v>39.529015979814972</v>
      </c>
      <c r="W13" s="350"/>
      <c r="X13" s="368">
        <v>28076</v>
      </c>
      <c r="Y13" s="369">
        <v>62.027218098267944</v>
      </c>
      <c r="Z13" s="370">
        <v>20430</v>
      </c>
      <c r="AA13" s="371">
        <v>72.766775894001995</v>
      </c>
      <c r="AB13" s="370">
        <v>7646</v>
      </c>
      <c r="AC13" s="372">
        <f t="shared" si="0"/>
        <v>27.233224105998005</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33127</v>
      </c>
      <c r="E14" s="365">
        <f t="shared" si="2"/>
        <v>21457</v>
      </c>
      <c r="F14" s="366">
        <f t="shared" si="3"/>
        <v>64.771938298065024</v>
      </c>
      <c r="G14" s="365">
        <f t="shared" si="4"/>
        <v>11670</v>
      </c>
      <c r="H14" s="367">
        <f t="shared" si="3"/>
        <v>35.228061701934976</v>
      </c>
      <c r="I14" s="350"/>
      <c r="J14" s="368">
        <v>7910</v>
      </c>
      <c r="K14" s="369">
        <v>23.877803604310682</v>
      </c>
      <c r="L14" s="370">
        <v>3238</v>
      </c>
      <c r="M14" s="371">
        <v>40.935524652338813</v>
      </c>
      <c r="N14" s="370">
        <v>4672</v>
      </c>
      <c r="O14" s="372">
        <v>59.064475347661194</v>
      </c>
      <c r="P14" s="350"/>
      <c r="Q14" s="368">
        <v>6867</v>
      </c>
      <c r="R14" s="369">
        <v>20.729314456485646</v>
      </c>
      <c r="S14" s="370">
        <v>4078</v>
      </c>
      <c r="T14" s="371">
        <v>59.38546672491627</v>
      </c>
      <c r="U14" s="370">
        <v>2789</v>
      </c>
      <c r="V14" s="372">
        <v>40.614533275083737</v>
      </c>
      <c r="W14" s="350"/>
      <c r="X14" s="368">
        <v>18350</v>
      </c>
      <c r="Y14" s="369">
        <v>55.392881939203676</v>
      </c>
      <c r="Z14" s="370">
        <v>14141</v>
      </c>
      <c r="AA14" s="371">
        <v>77.062670299727515</v>
      </c>
      <c r="AB14" s="370">
        <v>4209</v>
      </c>
      <c r="AC14" s="372">
        <f t="shared" si="0"/>
        <v>22.937329700272478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31849</v>
      </c>
      <c r="E15" s="365">
        <f t="shared" si="2"/>
        <v>19705</v>
      </c>
      <c r="F15" s="366">
        <f t="shared" si="3"/>
        <v>61.870074413639365</v>
      </c>
      <c r="G15" s="365">
        <f t="shared" si="4"/>
        <v>12144</v>
      </c>
      <c r="H15" s="367">
        <f t="shared" si="3"/>
        <v>38.129925586360642</v>
      </c>
      <c r="I15" s="350"/>
      <c r="J15" s="368">
        <v>8618</v>
      </c>
      <c r="K15" s="369">
        <v>27.058934346447298</v>
      </c>
      <c r="L15" s="370">
        <v>3631</v>
      </c>
      <c r="M15" s="371">
        <v>42.132745416569975</v>
      </c>
      <c r="N15" s="370">
        <v>4987</v>
      </c>
      <c r="O15" s="372">
        <v>57.867254583430025</v>
      </c>
      <c r="P15" s="350"/>
      <c r="Q15" s="368">
        <v>6902</v>
      </c>
      <c r="R15" s="369">
        <v>21.671010078809381</v>
      </c>
      <c r="S15" s="370">
        <v>4117</v>
      </c>
      <c r="T15" s="371">
        <v>59.649376992176187</v>
      </c>
      <c r="U15" s="370">
        <v>2785</v>
      </c>
      <c r="V15" s="372">
        <v>40.35062300782382</v>
      </c>
      <c r="W15" s="350"/>
      <c r="X15" s="368">
        <v>16329</v>
      </c>
      <c r="Y15" s="369">
        <v>51.270055574743324</v>
      </c>
      <c r="Z15" s="370">
        <v>11957</v>
      </c>
      <c r="AA15" s="371">
        <v>73.225549635617611</v>
      </c>
      <c r="AB15" s="370">
        <v>4372</v>
      </c>
      <c r="AC15" s="372">
        <f t="shared" si="0"/>
        <v>26.774450364382385</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45025</v>
      </c>
      <c r="E16" s="365">
        <f t="shared" si="2"/>
        <v>26365</v>
      </c>
      <c r="F16" s="366">
        <f t="shared" si="3"/>
        <v>58.556357579122711</v>
      </c>
      <c r="G16" s="365">
        <f t="shared" si="4"/>
        <v>18660</v>
      </c>
      <c r="H16" s="367">
        <f t="shared" si="3"/>
        <v>41.443642420877289</v>
      </c>
      <c r="I16" s="350"/>
      <c r="J16" s="368">
        <v>17859</v>
      </c>
      <c r="K16" s="369">
        <v>39.66463076068851</v>
      </c>
      <c r="L16" s="370">
        <v>7268</v>
      </c>
      <c r="M16" s="371">
        <v>40.696567556974074</v>
      </c>
      <c r="N16" s="370">
        <v>10591</v>
      </c>
      <c r="O16" s="372">
        <v>59.303432443025926</v>
      </c>
      <c r="P16" s="350"/>
      <c r="Q16" s="368">
        <v>9040</v>
      </c>
      <c r="R16" s="369">
        <v>20.077734591893392</v>
      </c>
      <c r="S16" s="370">
        <v>5500</v>
      </c>
      <c r="T16" s="371">
        <v>60.840707964601769</v>
      </c>
      <c r="U16" s="370">
        <v>3540</v>
      </c>
      <c r="V16" s="372">
        <v>39.159292035398231</v>
      </c>
      <c r="W16" s="350"/>
      <c r="X16" s="368">
        <v>18126</v>
      </c>
      <c r="Y16" s="369">
        <v>40.257634647418101</v>
      </c>
      <c r="Z16" s="370">
        <v>13597</v>
      </c>
      <c r="AA16" s="371">
        <v>75.013792342491442</v>
      </c>
      <c r="AB16" s="370">
        <v>4529</v>
      </c>
      <c r="AC16" s="372">
        <f t="shared" si="0"/>
        <v>24.986207657508551</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18175</v>
      </c>
      <c r="E17" s="375">
        <f t="shared" si="2"/>
        <v>11358</v>
      </c>
      <c r="F17" s="376">
        <f t="shared" si="3"/>
        <v>62.492434662998619</v>
      </c>
      <c r="G17" s="375">
        <f t="shared" si="4"/>
        <v>6817</v>
      </c>
      <c r="H17" s="367">
        <f t="shared" si="3"/>
        <v>37.507565337001374</v>
      </c>
      <c r="I17" s="350"/>
      <c r="J17" s="377">
        <v>4722</v>
      </c>
      <c r="K17" s="378">
        <v>25.980742778541956</v>
      </c>
      <c r="L17" s="375">
        <v>1951</v>
      </c>
      <c r="M17" s="376">
        <v>41.317238458280393</v>
      </c>
      <c r="N17" s="375">
        <v>2771</v>
      </c>
      <c r="O17" s="372">
        <v>58.682761541719607</v>
      </c>
      <c r="P17" s="350"/>
      <c r="Q17" s="377">
        <v>3878</v>
      </c>
      <c r="R17" s="378">
        <v>21.337001375515818</v>
      </c>
      <c r="S17" s="375">
        <v>2169</v>
      </c>
      <c r="T17" s="376">
        <v>55.930892212480664</v>
      </c>
      <c r="U17" s="375">
        <v>1709</v>
      </c>
      <c r="V17" s="372">
        <v>44.069107787519343</v>
      </c>
      <c r="W17" s="350"/>
      <c r="X17" s="377">
        <v>9575</v>
      </c>
      <c r="Y17" s="378">
        <v>52.68225584594223</v>
      </c>
      <c r="Z17" s="375">
        <v>7238</v>
      </c>
      <c r="AA17" s="376">
        <v>75.592689295039165</v>
      </c>
      <c r="AB17" s="375">
        <v>2337</v>
      </c>
      <c r="AC17" s="372">
        <f t="shared" si="0"/>
        <v>24.407310704960835</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126194</v>
      </c>
      <c r="E18" s="365">
        <f t="shared" si="2"/>
        <v>80018</v>
      </c>
      <c r="F18" s="366">
        <f t="shared" si="3"/>
        <v>63.408719907444087</v>
      </c>
      <c r="G18" s="365">
        <f t="shared" si="4"/>
        <v>46176</v>
      </c>
      <c r="H18" s="367">
        <f t="shared" si="3"/>
        <v>36.591280092555905</v>
      </c>
      <c r="I18" s="350"/>
      <c r="J18" s="368">
        <v>26184</v>
      </c>
      <c r="K18" s="369">
        <v>20.749005499469071</v>
      </c>
      <c r="L18" s="370">
        <v>10955</v>
      </c>
      <c r="M18" s="371">
        <v>41.838527344943479</v>
      </c>
      <c r="N18" s="370">
        <v>15229</v>
      </c>
      <c r="O18" s="372">
        <v>58.161472655056521</v>
      </c>
      <c r="P18" s="350"/>
      <c r="Q18" s="368">
        <v>21669</v>
      </c>
      <c r="R18" s="369">
        <v>17.171180880232022</v>
      </c>
      <c r="S18" s="370">
        <v>12353</v>
      </c>
      <c r="T18" s="371">
        <v>57.007706862337905</v>
      </c>
      <c r="U18" s="370">
        <v>9316</v>
      </c>
      <c r="V18" s="372">
        <v>42.992293137662095</v>
      </c>
      <c r="W18" s="350"/>
      <c r="X18" s="368">
        <v>78341</v>
      </c>
      <c r="Y18" s="369">
        <v>62.079813620298907</v>
      </c>
      <c r="Z18" s="370">
        <v>56710</v>
      </c>
      <c r="AA18" s="371">
        <v>72.388659833292905</v>
      </c>
      <c r="AB18" s="370">
        <v>21631</v>
      </c>
      <c r="AC18" s="372">
        <f t="shared" si="0"/>
        <v>27.611340166707087</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78035</v>
      </c>
      <c r="E19" s="365">
        <f t="shared" si="2"/>
        <v>49441</v>
      </c>
      <c r="F19" s="366">
        <f t="shared" si="3"/>
        <v>63.35746780290895</v>
      </c>
      <c r="G19" s="365">
        <f t="shared" si="4"/>
        <v>28594</v>
      </c>
      <c r="H19" s="367">
        <f t="shared" si="3"/>
        <v>36.64253219709105</v>
      </c>
      <c r="I19" s="350"/>
      <c r="J19" s="368">
        <v>17670</v>
      </c>
      <c r="K19" s="369">
        <v>22.643685525725633</v>
      </c>
      <c r="L19" s="370">
        <v>7214</v>
      </c>
      <c r="M19" s="371">
        <v>40.826259196378039</v>
      </c>
      <c r="N19" s="370">
        <v>10456</v>
      </c>
      <c r="O19" s="372">
        <v>59.173740803621953</v>
      </c>
      <c r="P19" s="350"/>
      <c r="Q19" s="368">
        <v>13888</v>
      </c>
      <c r="R19" s="369">
        <v>17.797142307938746</v>
      </c>
      <c r="S19" s="370">
        <v>8580</v>
      </c>
      <c r="T19" s="371">
        <v>61.77995391705069</v>
      </c>
      <c r="U19" s="370">
        <v>5308</v>
      </c>
      <c r="V19" s="372">
        <v>38.22004608294931</v>
      </c>
      <c r="W19" s="350"/>
      <c r="X19" s="368">
        <v>46477</v>
      </c>
      <c r="Y19" s="369">
        <v>59.559172166335614</v>
      </c>
      <c r="Z19" s="370">
        <v>33647</v>
      </c>
      <c r="AA19" s="371">
        <v>72.394948038814903</v>
      </c>
      <c r="AB19" s="370">
        <v>12830</v>
      </c>
      <c r="AC19" s="372">
        <f t="shared" si="0"/>
        <v>27.605051961185101</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229333</v>
      </c>
      <c r="E20" s="365">
        <f t="shared" si="2"/>
        <v>145233</v>
      </c>
      <c r="F20" s="366">
        <f t="shared" si="3"/>
        <v>63.328435070399813</v>
      </c>
      <c r="G20" s="365">
        <f t="shared" si="4"/>
        <v>84100</v>
      </c>
      <c r="H20" s="367">
        <f t="shared" si="3"/>
        <v>36.671564929600187</v>
      </c>
      <c r="I20" s="350"/>
      <c r="J20" s="368">
        <v>59437</v>
      </c>
      <c r="K20" s="369">
        <v>25.917334182171775</v>
      </c>
      <c r="L20" s="370">
        <v>25176</v>
      </c>
      <c r="M20" s="371">
        <v>42.35745411107559</v>
      </c>
      <c r="N20" s="370">
        <v>34261</v>
      </c>
      <c r="O20" s="372">
        <v>57.64254588892441</v>
      </c>
      <c r="P20" s="350"/>
      <c r="Q20" s="368">
        <v>45959</v>
      </c>
      <c r="R20" s="369">
        <v>20.040290756236566</v>
      </c>
      <c r="S20" s="370">
        <v>28012</v>
      </c>
      <c r="T20" s="371">
        <v>60.949977153549909</v>
      </c>
      <c r="U20" s="370">
        <v>17947</v>
      </c>
      <c r="V20" s="372">
        <v>39.050022846450091</v>
      </c>
      <c r="W20" s="350"/>
      <c r="X20" s="368">
        <v>123937</v>
      </c>
      <c r="Y20" s="369">
        <v>54.042375061591663</v>
      </c>
      <c r="Z20" s="370">
        <v>92045</v>
      </c>
      <c r="AA20" s="371">
        <v>74.267571427418773</v>
      </c>
      <c r="AB20" s="370">
        <v>31892</v>
      </c>
      <c r="AC20" s="372">
        <f t="shared" si="0"/>
        <v>25.732428572581227</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164565</v>
      </c>
      <c r="E21" s="365">
        <f t="shared" si="2"/>
        <v>102908</v>
      </c>
      <c r="F21" s="366">
        <f t="shared" si="3"/>
        <v>62.533345486585844</v>
      </c>
      <c r="G21" s="365">
        <f t="shared" si="4"/>
        <v>61657</v>
      </c>
      <c r="H21" s="367">
        <f t="shared" si="3"/>
        <v>37.466654513414156</v>
      </c>
      <c r="I21" s="350"/>
      <c r="J21" s="368">
        <v>42835</v>
      </c>
      <c r="K21" s="369">
        <v>26.02922857229666</v>
      </c>
      <c r="L21" s="370">
        <v>17285</v>
      </c>
      <c r="M21" s="371">
        <v>40.35251546632427</v>
      </c>
      <c r="N21" s="370">
        <v>25550</v>
      </c>
      <c r="O21" s="372">
        <v>59.64748453367573</v>
      </c>
      <c r="P21" s="350"/>
      <c r="Q21" s="368">
        <v>33647</v>
      </c>
      <c r="R21" s="369">
        <v>20.446024367271288</v>
      </c>
      <c r="S21" s="370">
        <v>20514</v>
      </c>
      <c r="T21" s="371">
        <v>60.968288406098615</v>
      </c>
      <c r="U21" s="370">
        <v>13133</v>
      </c>
      <c r="V21" s="372">
        <v>39.031711593901385</v>
      </c>
      <c r="W21" s="350"/>
      <c r="X21" s="368">
        <v>88083</v>
      </c>
      <c r="Y21" s="369">
        <v>53.524747060432041</v>
      </c>
      <c r="Z21" s="370">
        <v>65109</v>
      </c>
      <c r="AA21" s="371">
        <v>73.917782091890601</v>
      </c>
      <c r="AB21" s="370">
        <v>22974</v>
      </c>
      <c r="AC21" s="372">
        <f t="shared" si="0"/>
        <v>26.082217908109396</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37168</v>
      </c>
      <c r="E22" s="365">
        <f t="shared" si="2"/>
        <v>23895</v>
      </c>
      <c r="F22" s="366">
        <f t="shared" si="3"/>
        <v>64.289173482565644</v>
      </c>
      <c r="G22" s="365">
        <f t="shared" si="4"/>
        <v>13273</v>
      </c>
      <c r="H22" s="367">
        <f t="shared" si="3"/>
        <v>35.710826517434349</v>
      </c>
      <c r="I22" s="350"/>
      <c r="J22" s="368">
        <v>9077</v>
      </c>
      <c r="K22" s="369">
        <v>24.421545415411106</v>
      </c>
      <c r="L22" s="370">
        <v>3823</v>
      </c>
      <c r="M22" s="371">
        <v>42.117439682714554</v>
      </c>
      <c r="N22" s="370">
        <v>5254</v>
      </c>
      <c r="O22" s="372">
        <v>57.882560317285446</v>
      </c>
      <c r="P22" s="350"/>
      <c r="Q22" s="368">
        <v>6880</v>
      </c>
      <c r="R22" s="369">
        <v>18.510546706844597</v>
      </c>
      <c r="S22" s="370">
        <v>4242</v>
      </c>
      <c r="T22" s="371">
        <v>61.656976744186039</v>
      </c>
      <c r="U22" s="370">
        <v>2638</v>
      </c>
      <c r="V22" s="372">
        <v>38.343023255813954</v>
      </c>
      <c r="W22" s="350"/>
      <c r="X22" s="368">
        <v>21211</v>
      </c>
      <c r="Y22" s="369">
        <v>57.067907877744297</v>
      </c>
      <c r="Z22" s="370">
        <v>15830</v>
      </c>
      <c r="AA22" s="371">
        <v>74.631087643203998</v>
      </c>
      <c r="AB22" s="370">
        <v>5381</v>
      </c>
      <c r="AC22" s="372">
        <f t="shared" si="0"/>
        <v>25.368912356796002</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77196</v>
      </c>
      <c r="E23" s="365">
        <f t="shared" si="2"/>
        <v>47910</v>
      </c>
      <c r="F23" s="366">
        <f t="shared" si="3"/>
        <v>62.062801181408368</v>
      </c>
      <c r="G23" s="365">
        <f t="shared" si="4"/>
        <v>29286</v>
      </c>
      <c r="H23" s="367">
        <f t="shared" si="3"/>
        <v>37.937198818591639</v>
      </c>
      <c r="I23" s="350"/>
      <c r="J23" s="368">
        <v>22130</v>
      </c>
      <c r="K23" s="369">
        <v>28.667288460541997</v>
      </c>
      <c r="L23" s="370">
        <v>8512</v>
      </c>
      <c r="M23" s="371">
        <v>38.46362403976503</v>
      </c>
      <c r="N23" s="370">
        <v>13618</v>
      </c>
      <c r="O23" s="372">
        <v>61.536375960234977</v>
      </c>
      <c r="P23" s="350"/>
      <c r="Q23" s="368">
        <v>13454</v>
      </c>
      <c r="R23" s="369">
        <v>17.42836416394632</v>
      </c>
      <c r="S23" s="370">
        <v>7827</v>
      </c>
      <c r="T23" s="371">
        <v>58.176007135424413</v>
      </c>
      <c r="U23" s="370">
        <v>5627</v>
      </c>
      <c r="V23" s="372">
        <v>41.823992864575594</v>
      </c>
      <c r="W23" s="350"/>
      <c r="X23" s="368">
        <v>41612</v>
      </c>
      <c r="Y23" s="369">
        <v>53.904347375511684</v>
      </c>
      <c r="Z23" s="370">
        <v>31571</v>
      </c>
      <c r="AA23" s="371">
        <v>75.869941363068349</v>
      </c>
      <c r="AB23" s="370">
        <v>10041</v>
      </c>
      <c r="AC23" s="372">
        <f t="shared" si="0"/>
        <v>24.130058636931654</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190951</v>
      </c>
      <c r="E24" s="365">
        <f t="shared" si="2"/>
        <v>125035</v>
      </c>
      <c r="F24" s="366">
        <f t="shared" si="3"/>
        <v>65.480149357688617</v>
      </c>
      <c r="G24" s="365">
        <f t="shared" si="4"/>
        <v>65916</v>
      </c>
      <c r="H24" s="367">
        <f t="shared" si="3"/>
        <v>34.519850642311376</v>
      </c>
      <c r="I24" s="350"/>
      <c r="J24" s="368">
        <v>50030</v>
      </c>
      <c r="K24" s="369">
        <v>26.200438856041604</v>
      </c>
      <c r="L24" s="370">
        <v>23038</v>
      </c>
      <c r="M24" s="371">
        <v>46.048370977413548</v>
      </c>
      <c r="N24" s="370">
        <v>26992</v>
      </c>
      <c r="O24" s="372">
        <v>53.951629022586445</v>
      </c>
      <c r="P24" s="350"/>
      <c r="Q24" s="368">
        <v>33651</v>
      </c>
      <c r="R24" s="369">
        <v>17.622845651502217</v>
      </c>
      <c r="S24" s="370">
        <v>21299</v>
      </c>
      <c r="T24" s="371">
        <v>63.2938099907878</v>
      </c>
      <c r="U24" s="370">
        <v>12352</v>
      </c>
      <c r="V24" s="372">
        <v>36.706190009212207</v>
      </c>
      <c r="W24" s="350"/>
      <c r="X24" s="368">
        <v>107270</v>
      </c>
      <c r="Y24" s="369">
        <v>56.176715492456175</v>
      </c>
      <c r="Z24" s="370">
        <v>80698</v>
      </c>
      <c r="AA24" s="371">
        <v>75.228861750722473</v>
      </c>
      <c r="AB24" s="370">
        <v>26572</v>
      </c>
      <c r="AC24" s="372">
        <f t="shared" si="0"/>
        <v>24.771138249277524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44630</v>
      </c>
      <c r="E25" s="365">
        <f t="shared" si="2"/>
        <v>25856</v>
      </c>
      <c r="F25" s="366">
        <f t="shared" si="3"/>
        <v>57.934125028008069</v>
      </c>
      <c r="G25" s="365">
        <f t="shared" si="4"/>
        <v>18774</v>
      </c>
      <c r="H25" s="367">
        <f t="shared" si="3"/>
        <v>42.065874971991931</v>
      </c>
      <c r="I25" s="350"/>
      <c r="J25" s="368">
        <v>16286</v>
      </c>
      <c r="K25" s="369">
        <v>36.491149451041899</v>
      </c>
      <c r="L25" s="370">
        <v>6060</v>
      </c>
      <c r="M25" s="371">
        <v>37.209873510991038</v>
      </c>
      <c r="N25" s="370">
        <v>10226</v>
      </c>
      <c r="O25" s="372">
        <v>62.790126489008969</v>
      </c>
      <c r="P25" s="350"/>
      <c r="Q25" s="368">
        <v>8765</v>
      </c>
      <c r="R25" s="369">
        <v>19.639256105758459</v>
      </c>
      <c r="S25" s="370">
        <v>5338</v>
      </c>
      <c r="T25" s="371">
        <v>60.901312036508834</v>
      </c>
      <c r="U25" s="370">
        <v>3427</v>
      </c>
      <c r="V25" s="372">
        <v>39.098687963491159</v>
      </c>
      <c r="W25" s="350"/>
      <c r="X25" s="368">
        <v>19579</v>
      </c>
      <c r="Y25" s="369">
        <v>43.869594443199638</v>
      </c>
      <c r="Z25" s="370">
        <v>14458</v>
      </c>
      <c r="AA25" s="371">
        <v>73.844425149394752</v>
      </c>
      <c r="AB25" s="370">
        <v>5121</v>
      </c>
      <c r="AC25" s="372">
        <f t="shared" si="0"/>
        <v>26.155574850605241</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16475</v>
      </c>
      <c r="E26" s="380">
        <f t="shared" si="2"/>
        <v>10483</v>
      </c>
      <c r="F26" s="381">
        <f t="shared" si="3"/>
        <v>63.62974203338392</v>
      </c>
      <c r="G26" s="380">
        <f t="shared" si="4"/>
        <v>5992</v>
      </c>
      <c r="H26" s="367">
        <f t="shared" si="3"/>
        <v>36.370257966616087</v>
      </c>
      <c r="I26" s="350"/>
      <c r="J26" s="377">
        <v>3437</v>
      </c>
      <c r="K26" s="378">
        <v>20.861911987860395</v>
      </c>
      <c r="L26" s="375">
        <v>1419</v>
      </c>
      <c r="M26" s="376">
        <v>41.286005237125401</v>
      </c>
      <c r="N26" s="375">
        <v>2018</v>
      </c>
      <c r="O26" s="372">
        <v>58.713994762874599</v>
      </c>
      <c r="P26" s="350"/>
      <c r="Q26" s="377">
        <v>2743</v>
      </c>
      <c r="R26" s="378">
        <v>16.649468892261002</v>
      </c>
      <c r="S26" s="375">
        <v>1531</v>
      </c>
      <c r="T26" s="376">
        <v>55.814801312431641</v>
      </c>
      <c r="U26" s="375">
        <v>1212</v>
      </c>
      <c r="V26" s="372">
        <v>44.185198687568352</v>
      </c>
      <c r="W26" s="350"/>
      <c r="X26" s="377">
        <v>10295</v>
      </c>
      <c r="Y26" s="378">
        <v>62.488619119878607</v>
      </c>
      <c r="Z26" s="375">
        <v>7533</v>
      </c>
      <c r="AA26" s="376">
        <v>73.171442447790184</v>
      </c>
      <c r="AB26" s="375">
        <v>2762</v>
      </c>
      <c r="AC26" s="372">
        <f t="shared" si="0"/>
        <v>26.828557552209809</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70761</v>
      </c>
      <c r="E27" s="380">
        <f t="shared" si="2"/>
        <v>43656</v>
      </c>
      <c r="F27" s="381">
        <f t="shared" si="3"/>
        <v>61.695001483868225</v>
      </c>
      <c r="G27" s="380">
        <f t="shared" si="4"/>
        <v>27105</v>
      </c>
      <c r="H27" s="367">
        <f t="shared" si="3"/>
        <v>38.304998516131768</v>
      </c>
      <c r="I27" s="350"/>
      <c r="J27" s="377">
        <v>17857</v>
      </c>
      <c r="K27" s="378">
        <v>25.235652407399556</v>
      </c>
      <c r="L27" s="375">
        <v>7032</v>
      </c>
      <c r="M27" s="376">
        <v>39.379515036120289</v>
      </c>
      <c r="N27" s="375">
        <v>10825</v>
      </c>
      <c r="O27" s="372">
        <v>60.620484963879704</v>
      </c>
      <c r="P27" s="350"/>
      <c r="Q27" s="377">
        <v>12965</v>
      </c>
      <c r="R27" s="378">
        <v>18.322239651785587</v>
      </c>
      <c r="S27" s="375">
        <v>7254</v>
      </c>
      <c r="T27" s="376">
        <v>55.950636328576941</v>
      </c>
      <c r="U27" s="375">
        <v>5711</v>
      </c>
      <c r="V27" s="372">
        <v>44.049363671423066</v>
      </c>
      <c r="W27" s="350"/>
      <c r="X27" s="377">
        <v>39939</v>
      </c>
      <c r="Y27" s="378">
        <v>56.442107940814857</v>
      </c>
      <c r="Z27" s="375">
        <v>29370</v>
      </c>
      <c r="AA27" s="376">
        <v>73.537144144820857</v>
      </c>
      <c r="AB27" s="375">
        <v>10569</v>
      </c>
      <c r="AC27" s="372">
        <f t="shared" si="0"/>
        <v>26.462855855179146</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9334</v>
      </c>
      <c r="E28" s="380">
        <f t="shared" si="2"/>
        <v>6110</v>
      </c>
      <c r="F28" s="381">
        <f t="shared" si="3"/>
        <v>65.459610027855149</v>
      </c>
      <c r="G28" s="380">
        <f t="shared" si="4"/>
        <v>3224</v>
      </c>
      <c r="H28" s="382">
        <f t="shared" si="3"/>
        <v>34.540389972144844</v>
      </c>
      <c r="I28" s="350"/>
      <c r="J28" s="377">
        <v>1560</v>
      </c>
      <c r="K28" s="378">
        <v>16.713091922005571</v>
      </c>
      <c r="L28" s="375">
        <v>661</v>
      </c>
      <c r="M28" s="376">
        <v>42.371794871794869</v>
      </c>
      <c r="N28" s="375">
        <v>899</v>
      </c>
      <c r="O28" s="383">
        <v>57.628205128205124</v>
      </c>
      <c r="P28" s="350"/>
      <c r="Q28" s="377">
        <v>1690</v>
      </c>
      <c r="R28" s="378">
        <v>18.105849582172702</v>
      </c>
      <c r="S28" s="375">
        <v>991</v>
      </c>
      <c r="T28" s="376">
        <v>58.639053254437869</v>
      </c>
      <c r="U28" s="375">
        <v>699</v>
      </c>
      <c r="V28" s="383">
        <v>41.360946745562131</v>
      </c>
      <c r="W28" s="350"/>
      <c r="X28" s="377">
        <v>6084</v>
      </c>
      <c r="Y28" s="378">
        <v>65.181058495821731</v>
      </c>
      <c r="Z28" s="375">
        <v>4458</v>
      </c>
      <c r="AA28" s="376">
        <v>73.27416173570019</v>
      </c>
      <c r="AB28" s="375">
        <v>1626</v>
      </c>
      <c r="AC28" s="383">
        <f t="shared" si="0"/>
        <v>26.725838264299799</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3679</v>
      </c>
      <c r="E29" s="386">
        <f t="shared" si="2"/>
        <v>1974</v>
      </c>
      <c r="F29" s="387">
        <f t="shared" si="3"/>
        <v>53.655884751291119</v>
      </c>
      <c r="G29" s="386">
        <f t="shared" si="4"/>
        <v>1705</v>
      </c>
      <c r="H29" s="388">
        <f t="shared" si="3"/>
        <v>46.344115248708889</v>
      </c>
      <c r="I29" s="350"/>
      <c r="J29" s="389">
        <v>2055</v>
      </c>
      <c r="K29" s="390">
        <v>55.857569991845615</v>
      </c>
      <c r="L29" s="391">
        <v>757</v>
      </c>
      <c r="M29" s="392">
        <v>36.836982968369831</v>
      </c>
      <c r="N29" s="391">
        <v>1298</v>
      </c>
      <c r="O29" s="393">
        <v>63.163017031630176</v>
      </c>
      <c r="P29" s="350"/>
      <c r="Q29" s="389">
        <v>551</v>
      </c>
      <c r="R29" s="390">
        <v>14.976895895623809</v>
      </c>
      <c r="S29" s="391">
        <v>387</v>
      </c>
      <c r="T29" s="392">
        <v>70.235934664246827</v>
      </c>
      <c r="U29" s="391">
        <v>164</v>
      </c>
      <c r="V29" s="393">
        <v>29.764065335753177</v>
      </c>
      <c r="W29" s="350"/>
      <c r="X29" s="389">
        <v>1073</v>
      </c>
      <c r="Y29" s="390">
        <v>29.16553411253058</v>
      </c>
      <c r="Z29" s="391">
        <v>830</v>
      </c>
      <c r="AA29" s="392">
        <v>77.353215284249771</v>
      </c>
      <c r="AB29" s="391">
        <v>243</v>
      </c>
      <c r="AC29" s="393">
        <f t="shared" si="0"/>
        <v>22.646784715750233</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0" customFormat="1" ht="18" customHeight="1" x14ac:dyDescent="0.35">
      <c r="B31" s="1232" t="s">
        <v>0</v>
      </c>
      <c r="D31" s="1233">
        <f>J31+Q31+X31</f>
        <v>1518424</v>
      </c>
      <c r="E31" s="1234">
        <f>L31+S31+Z31</f>
        <v>956984</v>
      </c>
      <c r="F31" s="1235">
        <f>E31/$D31*100</f>
        <v>63.024820471752285</v>
      </c>
      <c r="G31" s="1234">
        <f>N31+U31+AB31</f>
        <v>561440</v>
      </c>
      <c r="H31" s="1236">
        <f>G31/$D31*100</f>
        <v>36.975179528247708</v>
      </c>
      <c r="J31" s="1237">
        <f>SUM(J12:J29)</f>
        <v>405576</v>
      </c>
      <c r="K31" s="1238">
        <f>J31/$D31*100</f>
        <v>26.710325969557907</v>
      </c>
      <c r="L31" s="1234">
        <f>SUM(L12:L29)</f>
        <v>168009</v>
      </c>
      <c r="M31" s="1235">
        <f>L31/$J31*100</f>
        <v>41.424788449020653</v>
      </c>
      <c r="N31" s="1234">
        <f>SUM(N12:N29)</f>
        <v>237567</v>
      </c>
      <c r="O31" s="1239">
        <f>N31/$J31*100</f>
        <v>58.575211550979347</v>
      </c>
      <c r="Q31" s="1237">
        <f>SUM(Q12:Q29)</f>
        <v>292549</v>
      </c>
      <c r="R31" s="1238">
        <f>Q31/$D31*100</f>
        <v>19.266621180908629</v>
      </c>
      <c r="S31" s="1234">
        <f>SUM(S12:S29)</f>
        <v>179798</v>
      </c>
      <c r="T31" s="1235">
        <f>S31/$Q31*100</f>
        <v>61.459105995918627</v>
      </c>
      <c r="U31" s="1234">
        <f>SUM(U12:U29)</f>
        <v>112751</v>
      </c>
      <c r="V31" s="1239">
        <f>U31/$Q31*100</f>
        <v>38.540894004081366</v>
      </c>
      <c r="X31" s="1237">
        <f>SUM(X12:X29)</f>
        <v>820299</v>
      </c>
      <c r="Y31" s="1238">
        <f>X31/$D31*100</f>
        <v>54.023052849533457</v>
      </c>
      <c r="Z31" s="1234">
        <f>SUM(Z12:Z29)</f>
        <v>609177</v>
      </c>
      <c r="AA31" s="1235">
        <f>Z31/$X31*100</f>
        <v>74.262799296354132</v>
      </c>
      <c r="AB31" s="1234">
        <f>SUM(AB12:AB29)</f>
        <v>211122</v>
      </c>
      <c r="AC31" s="1239">
        <f>AB31/$X31*100</f>
        <v>25.737200703645868</v>
      </c>
      <c r="AD31" s="1276"/>
      <c r="AE31" s="1268"/>
      <c r="AF31" s="1268"/>
      <c r="AI31" s="591"/>
      <c r="AK31" s="1268"/>
      <c r="AL31" s="1268"/>
      <c r="AO31" s="591"/>
      <c r="AQ31" s="1268"/>
      <c r="AR31" s="1268"/>
      <c r="AU31" s="591"/>
      <c r="AW31" s="1268"/>
      <c r="AX31" s="1268"/>
      <c r="BA31" s="591"/>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10"/>
      <c r="C34" s="1410"/>
      <c r="D34" s="1410"/>
      <c r="E34" s="1410"/>
      <c r="F34" s="1410"/>
      <c r="G34" s="1410"/>
      <c r="H34" s="1410"/>
      <c r="I34" s="1410"/>
      <c r="J34" s="1410"/>
      <c r="K34" s="1410"/>
      <c r="L34" s="1410"/>
      <c r="M34" s="1410"/>
      <c r="N34" s="1410"/>
      <c r="O34" s="1410"/>
    </row>
    <row r="35" spans="2:15" s="329" customFormat="1" ht="29.25" customHeight="1" x14ac:dyDescent="0.25">
      <c r="B35" s="1411"/>
      <c r="C35" s="1411"/>
      <c r="D35" s="1411"/>
      <c r="E35" s="1411"/>
      <c r="F35" s="1411"/>
      <c r="G35" s="1411"/>
      <c r="H35" s="1411"/>
      <c r="I35" s="1411"/>
      <c r="J35" s="1411"/>
      <c r="K35" s="1411"/>
      <c r="L35" s="1411"/>
      <c r="M35" s="1411"/>
    </row>
    <row r="36" spans="2:15" s="329" customFormat="1" ht="4.5" customHeight="1" x14ac:dyDescent="0.25">
      <c r="B36" s="1409"/>
      <c r="C36" s="1409"/>
      <c r="D36" s="1409"/>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98">
    <tabColor theme="0"/>
    <pageSetUpPr fitToPage="1"/>
  </sheetPr>
  <dimension ref="A1:BA46"/>
  <sheetViews>
    <sheetView showGridLines="0" zoomScale="84" zoomScaleNormal="84"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81"/>
      <c r="C2" s="1381"/>
    </row>
    <row r="3" spans="1:53" s="345" customFormat="1" ht="4.5" customHeight="1" x14ac:dyDescent="0.25">
      <c r="B3" s="1382"/>
      <c r="C3" s="1382"/>
    </row>
    <row r="4" spans="1:53" s="345" customFormat="1" ht="17.25" customHeight="1" x14ac:dyDescent="0.25">
      <c r="A4" s="1383" t="s">
        <v>424</v>
      </c>
      <c r="B4" s="1383"/>
      <c r="C4" s="1383"/>
      <c r="D4" s="1383"/>
      <c r="E4" s="1383"/>
      <c r="F4" s="1383"/>
      <c r="G4" s="1383"/>
      <c r="H4" s="1383"/>
      <c r="I4" s="1383"/>
      <c r="J4" s="1383"/>
      <c r="K4" s="1383"/>
      <c r="L4" s="1383"/>
      <c r="M4" s="1383"/>
      <c r="N4" s="1383"/>
      <c r="O4" s="1383"/>
      <c r="P4" s="1383"/>
      <c r="Q4" s="1383"/>
      <c r="R4" s="1383"/>
      <c r="S4" s="1383"/>
      <c r="T4" s="1383"/>
      <c r="U4" s="1383"/>
      <c r="V4" s="1383"/>
      <c r="W4" s="1383"/>
      <c r="X4" s="1383"/>
      <c r="Y4" s="1383"/>
      <c r="Z4" s="1383"/>
      <c r="AA4" s="1383"/>
      <c r="AB4" s="1383"/>
      <c r="AC4" s="1383"/>
    </row>
    <row r="5" spans="1:53" s="345" customFormat="1" ht="17.25" customHeight="1" x14ac:dyDescent="0.25">
      <c r="B5" s="1384" t="str">
        <f>porsaad!$B$6</f>
        <v>Situación a 31 de diciembre de 2024</v>
      </c>
      <c r="C5" s="1384"/>
      <c r="D5" s="1384"/>
      <c r="E5" s="1384"/>
      <c r="F5" s="1384"/>
      <c r="G5" s="1384"/>
      <c r="H5" s="1384"/>
      <c r="I5" s="1384"/>
      <c r="J5" s="1384"/>
      <c r="K5" s="1384"/>
      <c r="L5" s="1384"/>
      <c r="M5" s="1384"/>
      <c r="N5" s="1384"/>
      <c r="O5" s="1384"/>
      <c r="P5" s="1384"/>
      <c r="Q5" s="1384"/>
      <c r="R5" s="1384"/>
      <c r="S5" s="1384"/>
      <c r="T5" s="1384"/>
      <c r="U5" s="1384"/>
      <c r="V5" s="1384"/>
      <c r="W5" s="1384"/>
      <c r="X5" s="1384"/>
      <c r="Y5" s="1384"/>
      <c r="Z5" s="1384"/>
      <c r="AA5" s="1384"/>
      <c r="AB5" s="1384"/>
      <c r="AC5" s="1384"/>
    </row>
    <row r="6" spans="1:53" s="345" customFormat="1" ht="6" customHeight="1" x14ac:dyDescent="0.25"/>
    <row r="7" spans="1:53" s="322" customFormat="1" ht="12.75" customHeight="1" x14ac:dyDescent="0.25">
      <c r="A7" s="316"/>
      <c r="B7" s="1385" t="s">
        <v>12</v>
      </c>
      <c r="C7" s="317"/>
      <c r="D7" s="1388" t="s">
        <v>255</v>
      </c>
      <c r="E7" s="1389"/>
      <c r="F7" s="1389"/>
      <c r="G7" s="1389"/>
      <c r="H7" s="1389"/>
      <c r="I7" s="318"/>
      <c r="J7" s="1392"/>
      <c r="K7" s="1392"/>
      <c r="L7" s="1392"/>
      <c r="M7" s="1392"/>
      <c r="N7" s="1392"/>
      <c r="O7" s="1392"/>
      <c r="P7" s="318"/>
      <c r="Q7" s="1392"/>
      <c r="R7" s="1392"/>
      <c r="S7" s="1392"/>
      <c r="T7" s="1392"/>
      <c r="U7" s="1392"/>
      <c r="V7" s="1392"/>
      <c r="W7" s="318"/>
      <c r="X7" s="1392"/>
      <c r="Y7" s="1392"/>
      <c r="Z7" s="1392"/>
      <c r="AA7" s="1392"/>
      <c r="AB7" s="1392"/>
      <c r="AC7" s="1393"/>
      <c r="AD7" s="319"/>
      <c r="AE7" s="319"/>
      <c r="AF7" s="320"/>
      <c r="AG7" s="320"/>
      <c r="AH7" s="320"/>
      <c r="AI7" s="320"/>
      <c r="AJ7" s="320"/>
      <c r="AK7" s="320"/>
      <c r="AL7" s="321"/>
    </row>
    <row r="8" spans="1:53" s="322" customFormat="1" ht="33.75" customHeight="1" x14ac:dyDescent="0.25">
      <c r="A8" s="316"/>
      <c r="B8" s="1386"/>
      <c r="C8" s="317"/>
      <c r="D8" s="1390"/>
      <c r="E8" s="1391"/>
      <c r="F8" s="1391"/>
      <c r="G8" s="1391"/>
      <c r="H8" s="1391"/>
      <c r="I8" s="323"/>
      <c r="J8" s="1394" t="s">
        <v>256</v>
      </c>
      <c r="K8" s="1395"/>
      <c r="L8" s="1395"/>
      <c r="M8" s="1395"/>
      <c r="N8" s="1395"/>
      <c r="O8" s="1396"/>
      <c r="P8" s="317"/>
      <c r="Q8" s="1394" t="s">
        <v>257</v>
      </c>
      <c r="R8" s="1395"/>
      <c r="S8" s="1395"/>
      <c r="T8" s="1395"/>
      <c r="U8" s="1395"/>
      <c r="V8" s="1396"/>
      <c r="W8" s="317"/>
      <c r="X8" s="1394" t="s">
        <v>258</v>
      </c>
      <c r="Y8" s="1395"/>
      <c r="Z8" s="1395"/>
      <c r="AA8" s="1395"/>
      <c r="AB8" s="1395"/>
      <c r="AC8" s="1396"/>
      <c r="AD8" s="319"/>
      <c r="AE8" s="319"/>
      <c r="AF8" s="320"/>
      <c r="AG8" s="320"/>
      <c r="AH8" s="320"/>
      <c r="AI8" s="320"/>
      <c r="AJ8" s="320"/>
      <c r="AK8" s="320"/>
      <c r="AL8" s="321"/>
    </row>
    <row r="9" spans="1:53" s="322" customFormat="1" ht="21.75" customHeight="1" x14ac:dyDescent="0.25">
      <c r="A9" s="316"/>
      <c r="B9" s="1386"/>
      <c r="C9" s="317"/>
      <c r="D9" s="1397" t="s">
        <v>9</v>
      </c>
      <c r="E9" s="1399" t="s">
        <v>24</v>
      </c>
      <c r="F9" s="1400"/>
      <c r="G9" s="1399" t="s">
        <v>23</v>
      </c>
      <c r="H9" s="1401"/>
      <c r="I9" s="323"/>
      <c r="J9" s="1402" t="s">
        <v>9</v>
      </c>
      <c r="K9" s="1405" t="s">
        <v>267</v>
      </c>
      <c r="L9" s="1407" t="s">
        <v>24</v>
      </c>
      <c r="M9" s="1408"/>
      <c r="N9" s="1403" t="s">
        <v>23</v>
      </c>
      <c r="O9" s="1404"/>
      <c r="P9" s="317"/>
      <c r="Q9" s="1402" t="s">
        <v>9</v>
      </c>
      <c r="R9" s="1405" t="s">
        <v>267</v>
      </c>
      <c r="S9" s="1407" t="s">
        <v>24</v>
      </c>
      <c r="T9" s="1408"/>
      <c r="U9" s="1403" t="s">
        <v>23</v>
      </c>
      <c r="V9" s="1404"/>
      <c r="W9" s="317"/>
      <c r="X9" s="1402" t="s">
        <v>9</v>
      </c>
      <c r="Y9" s="1405" t="s">
        <v>267</v>
      </c>
      <c r="Z9" s="1407" t="s">
        <v>24</v>
      </c>
      <c r="AA9" s="1408"/>
      <c r="AB9" s="1403" t="s">
        <v>23</v>
      </c>
      <c r="AC9" s="1404"/>
      <c r="AD9" s="319"/>
      <c r="AE9" s="319"/>
      <c r="AF9" s="320"/>
      <c r="AG9" s="320"/>
      <c r="AH9" s="320"/>
      <c r="AI9" s="320"/>
      <c r="AJ9" s="320"/>
      <c r="AK9" s="320"/>
      <c r="AL9" s="321"/>
    </row>
    <row r="10" spans="1:53" s="322" customFormat="1" ht="36.75" customHeight="1" x14ac:dyDescent="0.25">
      <c r="A10" s="316"/>
      <c r="B10" s="1387"/>
      <c r="C10" s="317"/>
      <c r="D10" s="1398"/>
      <c r="E10" s="407" t="s">
        <v>9</v>
      </c>
      <c r="F10" s="403" t="s">
        <v>267</v>
      </c>
      <c r="G10" s="406" t="s">
        <v>9</v>
      </c>
      <c r="H10" s="886" t="s">
        <v>267</v>
      </c>
      <c r="I10" s="346"/>
      <c r="J10" s="1398"/>
      <c r="K10" s="1406"/>
      <c r="L10" s="404" t="s">
        <v>9</v>
      </c>
      <c r="M10" s="403" t="s">
        <v>267</v>
      </c>
      <c r="N10" s="407" t="s">
        <v>9</v>
      </c>
      <c r="O10" s="402" t="s">
        <v>267</v>
      </c>
      <c r="P10" s="347"/>
      <c r="Q10" s="1398"/>
      <c r="R10" s="1406"/>
      <c r="S10" s="404" t="s">
        <v>9</v>
      </c>
      <c r="T10" s="403" t="s">
        <v>267</v>
      </c>
      <c r="U10" s="407" t="s">
        <v>9</v>
      </c>
      <c r="V10" s="402" t="s">
        <v>267</v>
      </c>
      <c r="W10" s="347"/>
      <c r="X10" s="1398"/>
      <c r="Y10" s="1406"/>
      <c r="Z10" s="404" t="s">
        <v>9</v>
      </c>
      <c r="AA10" s="403" t="s">
        <v>267</v>
      </c>
      <c r="AB10" s="407" t="s">
        <v>9</v>
      </c>
      <c r="AC10" s="402" t="s">
        <v>267</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74624</v>
      </c>
      <c r="E12" s="352">
        <f>L12+S12+Z12</f>
        <v>43963</v>
      </c>
      <c r="F12" s="353">
        <f>E12/$D12*100</f>
        <v>58.91268224699828</v>
      </c>
      <c r="G12" s="352">
        <f>N12+U12+AB12</f>
        <v>30661</v>
      </c>
      <c r="H12" s="354">
        <f>G12/$D12*100</f>
        <v>41.08731775300172</v>
      </c>
      <c r="I12" s="350"/>
      <c r="J12" s="355">
        <f>L12+N12</f>
        <v>28199</v>
      </c>
      <c r="K12" s="356">
        <f>J12/$D12*100</f>
        <v>37.788111063464832</v>
      </c>
      <c r="L12" s="357">
        <v>11027</v>
      </c>
      <c r="M12" s="353">
        <v>39.104223554026738</v>
      </c>
      <c r="N12" s="357">
        <v>17172</v>
      </c>
      <c r="O12" s="358">
        <v>60.895776445973262</v>
      </c>
      <c r="P12" s="350"/>
      <c r="Q12" s="355">
        <v>12715</v>
      </c>
      <c r="R12" s="356">
        <v>17.038754288164665</v>
      </c>
      <c r="S12" s="357">
        <v>7270</v>
      </c>
      <c r="T12" s="353">
        <v>57.176563114431779</v>
      </c>
      <c r="U12" s="357">
        <v>5445</v>
      </c>
      <c r="V12" s="358">
        <v>42.823436885568228</v>
      </c>
      <c r="W12" s="350"/>
      <c r="X12" s="355">
        <v>33710</v>
      </c>
      <c r="Y12" s="356">
        <v>45.1731346483705</v>
      </c>
      <c r="Z12" s="357">
        <v>25666</v>
      </c>
      <c r="AA12" s="353">
        <v>76.137644615840998</v>
      </c>
      <c r="AB12" s="357">
        <v>8044</v>
      </c>
      <c r="AC12" s="358">
        <f t="shared" ref="AC12:AC29" si="0">AB12/$X12*100</f>
        <v>23.862355384159002</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13346</v>
      </c>
      <c r="E13" s="365">
        <f t="shared" ref="E13:E29" si="2">L13+S13+Z13</f>
        <v>8868</v>
      </c>
      <c r="F13" s="366">
        <f t="shared" ref="F13:H29" si="3">E13/$D13*100</f>
        <v>66.446875468305109</v>
      </c>
      <c r="G13" s="365">
        <f t="shared" ref="G13:G29" si="4">N13+U13+AB13</f>
        <v>4478</v>
      </c>
      <c r="H13" s="367">
        <f t="shared" si="3"/>
        <v>33.553124531694891</v>
      </c>
      <c r="I13" s="350"/>
      <c r="J13" s="368">
        <f t="shared" ref="J13:J29" si="5">L13+N13</f>
        <v>2419</v>
      </c>
      <c r="K13" s="369">
        <f t="shared" ref="K13:K29" si="6">J13/$D13*100</f>
        <v>18.125280983066087</v>
      </c>
      <c r="L13" s="370">
        <v>982</v>
      </c>
      <c r="M13" s="371">
        <v>40.59528730880529</v>
      </c>
      <c r="N13" s="370">
        <v>1437</v>
      </c>
      <c r="O13" s="372">
        <v>59.404712691194703</v>
      </c>
      <c r="P13" s="350"/>
      <c r="Q13" s="368">
        <v>2039</v>
      </c>
      <c r="R13" s="369">
        <v>15.277985913382286</v>
      </c>
      <c r="S13" s="370">
        <v>1184</v>
      </c>
      <c r="T13" s="371">
        <v>58.067680235409512</v>
      </c>
      <c r="U13" s="370">
        <v>855</v>
      </c>
      <c r="V13" s="372">
        <v>41.932319764590488</v>
      </c>
      <c r="W13" s="350"/>
      <c r="X13" s="368">
        <v>8888</v>
      </c>
      <c r="Y13" s="369">
        <v>66.596733103551628</v>
      </c>
      <c r="Z13" s="370">
        <v>6702</v>
      </c>
      <c r="AA13" s="371">
        <v>75.405040504050405</v>
      </c>
      <c r="AB13" s="370">
        <v>2186</v>
      </c>
      <c r="AC13" s="372">
        <f t="shared" si="0"/>
        <v>24.594959495949595</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7852</v>
      </c>
      <c r="E14" s="365">
        <f t="shared" si="2"/>
        <v>5247</v>
      </c>
      <c r="F14" s="366">
        <f t="shared" si="3"/>
        <v>66.823739174732552</v>
      </c>
      <c r="G14" s="365">
        <f t="shared" si="4"/>
        <v>2605</v>
      </c>
      <c r="H14" s="367">
        <f t="shared" si="3"/>
        <v>33.176260825267448</v>
      </c>
      <c r="I14" s="350"/>
      <c r="J14" s="368">
        <f t="shared" si="5"/>
        <v>1827</v>
      </c>
      <c r="K14" s="369">
        <f t="shared" si="6"/>
        <v>23.267957208354559</v>
      </c>
      <c r="L14" s="370">
        <v>741</v>
      </c>
      <c r="M14" s="371">
        <v>40.558292282430216</v>
      </c>
      <c r="N14" s="370">
        <v>1086</v>
      </c>
      <c r="O14" s="372">
        <v>59.441707717569791</v>
      </c>
      <c r="P14" s="350"/>
      <c r="Q14" s="368">
        <v>1436</v>
      </c>
      <c r="R14" s="369">
        <v>18.288334182373916</v>
      </c>
      <c r="S14" s="370">
        <v>843</v>
      </c>
      <c r="T14" s="371">
        <v>58.704735376044567</v>
      </c>
      <c r="U14" s="370">
        <v>593</v>
      </c>
      <c r="V14" s="372">
        <v>41.295264623955433</v>
      </c>
      <c r="W14" s="350"/>
      <c r="X14" s="368">
        <v>4589</v>
      </c>
      <c r="Y14" s="369">
        <v>58.443708609271525</v>
      </c>
      <c r="Z14" s="370">
        <v>3663</v>
      </c>
      <c r="AA14" s="371">
        <v>79.821311832643289</v>
      </c>
      <c r="AB14" s="370">
        <v>926</v>
      </c>
      <c r="AC14" s="372">
        <f t="shared" si="0"/>
        <v>20.178688167356722</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7981</v>
      </c>
      <c r="E15" s="365">
        <f t="shared" si="2"/>
        <v>5085</v>
      </c>
      <c r="F15" s="366">
        <f t="shared" si="3"/>
        <v>63.713820323267754</v>
      </c>
      <c r="G15" s="365">
        <f t="shared" si="4"/>
        <v>2896</v>
      </c>
      <c r="H15" s="367">
        <f t="shared" si="3"/>
        <v>36.286179676732239</v>
      </c>
      <c r="I15" s="350"/>
      <c r="J15" s="368">
        <f t="shared" si="5"/>
        <v>1880</v>
      </c>
      <c r="K15" s="369">
        <f t="shared" si="6"/>
        <v>23.555945370254356</v>
      </c>
      <c r="L15" s="370">
        <v>729</v>
      </c>
      <c r="M15" s="371">
        <v>38.776595744680854</v>
      </c>
      <c r="N15" s="370">
        <v>1151</v>
      </c>
      <c r="O15" s="372">
        <v>61.223404255319146</v>
      </c>
      <c r="P15" s="350"/>
      <c r="Q15" s="368">
        <v>1403</v>
      </c>
      <c r="R15" s="369">
        <v>17.579250720461097</v>
      </c>
      <c r="S15" s="370">
        <v>819</v>
      </c>
      <c r="T15" s="371">
        <v>58.374910905203137</v>
      </c>
      <c r="U15" s="370">
        <v>584</v>
      </c>
      <c r="V15" s="372">
        <v>41.625089094796863</v>
      </c>
      <c r="W15" s="350"/>
      <c r="X15" s="368">
        <v>4698</v>
      </c>
      <c r="Y15" s="369">
        <v>58.864803909284547</v>
      </c>
      <c r="Z15" s="370">
        <v>3537</v>
      </c>
      <c r="AA15" s="371">
        <v>75.287356321839084</v>
      </c>
      <c r="AB15" s="370">
        <v>1161</v>
      </c>
      <c r="AC15" s="372">
        <f t="shared" si="0"/>
        <v>24.712643678160919</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15182</v>
      </c>
      <c r="E16" s="365">
        <f t="shared" si="2"/>
        <v>9190</v>
      </c>
      <c r="F16" s="366">
        <f t="shared" si="3"/>
        <v>60.532209195099462</v>
      </c>
      <c r="G16" s="365">
        <f t="shared" si="4"/>
        <v>5992</v>
      </c>
      <c r="H16" s="367">
        <f t="shared" si="3"/>
        <v>39.467790804900538</v>
      </c>
      <c r="I16" s="350"/>
      <c r="J16" s="368">
        <f t="shared" si="5"/>
        <v>5439</v>
      </c>
      <c r="K16" s="369">
        <f t="shared" si="6"/>
        <v>35.825319457252007</v>
      </c>
      <c r="L16" s="370">
        <v>2211</v>
      </c>
      <c r="M16" s="371">
        <v>40.650854936569218</v>
      </c>
      <c r="N16" s="370">
        <v>3228</v>
      </c>
      <c r="O16" s="372">
        <v>59.349145063430775</v>
      </c>
      <c r="P16" s="350"/>
      <c r="Q16" s="368">
        <v>2645</v>
      </c>
      <c r="R16" s="369">
        <v>17.421947042550389</v>
      </c>
      <c r="S16" s="370">
        <v>1519</v>
      </c>
      <c r="T16" s="371">
        <v>57.429111531190927</v>
      </c>
      <c r="U16" s="370">
        <v>1126</v>
      </c>
      <c r="V16" s="372">
        <v>42.570888468809073</v>
      </c>
      <c r="W16" s="350"/>
      <c r="X16" s="368">
        <v>7098</v>
      </c>
      <c r="Y16" s="369">
        <v>46.7527335001976</v>
      </c>
      <c r="Z16" s="370">
        <v>5460</v>
      </c>
      <c r="AA16" s="371">
        <v>76.923076923076934</v>
      </c>
      <c r="AB16" s="370">
        <v>1638</v>
      </c>
      <c r="AC16" s="372">
        <f t="shared" si="0"/>
        <v>23.076923076923077</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5278</v>
      </c>
      <c r="E17" s="375">
        <f t="shared" si="2"/>
        <v>3380</v>
      </c>
      <c r="F17" s="376">
        <f t="shared" si="3"/>
        <v>64.039408866995075</v>
      </c>
      <c r="G17" s="375">
        <f t="shared" si="4"/>
        <v>1898</v>
      </c>
      <c r="H17" s="367">
        <f t="shared" si="3"/>
        <v>35.960591133004925</v>
      </c>
      <c r="I17" s="350"/>
      <c r="J17" s="377">
        <f t="shared" si="5"/>
        <v>1316</v>
      </c>
      <c r="K17" s="378">
        <f t="shared" si="6"/>
        <v>24.933687002652519</v>
      </c>
      <c r="L17" s="375">
        <v>533</v>
      </c>
      <c r="M17" s="376">
        <v>40.501519756838903</v>
      </c>
      <c r="N17" s="375">
        <v>783</v>
      </c>
      <c r="O17" s="372">
        <v>59.49848024316109</v>
      </c>
      <c r="P17" s="350"/>
      <c r="Q17" s="377">
        <v>997</v>
      </c>
      <c r="R17" s="378">
        <v>18.889730958696475</v>
      </c>
      <c r="S17" s="375">
        <v>555</v>
      </c>
      <c r="T17" s="376">
        <v>55.667001003009034</v>
      </c>
      <c r="U17" s="375">
        <v>442</v>
      </c>
      <c r="V17" s="372">
        <v>44.332998996990973</v>
      </c>
      <c r="W17" s="350"/>
      <c r="X17" s="377">
        <v>2965</v>
      </c>
      <c r="Y17" s="378">
        <v>56.176582038650999</v>
      </c>
      <c r="Z17" s="375">
        <v>2292</v>
      </c>
      <c r="AA17" s="376">
        <v>77.301854974704881</v>
      </c>
      <c r="AB17" s="375">
        <v>673</v>
      </c>
      <c r="AC17" s="372">
        <f t="shared" si="0"/>
        <v>22.698145025295112</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35129</v>
      </c>
      <c r="E18" s="365">
        <f t="shared" si="2"/>
        <v>22965</v>
      </c>
      <c r="F18" s="366">
        <f t="shared" si="3"/>
        <v>65.373338267528254</v>
      </c>
      <c r="G18" s="365">
        <f t="shared" si="4"/>
        <v>12164</v>
      </c>
      <c r="H18" s="367">
        <f t="shared" si="3"/>
        <v>34.626661732471746</v>
      </c>
      <c r="I18" s="350"/>
      <c r="J18" s="368">
        <f t="shared" si="5"/>
        <v>6796</v>
      </c>
      <c r="K18" s="369">
        <f t="shared" si="6"/>
        <v>19.345839619687439</v>
      </c>
      <c r="L18" s="370">
        <v>2804</v>
      </c>
      <c r="M18" s="371">
        <v>41.259564449676276</v>
      </c>
      <c r="N18" s="370">
        <v>3992</v>
      </c>
      <c r="O18" s="372">
        <v>58.740435550323724</v>
      </c>
      <c r="P18" s="350"/>
      <c r="Q18" s="368">
        <v>5153</v>
      </c>
      <c r="R18" s="369">
        <v>14.668792166016681</v>
      </c>
      <c r="S18" s="370">
        <v>2870</v>
      </c>
      <c r="T18" s="371">
        <v>55.695711236173103</v>
      </c>
      <c r="U18" s="370">
        <v>2283</v>
      </c>
      <c r="V18" s="372">
        <v>44.304288763826897</v>
      </c>
      <c r="W18" s="350"/>
      <c r="X18" s="368">
        <v>23180</v>
      </c>
      <c r="Y18" s="369">
        <v>65.985368214295875</v>
      </c>
      <c r="Z18" s="370">
        <v>17291</v>
      </c>
      <c r="AA18" s="371">
        <v>74.594477998274371</v>
      </c>
      <c r="AB18" s="370">
        <v>5889</v>
      </c>
      <c r="AC18" s="372">
        <f t="shared" si="0"/>
        <v>25.405522001725629</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23551</v>
      </c>
      <c r="E19" s="365">
        <f t="shared" si="2"/>
        <v>15044</v>
      </c>
      <c r="F19" s="366">
        <f t="shared" si="3"/>
        <v>63.878391575729268</v>
      </c>
      <c r="G19" s="365">
        <f t="shared" si="4"/>
        <v>8507</v>
      </c>
      <c r="H19" s="367">
        <f t="shared" si="3"/>
        <v>36.121608424270732</v>
      </c>
      <c r="I19" s="350"/>
      <c r="J19" s="368">
        <f t="shared" si="5"/>
        <v>5445</v>
      </c>
      <c r="K19" s="369">
        <f t="shared" si="6"/>
        <v>23.120037365716957</v>
      </c>
      <c r="L19" s="370">
        <v>2126</v>
      </c>
      <c r="M19" s="371">
        <v>39.04499540863177</v>
      </c>
      <c r="N19" s="370">
        <v>3319</v>
      </c>
      <c r="O19" s="372">
        <v>60.955004591368223</v>
      </c>
      <c r="P19" s="350"/>
      <c r="Q19" s="368">
        <v>3337</v>
      </c>
      <c r="R19" s="369">
        <v>14.169249713387966</v>
      </c>
      <c r="S19" s="370">
        <v>1975</v>
      </c>
      <c r="T19" s="371">
        <v>59.184896613724902</v>
      </c>
      <c r="U19" s="370">
        <v>1362</v>
      </c>
      <c r="V19" s="372">
        <v>40.815103386275098</v>
      </c>
      <c r="W19" s="350"/>
      <c r="X19" s="368">
        <v>14769</v>
      </c>
      <c r="Y19" s="369">
        <v>62.710712920895084</v>
      </c>
      <c r="Z19" s="370">
        <v>10943</v>
      </c>
      <c r="AA19" s="371">
        <v>74.094386891461852</v>
      </c>
      <c r="AB19" s="370">
        <v>3826</v>
      </c>
      <c r="AC19" s="372">
        <f t="shared" si="0"/>
        <v>25.905613108538155</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45961</v>
      </c>
      <c r="E20" s="365">
        <f t="shared" si="2"/>
        <v>29033</v>
      </c>
      <c r="F20" s="366">
        <f t="shared" si="3"/>
        <v>63.168773525380217</v>
      </c>
      <c r="G20" s="365">
        <f t="shared" si="4"/>
        <v>16928</v>
      </c>
      <c r="H20" s="367">
        <f t="shared" si="3"/>
        <v>36.83122647461979</v>
      </c>
      <c r="I20" s="350"/>
      <c r="J20" s="368">
        <f t="shared" si="5"/>
        <v>12884</v>
      </c>
      <c r="K20" s="369">
        <f t="shared" si="6"/>
        <v>28.032462304997711</v>
      </c>
      <c r="L20" s="370">
        <v>5304</v>
      </c>
      <c r="M20" s="371">
        <v>41.167339335610059</v>
      </c>
      <c r="N20" s="370">
        <v>7580</v>
      </c>
      <c r="O20" s="372">
        <v>58.832660664389948</v>
      </c>
      <c r="P20" s="350"/>
      <c r="Q20" s="368">
        <v>7390</v>
      </c>
      <c r="R20" s="369">
        <v>16.078849459324211</v>
      </c>
      <c r="S20" s="370">
        <v>4190</v>
      </c>
      <c r="T20" s="371">
        <v>56.698240866035185</v>
      </c>
      <c r="U20" s="370">
        <v>3200</v>
      </c>
      <c r="V20" s="372">
        <v>43.301759133964815</v>
      </c>
      <c r="W20" s="350"/>
      <c r="X20" s="368">
        <v>25687</v>
      </c>
      <c r="Y20" s="369">
        <v>55.888688235678075</v>
      </c>
      <c r="Z20" s="370">
        <v>19539</v>
      </c>
      <c r="AA20" s="371">
        <v>76.065714174485137</v>
      </c>
      <c r="AB20" s="370">
        <v>6148</v>
      </c>
      <c r="AC20" s="372">
        <f t="shared" si="0"/>
        <v>23.934285825514852</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46482</v>
      </c>
      <c r="E21" s="365">
        <f t="shared" si="2"/>
        <v>30159</v>
      </c>
      <c r="F21" s="366">
        <f t="shared" si="3"/>
        <v>64.883180586033305</v>
      </c>
      <c r="G21" s="365">
        <f t="shared" si="4"/>
        <v>16323</v>
      </c>
      <c r="H21" s="367">
        <f t="shared" si="3"/>
        <v>35.116819413966702</v>
      </c>
      <c r="I21" s="350"/>
      <c r="J21" s="368">
        <f t="shared" si="5"/>
        <v>10017</v>
      </c>
      <c r="K21" s="369">
        <f t="shared" si="6"/>
        <v>21.550277526784562</v>
      </c>
      <c r="L21" s="370">
        <v>4100</v>
      </c>
      <c r="M21" s="371">
        <v>40.930418288908854</v>
      </c>
      <c r="N21" s="370">
        <v>5917</v>
      </c>
      <c r="O21" s="372">
        <v>59.069581711091146</v>
      </c>
      <c r="P21" s="350"/>
      <c r="Q21" s="368">
        <v>8168</v>
      </c>
      <c r="R21" s="369">
        <v>17.572393614732583</v>
      </c>
      <c r="S21" s="370">
        <v>4650</v>
      </c>
      <c r="T21" s="371">
        <v>56.929480901077376</v>
      </c>
      <c r="U21" s="370">
        <v>3518</v>
      </c>
      <c r="V21" s="372">
        <v>43.070519098922624</v>
      </c>
      <c r="W21" s="350"/>
      <c r="X21" s="368">
        <v>28297</v>
      </c>
      <c r="Y21" s="369">
        <v>60.877328858482848</v>
      </c>
      <c r="Z21" s="370">
        <v>21409</v>
      </c>
      <c r="AA21" s="371">
        <v>75.658196982012228</v>
      </c>
      <c r="AB21" s="370">
        <v>6888</v>
      </c>
      <c r="AC21" s="372">
        <f t="shared" si="0"/>
        <v>24.341803017987772</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12503</v>
      </c>
      <c r="E22" s="365">
        <f t="shared" si="2"/>
        <v>8228</v>
      </c>
      <c r="F22" s="366">
        <f t="shared" si="3"/>
        <v>65.808206030552668</v>
      </c>
      <c r="G22" s="365">
        <f t="shared" si="4"/>
        <v>4275</v>
      </c>
      <c r="H22" s="367">
        <f t="shared" si="3"/>
        <v>34.191793969447332</v>
      </c>
      <c r="I22" s="350"/>
      <c r="J22" s="368">
        <f t="shared" si="5"/>
        <v>2657</v>
      </c>
      <c r="K22" s="369">
        <f t="shared" si="6"/>
        <v>21.250899784051828</v>
      </c>
      <c r="L22" s="370">
        <v>1092</v>
      </c>
      <c r="M22" s="371">
        <v>41.098983816334211</v>
      </c>
      <c r="N22" s="370">
        <v>1565</v>
      </c>
      <c r="O22" s="372">
        <v>58.901016183665789</v>
      </c>
      <c r="P22" s="350"/>
      <c r="Q22" s="368">
        <v>1931</v>
      </c>
      <c r="R22" s="369">
        <v>15.444293369591296</v>
      </c>
      <c r="S22" s="370">
        <v>1097</v>
      </c>
      <c r="T22" s="371">
        <v>56.809943034697049</v>
      </c>
      <c r="U22" s="370">
        <v>834</v>
      </c>
      <c r="V22" s="372">
        <v>43.190056965302951</v>
      </c>
      <c r="W22" s="350"/>
      <c r="X22" s="368">
        <v>7915</v>
      </c>
      <c r="Y22" s="369">
        <v>63.304806846356875</v>
      </c>
      <c r="Z22" s="370">
        <v>6039</v>
      </c>
      <c r="AA22" s="371">
        <v>76.298168035375866</v>
      </c>
      <c r="AB22" s="370">
        <v>1876</v>
      </c>
      <c r="AC22" s="372">
        <f t="shared" si="0"/>
        <v>23.70183196462413</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25719</v>
      </c>
      <c r="E23" s="365">
        <f t="shared" si="2"/>
        <v>17213</v>
      </c>
      <c r="F23" s="366">
        <f t="shared" si="3"/>
        <v>66.927174462459661</v>
      </c>
      <c r="G23" s="365">
        <f t="shared" si="4"/>
        <v>8506</v>
      </c>
      <c r="H23" s="367">
        <f t="shared" si="3"/>
        <v>33.072825537540339</v>
      </c>
      <c r="I23" s="350"/>
      <c r="J23" s="368">
        <f t="shared" si="5"/>
        <v>5246</v>
      </c>
      <c r="K23" s="369">
        <f t="shared" si="6"/>
        <v>20.397371592985731</v>
      </c>
      <c r="L23" s="370">
        <v>2236</v>
      </c>
      <c r="M23" s="371">
        <v>42.622950819672127</v>
      </c>
      <c r="N23" s="370">
        <v>3010</v>
      </c>
      <c r="O23" s="372">
        <v>57.377049180327866</v>
      </c>
      <c r="P23" s="350"/>
      <c r="Q23" s="368">
        <v>4137</v>
      </c>
      <c r="R23" s="369">
        <v>16.085384346203195</v>
      </c>
      <c r="S23" s="370">
        <v>2337</v>
      </c>
      <c r="T23" s="371">
        <v>56.490210297316899</v>
      </c>
      <c r="U23" s="370">
        <v>1800</v>
      </c>
      <c r="V23" s="372">
        <v>43.509789702683108</v>
      </c>
      <c r="W23" s="350"/>
      <c r="X23" s="368">
        <v>16336</v>
      </c>
      <c r="Y23" s="369">
        <v>63.517244060811073</v>
      </c>
      <c r="Z23" s="370">
        <v>12640</v>
      </c>
      <c r="AA23" s="371">
        <v>77.375122428991176</v>
      </c>
      <c r="AB23" s="370">
        <v>3696</v>
      </c>
      <c r="AC23" s="372">
        <f t="shared" si="0"/>
        <v>22.624877571008813</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63408</v>
      </c>
      <c r="E24" s="365">
        <f t="shared" si="2"/>
        <v>42413</v>
      </c>
      <c r="F24" s="366">
        <f t="shared" si="3"/>
        <v>66.889036083774926</v>
      </c>
      <c r="G24" s="365">
        <f t="shared" si="4"/>
        <v>20995</v>
      </c>
      <c r="H24" s="367">
        <f t="shared" si="3"/>
        <v>33.110963916225082</v>
      </c>
      <c r="I24" s="350"/>
      <c r="J24" s="368">
        <f t="shared" si="5"/>
        <v>15608</v>
      </c>
      <c r="K24" s="369">
        <f t="shared" si="6"/>
        <v>24.615190512238204</v>
      </c>
      <c r="L24" s="370">
        <v>7554</v>
      </c>
      <c r="M24" s="371">
        <v>48.398257303946693</v>
      </c>
      <c r="N24" s="370">
        <v>8054</v>
      </c>
      <c r="O24" s="372">
        <v>51.601742696053307</v>
      </c>
      <c r="P24" s="350"/>
      <c r="Q24" s="368">
        <v>9495</v>
      </c>
      <c r="R24" s="369">
        <v>14.97445117335352</v>
      </c>
      <c r="S24" s="370">
        <v>5601</v>
      </c>
      <c r="T24" s="371">
        <v>58.988941548183249</v>
      </c>
      <c r="U24" s="370">
        <v>3894</v>
      </c>
      <c r="V24" s="372">
        <v>41.011058451816744</v>
      </c>
      <c r="W24" s="350"/>
      <c r="X24" s="368">
        <v>38305</v>
      </c>
      <c r="Y24" s="369">
        <v>60.410358314408278</v>
      </c>
      <c r="Z24" s="370">
        <v>29258</v>
      </c>
      <c r="AA24" s="371">
        <v>76.381673410781886</v>
      </c>
      <c r="AB24" s="370">
        <v>9047</v>
      </c>
      <c r="AC24" s="372">
        <f t="shared" si="0"/>
        <v>23.618326589218118</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13599</v>
      </c>
      <c r="E25" s="365">
        <f t="shared" si="2"/>
        <v>7673</v>
      </c>
      <c r="F25" s="366">
        <f t="shared" si="3"/>
        <v>56.423266416648289</v>
      </c>
      <c r="G25" s="365">
        <f t="shared" si="4"/>
        <v>5926</v>
      </c>
      <c r="H25" s="367">
        <f t="shared" si="3"/>
        <v>43.576733583351718</v>
      </c>
      <c r="I25" s="350"/>
      <c r="J25" s="368">
        <f t="shared" si="5"/>
        <v>5196</v>
      </c>
      <c r="K25" s="369">
        <f t="shared" si="6"/>
        <v>38.208691815574674</v>
      </c>
      <c r="L25" s="370">
        <v>1857</v>
      </c>
      <c r="M25" s="371">
        <v>35.739030023094685</v>
      </c>
      <c r="N25" s="370">
        <v>3339</v>
      </c>
      <c r="O25" s="372">
        <v>64.260969976905315</v>
      </c>
      <c r="P25" s="350"/>
      <c r="Q25" s="368">
        <v>2024</v>
      </c>
      <c r="R25" s="369">
        <v>14.883447312302374</v>
      </c>
      <c r="S25" s="370">
        <v>1059</v>
      </c>
      <c r="T25" s="371">
        <v>52.322134387351781</v>
      </c>
      <c r="U25" s="370">
        <v>965</v>
      </c>
      <c r="V25" s="372">
        <v>47.677865612648226</v>
      </c>
      <c r="W25" s="350"/>
      <c r="X25" s="368">
        <v>6379</v>
      </c>
      <c r="Y25" s="369">
        <v>46.907860872122953</v>
      </c>
      <c r="Z25" s="370">
        <v>4757</v>
      </c>
      <c r="AA25" s="371">
        <v>74.572817055964876</v>
      </c>
      <c r="AB25" s="370">
        <v>1622</v>
      </c>
      <c r="AC25" s="372">
        <f t="shared" si="0"/>
        <v>25.427182944035113</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3411</v>
      </c>
      <c r="E26" s="380">
        <f t="shared" si="2"/>
        <v>2302</v>
      </c>
      <c r="F26" s="381">
        <f t="shared" si="3"/>
        <v>67.487540310759314</v>
      </c>
      <c r="G26" s="380">
        <f t="shared" si="4"/>
        <v>1109</v>
      </c>
      <c r="H26" s="367">
        <f t="shared" si="3"/>
        <v>32.512459689240693</v>
      </c>
      <c r="I26" s="350"/>
      <c r="J26" s="377">
        <f t="shared" si="5"/>
        <v>655</v>
      </c>
      <c r="K26" s="378">
        <f t="shared" si="6"/>
        <v>19.202579888595718</v>
      </c>
      <c r="L26" s="375">
        <v>310</v>
      </c>
      <c r="M26" s="376">
        <v>47.328244274809158</v>
      </c>
      <c r="N26" s="375">
        <v>345</v>
      </c>
      <c r="O26" s="372">
        <v>52.671755725190842</v>
      </c>
      <c r="P26" s="350"/>
      <c r="Q26" s="377">
        <v>511</v>
      </c>
      <c r="R26" s="378">
        <v>14.980944004690707</v>
      </c>
      <c r="S26" s="375">
        <v>290</v>
      </c>
      <c r="T26" s="376">
        <v>56.75146771037182</v>
      </c>
      <c r="U26" s="375">
        <v>221</v>
      </c>
      <c r="V26" s="372">
        <v>43.24853228962818</v>
      </c>
      <c r="W26" s="350"/>
      <c r="X26" s="377">
        <v>2245</v>
      </c>
      <c r="Y26" s="378">
        <v>65.816476106713566</v>
      </c>
      <c r="Z26" s="375">
        <v>1702</v>
      </c>
      <c r="AA26" s="376">
        <v>75.812917594654792</v>
      </c>
      <c r="AB26" s="375">
        <v>543</v>
      </c>
      <c r="AC26" s="372">
        <f t="shared" si="0"/>
        <v>24.187082405345212</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17299</v>
      </c>
      <c r="E27" s="380">
        <f t="shared" si="2"/>
        <v>11538</v>
      </c>
      <c r="F27" s="381">
        <f t="shared" si="3"/>
        <v>66.697496965142491</v>
      </c>
      <c r="G27" s="380">
        <f t="shared" si="4"/>
        <v>5761</v>
      </c>
      <c r="H27" s="367">
        <f t="shared" si="3"/>
        <v>33.302503034857509</v>
      </c>
      <c r="I27" s="350"/>
      <c r="J27" s="377">
        <f t="shared" si="5"/>
        <v>3346</v>
      </c>
      <c r="K27" s="378">
        <f t="shared" si="6"/>
        <v>19.342158506272039</v>
      </c>
      <c r="L27" s="375">
        <v>1394</v>
      </c>
      <c r="M27" s="376">
        <v>41.661685594739986</v>
      </c>
      <c r="N27" s="375">
        <v>1952</v>
      </c>
      <c r="O27" s="372">
        <v>58.338314405260014</v>
      </c>
      <c r="P27" s="350"/>
      <c r="Q27" s="377">
        <v>2596</v>
      </c>
      <c r="R27" s="378">
        <v>15.00664778310885</v>
      </c>
      <c r="S27" s="375">
        <v>1450</v>
      </c>
      <c r="T27" s="376">
        <v>55.855161787365184</v>
      </c>
      <c r="U27" s="375">
        <v>1146</v>
      </c>
      <c r="V27" s="372">
        <v>44.144838212634824</v>
      </c>
      <c r="W27" s="350"/>
      <c r="X27" s="377">
        <v>11357</v>
      </c>
      <c r="Y27" s="378">
        <v>65.651193710619111</v>
      </c>
      <c r="Z27" s="375">
        <v>8694</v>
      </c>
      <c r="AA27" s="376">
        <v>76.551906313286949</v>
      </c>
      <c r="AB27" s="375">
        <v>2663</v>
      </c>
      <c r="AC27" s="372">
        <f t="shared" si="0"/>
        <v>23.44809368671304</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2318</v>
      </c>
      <c r="E28" s="380">
        <f t="shared" si="2"/>
        <v>1503</v>
      </c>
      <c r="F28" s="381">
        <f t="shared" si="3"/>
        <v>64.840379637618639</v>
      </c>
      <c r="G28" s="380">
        <f t="shared" si="4"/>
        <v>815</v>
      </c>
      <c r="H28" s="382">
        <f t="shared" si="3"/>
        <v>35.159620362381361</v>
      </c>
      <c r="I28" s="350"/>
      <c r="J28" s="377">
        <f t="shared" si="5"/>
        <v>501</v>
      </c>
      <c r="K28" s="378">
        <f t="shared" si="6"/>
        <v>21.613459879206211</v>
      </c>
      <c r="L28" s="375">
        <v>218</v>
      </c>
      <c r="M28" s="376">
        <v>43.512974051896208</v>
      </c>
      <c r="N28" s="375">
        <v>283</v>
      </c>
      <c r="O28" s="383">
        <v>56.487025948103799</v>
      </c>
      <c r="P28" s="350"/>
      <c r="Q28" s="377">
        <v>347</v>
      </c>
      <c r="R28" s="378">
        <v>14.969801553062986</v>
      </c>
      <c r="S28" s="375">
        <v>194</v>
      </c>
      <c r="T28" s="376">
        <v>55.907780979827095</v>
      </c>
      <c r="U28" s="375">
        <v>153</v>
      </c>
      <c r="V28" s="383">
        <v>44.092219020172912</v>
      </c>
      <c r="W28" s="350"/>
      <c r="X28" s="377">
        <v>1470</v>
      </c>
      <c r="Y28" s="378">
        <v>63.416738567730803</v>
      </c>
      <c r="Z28" s="375">
        <v>1091</v>
      </c>
      <c r="AA28" s="376">
        <v>74.217687074829925</v>
      </c>
      <c r="AB28" s="375">
        <v>379</v>
      </c>
      <c r="AC28" s="383">
        <f t="shared" si="0"/>
        <v>25.782312925170071</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1181</v>
      </c>
      <c r="E29" s="386">
        <f t="shared" si="2"/>
        <v>632</v>
      </c>
      <c r="F29" s="387">
        <f t="shared" si="3"/>
        <v>53.513971210838271</v>
      </c>
      <c r="G29" s="386">
        <f t="shared" si="4"/>
        <v>549</v>
      </c>
      <c r="H29" s="388">
        <f t="shared" si="3"/>
        <v>46.486028789161729</v>
      </c>
      <c r="I29" s="350"/>
      <c r="J29" s="389">
        <f t="shared" si="5"/>
        <v>650</v>
      </c>
      <c r="K29" s="390">
        <f t="shared" si="6"/>
        <v>55.038103302286203</v>
      </c>
      <c r="L29" s="391">
        <v>249</v>
      </c>
      <c r="M29" s="392">
        <v>38.307692307692307</v>
      </c>
      <c r="N29" s="391">
        <v>401</v>
      </c>
      <c r="O29" s="393">
        <v>61.692307692307693</v>
      </c>
      <c r="P29" s="350"/>
      <c r="Q29" s="389">
        <v>164</v>
      </c>
      <c r="R29" s="390">
        <v>13.88653683319221</v>
      </c>
      <c r="S29" s="391">
        <v>101</v>
      </c>
      <c r="T29" s="392">
        <v>61.585365853658537</v>
      </c>
      <c r="U29" s="391">
        <v>63</v>
      </c>
      <c r="V29" s="393">
        <v>38.414634146341463</v>
      </c>
      <c r="W29" s="350"/>
      <c r="X29" s="389">
        <v>367</v>
      </c>
      <c r="Y29" s="390">
        <v>31.075359864521591</v>
      </c>
      <c r="Z29" s="391">
        <v>282</v>
      </c>
      <c r="AA29" s="392">
        <v>76.839237057220714</v>
      </c>
      <c r="AB29" s="391">
        <v>85</v>
      </c>
      <c r="AC29" s="393">
        <f t="shared" si="0"/>
        <v>23.160762942779293</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32" t="s">
        <v>0</v>
      </c>
      <c r="C31" s="320"/>
      <c r="D31" s="1233">
        <f>J31+Q31+X31</f>
        <v>414824</v>
      </c>
      <c r="E31" s="1234">
        <f>L31+S31+Z31</f>
        <v>264436</v>
      </c>
      <c r="F31" s="1235">
        <f>E31/$D31*100</f>
        <v>63.746552754903284</v>
      </c>
      <c r="G31" s="1234">
        <f>N31+U31+AB31</f>
        <v>150388</v>
      </c>
      <c r="H31" s="1236">
        <f>G31/$D31*100</f>
        <v>36.253447245096716</v>
      </c>
      <c r="I31" s="320"/>
      <c r="J31" s="1237">
        <f>SUM(J12:J29)</f>
        <v>110081</v>
      </c>
      <c r="K31" s="1238">
        <f>J31/$D31*100</f>
        <v>26.536796328081309</v>
      </c>
      <c r="L31" s="1234">
        <f>SUM(L12:L29)</f>
        <v>45467</v>
      </c>
      <c r="M31" s="1235">
        <f>L31/$J31*100</f>
        <v>41.303222172763689</v>
      </c>
      <c r="N31" s="1234">
        <f>SUM(N12:N29)</f>
        <v>64614</v>
      </c>
      <c r="O31" s="1239">
        <f>N31/$J31*100</f>
        <v>58.696777827236311</v>
      </c>
      <c r="P31" s="320"/>
      <c r="Q31" s="1237">
        <f>SUM(Q12:Q29)</f>
        <v>66488</v>
      </c>
      <c r="R31" s="1238">
        <f>Q31/$D31*100</f>
        <v>16.028002237093322</v>
      </c>
      <c r="S31" s="1234">
        <f>SUM(S12:S29)</f>
        <v>38004</v>
      </c>
      <c r="T31" s="1235">
        <f>S31/$Q31*100</f>
        <v>57.15918662014198</v>
      </c>
      <c r="U31" s="1234">
        <f>SUM(U12:U29)</f>
        <v>28484</v>
      </c>
      <c r="V31" s="1239">
        <f>U31/$Q31*100</f>
        <v>42.84081337985802</v>
      </c>
      <c r="W31" s="320"/>
      <c r="X31" s="1237">
        <f>SUM(X12:X29)</f>
        <v>238255</v>
      </c>
      <c r="Y31" s="1238">
        <f>X31/$D31*100</f>
        <v>57.435201434825366</v>
      </c>
      <c r="Z31" s="1234">
        <f>SUM(Z12:Z29)</f>
        <v>180965</v>
      </c>
      <c r="AA31" s="1235">
        <f>Z31/$X31*100</f>
        <v>75.954334641455574</v>
      </c>
      <c r="AB31" s="1234">
        <f>SUM(AB12:AB29)</f>
        <v>57290</v>
      </c>
      <c r="AC31" s="1239">
        <f>AB31/$X31*100</f>
        <v>24.045665358544415</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10"/>
      <c r="C34" s="1410"/>
      <c r="D34" s="1410"/>
      <c r="E34" s="1410"/>
      <c r="F34" s="1410"/>
      <c r="G34" s="1410"/>
      <c r="H34" s="1410"/>
      <c r="I34" s="1410"/>
      <c r="J34" s="1410"/>
      <c r="K34" s="1410"/>
      <c r="L34" s="1410"/>
      <c r="M34" s="1410"/>
      <c r="N34" s="1410"/>
      <c r="O34" s="1410"/>
    </row>
    <row r="35" spans="2:15" s="329" customFormat="1" ht="29.25" customHeight="1" x14ac:dyDescent="0.25">
      <c r="B35" s="1411"/>
      <c r="C35" s="1411"/>
      <c r="D35" s="1411"/>
      <c r="E35" s="1411"/>
      <c r="F35" s="1411"/>
      <c r="G35" s="1411"/>
      <c r="H35" s="1411"/>
      <c r="I35" s="1411"/>
      <c r="J35" s="1411"/>
      <c r="K35" s="1411"/>
      <c r="L35" s="1411"/>
      <c r="M35" s="1411"/>
    </row>
    <row r="36" spans="2:15" s="329" customFormat="1" ht="4.5" customHeight="1" x14ac:dyDescent="0.25">
      <c r="B36" s="1409"/>
      <c r="C36" s="1409"/>
      <c r="D36" s="1409"/>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99">
    <tabColor theme="0"/>
    <pageSetUpPr fitToPage="1"/>
  </sheetPr>
  <dimension ref="A1:BA4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81"/>
      <c r="C2" s="1381"/>
    </row>
    <row r="3" spans="1:53" s="345" customFormat="1" ht="4.5" customHeight="1" x14ac:dyDescent="0.25">
      <c r="B3" s="1382"/>
      <c r="C3" s="1382"/>
    </row>
    <row r="4" spans="1:53" s="345" customFormat="1" ht="17.25" customHeight="1" x14ac:dyDescent="0.25">
      <c r="A4" s="1383" t="s">
        <v>423</v>
      </c>
      <c r="B4" s="1383"/>
      <c r="C4" s="1383"/>
      <c r="D4" s="1383"/>
      <c r="E4" s="1383"/>
      <c r="F4" s="1383"/>
      <c r="G4" s="1383"/>
      <c r="H4" s="1383"/>
      <c r="I4" s="1383"/>
      <c r="J4" s="1383"/>
      <c r="K4" s="1383"/>
      <c r="L4" s="1383"/>
      <c r="M4" s="1383"/>
      <c r="N4" s="1383"/>
      <c r="O4" s="1383"/>
      <c r="P4" s="1383"/>
      <c r="Q4" s="1383"/>
      <c r="R4" s="1383"/>
      <c r="S4" s="1383"/>
      <c r="T4" s="1383"/>
      <c r="U4" s="1383"/>
      <c r="V4" s="1383"/>
      <c r="W4" s="1383"/>
      <c r="X4" s="1383"/>
      <c r="Y4" s="1383"/>
      <c r="Z4" s="1383"/>
      <c r="AA4" s="1383"/>
      <c r="AB4" s="1383"/>
      <c r="AC4" s="1383"/>
    </row>
    <row r="5" spans="1:53" s="345" customFormat="1" ht="17.25" customHeight="1" x14ac:dyDescent="0.25">
      <c r="B5" s="1384" t="str">
        <f>porsaad!$B$6</f>
        <v>Situación a 31 de diciembre de 2024</v>
      </c>
      <c r="C5" s="1384"/>
      <c r="D5" s="1384"/>
      <c r="E5" s="1384"/>
      <c r="F5" s="1384"/>
      <c r="G5" s="1384"/>
      <c r="H5" s="1384"/>
      <c r="I5" s="1384"/>
      <c r="J5" s="1384"/>
      <c r="K5" s="1384"/>
      <c r="L5" s="1384"/>
      <c r="M5" s="1384"/>
      <c r="N5" s="1384"/>
      <c r="O5" s="1384"/>
      <c r="P5" s="1384"/>
      <c r="Q5" s="1384"/>
      <c r="R5" s="1384"/>
      <c r="S5" s="1384"/>
      <c r="T5" s="1384"/>
      <c r="U5" s="1384"/>
      <c r="V5" s="1384"/>
      <c r="W5" s="1384"/>
      <c r="X5" s="1384"/>
      <c r="Y5" s="1384"/>
      <c r="Z5" s="1384"/>
      <c r="AA5" s="1384"/>
      <c r="AB5" s="1384"/>
      <c r="AC5" s="1384"/>
    </row>
    <row r="6" spans="1:53" s="345" customFormat="1" ht="6" customHeight="1" x14ac:dyDescent="0.25"/>
    <row r="7" spans="1:53" s="322" customFormat="1" ht="12.75" customHeight="1" x14ac:dyDescent="0.25">
      <c r="A7" s="316"/>
      <c r="B7" s="1385" t="s">
        <v>12</v>
      </c>
      <c r="C7" s="317"/>
      <c r="D7" s="1388" t="s">
        <v>259</v>
      </c>
      <c r="E7" s="1389"/>
      <c r="F7" s="1389"/>
      <c r="G7" s="1389"/>
      <c r="H7" s="1389"/>
      <c r="I7" s="318"/>
      <c r="J7" s="1392"/>
      <c r="K7" s="1392"/>
      <c r="L7" s="1392"/>
      <c r="M7" s="1392"/>
      <c r="N7" s="1392"/>
      <c r="O7" s="1392"/>
      <c r="P7" s="318"/>
      <c r="Q7" s="1392"/>
      <c r="R7" s="1392"/>
      <c r="S7" s="1392"/>
      <c r="T7" s="1392"/>
      <c r="U7" s="1392"/>
      <c r="V7" s="1392"/>
      <c r="W7" s="318"/>
      <c r="X7" s="1392"/>
      <c r="Y7" s="1392"/>
      <c r="Z7" s="1392"/>
      <c r="AA7" s="1392"/>
      <c r="AB7" s="1392"/>
      <c r="AC7" s="1393"/>
      <c r="AD7" s="319"/>
      <c r="AE7" s="319"/>
      <c r="AF7" s="320"/>
      <c r="AG7" s="320"/>
      <c r="AH7" s="320"/>
      <c r="AI7" s="320"/>
      <c r="AJ7" s="320"/>
      <c r="AK7" s="320"/>
      <c r="AL7" s="321"/>
    </row>
    <row r="8" spans="1:53" s="322" customFormat="1" ht="33.75" customHeight="1" x14ac:dyDescent="0.25">
      <c r="A8" s="316"/>
      <c r="B8" s="1386"/>
      <c r="C8" s="317"/>
      <c r="D8" s="1390"/>
      <c r="E8" s="1391"/>
      <c r="F8" s="1391"/>
      <c r="G8" s="1391"/>
      <c r="H8" s="1391"/>
      <c r="I8" s="323"/>
      <c r="J8" s="1394" t="s">
        <v>260</v>
      </c>
      <c r="K8" s="1395"/>
      <c r="L8" s="1395"/>
      <c r="M8" s="1395"/>
      <c r="N8" s="1395"/>
      <c r="O8" s="1396"/>
      <c r="P8" s="317"/>
      <c r="Q8" s="1394" t="s">
        <v>261</v>
      </c>
      <c r="R8" s="1395"/>
      <c r="S8" s="1395"/>
      <c r="T8" s="1395"/>
      <c r="U8" s="1395"/>
      <c r="V8" s="1396"/>
      <c r="W8" s="317"/>
      <c r="X8" s="1394" t="s">
        <v>262</v>
      </c>
      <c r="Y8" s="1395"/>
      <c r="Z8" s="1395"/>
      <c r="AA8" s="1395"/>
      <c r="AB8" s="1395"/>
      <c r="AC8" s="1396"/>
      <c r="AD8" s="319"/>
      <c r="AE8" s="319"/>
      <c r="AF8" s="320"/>
      <c r="AG8" s="320"/>
      <c r="AH8" s="320"/>
      <c r="AI8" s="320"/>
      <c r="AJ8" s="320"/>
      <c r="AK8" s="320"/>
      <c r="AL8" s="321"/>
    </row>
    <row r="9" spans="1:53" s="322" customFormat="1" ht="21.75" customHeight="1" x14ac:dyDescent="0.25">
      <c r="A9" s="316"/>
      <c r="B9" s="1386"/>
      <c r="C9" s="317"/>
      <c r="D9" s="1397" t="s">
        <v>9</v>
      </c>
      <c r="E9" s="1399" t="s">
        <v>24</v>
      </c>
      <c r="F9" s="1400"/>
      <c r="G9" s="1399" t="s">
        <v>23</v>
      </c>
      <c r="H9" s="1401"/>
      <c r="I9" s="323"/>
      <c r="J9" s="1402" t="s">
        <v>9</v>
      </c>
      <c r="K9" s="1405" t="s">
        <v>267</v>
      </c>
      <c r="L9" s="1407" t="s">
        <v>24</v>
      </c>
      <c r="M9" s="1408"/>
      <c r="N9" s="1403" t="s">
        <v>23</v>
      </c>
      <c r="O9" s="1404"/>
      <c r="P9" s="317"/>
      <c r="Q9" s="1402" t="s">
        <v>9</v>
      </c>
      <c r="R9" s="1405" t="s">
        <v>267</v>
      </c>
      <c r="S9" s="1407" t="s">
        <v>24</v>
      </c>
      <c r="T9" s="1408"/>
      <c r="U9" s="1403" t="s">
        <v>23</v>
      </c>
      <c r="V9" s="1404"/>
      <c r="W9" s="317"/>
      <c r="X9" s="1402" t="s">
        <v>9</v>
      </c>
      <c r="Y9" s="1405" t="s">
        <v>267</v>
      </c>
      <c r="Z9" s="1407" t="s">
        <v>24</v>
      </c>
      <c r="AA9" s="1408"/>
      <c r="AB9" s="1403" t="s">
        <v>23</v>
      </c>
      <c r="AC9" s="1404"/>
      <c r="AD9" s="319"/>
      <c r="AE9" s="319"/>
      <c r="AF9" s="320"/>
      <c r="AG9" s="320"/>
      <c r="AH9" s="320"/>
      <c r="AI9" s="320"/>
      <c r="AJ9" s="320"/>
      <c r="AK9" s="320"/>
      <c r="AL9" s="321"/>
    </row>
    <row r="10" spans="1:53" s="322" customFormat="1" ht="36.75" customHeight="1" x14ac:dyDescent="0.25">
      <c r="A10" s="316"/>
      <c r="B10" s="1387"/>
      <c r="C10" s="317"/>
      <c r="D10" s="1398"/>
      <c r="E10" s="407" t="s">
        <v>9</v>
      </c>
      <c r="F10" s="403" t="s">
        <v>267</v>
      </c>
      <c r="G10" s="406" t="s">
        <v>9</v>
      </c>
      <c r="H10" s="886" t="s">
        <v>267</v>
      </c>
      <c r="I10" s="346"/>
      <c r="J10" s="1398"/>
      <c r="K10" s="1406"/>
      <c r="L10" s="404" t="s">
        <v>9</v>
      </c>
      <c r="M10" s="403" t="s">
        <v>267</v>
      </c>
      <c r="N10" s="407" t="s">
        <v>9</v>
      </c>
      <c r="O10" s="402" t="s">
        <v>267</v>
      </c>
      <c r="P10" s="347"/>
      <c r="Q10" s="1398"/>
      <c r="R10" s="1406"/>
      <c r="S10" s="404" t="s">
        <v>9</v>
      </c>
      <c r="T10" s="403" t="s">
        <v>267</v>
      </c>
      <c r="U10" s="407" t="s">
        <v>9</v>
      </c>
      <c r="V10" s="402" t="s">
        <v>267</v>
      </c>
      <c r="W10" s="347"/>
      <c r="X10" s="1398"/>
      <c r="Y10" s="1406"/>
      <c r="Z10" s="404" t="s">
        <v>9</v>
      </c>
      <c r="AA10" s="403" t="s">
        <v>267</v>
      </c>
      <c r="AB10" s="407" t="s">
        <v>9</v>
      </c>
      <c r="AC10" s="402" t="s">
        <v>267</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132571</v>
      </c>
      <c r="E12" s="352">
        <f>L12+S12+Z12</f>
        <v>83501</v>
      </c>
      <c r="F12" s="353">
        <f>E12/$D12*100</f>
        <v>62.985871721568067</v>
      </c>
      <c r="G12" s="352">
        <f>N12+U12+AB12</f>
        <v>49070</v>
      </c>
      <c r="H12" s="354">
        <f>G12/$D12*100</f>
        <v>37.014128278431933</v>
      </c>
      <c r="I12" s="350"/>
      <c r="J12" s="355">
        <f>L12+N12</f>
        <v>40430</v>
      </c>
      <c r="K12" s="356">
        <f>J12/$D12*100</f>
        <v>30.496865830385229</v>
      </c>
      <c r="L12" s="357">
        <v>16347</v>
      </c>
      <c r="M12" s="353">
        <v>40.432846895869403</v>
      </c>
      <c r="N12" s="357">
        <v>24083</v>
      </c>
      <c r="O12" s="358">
        <v>59.567153104130597</v>
      </c>
      <c r="P12" s="350"/>
      <c r="Q12" s="355">
        <v>26332</v>
      </c>
      <c r="R12" s="356">
        <v>19.862564210875682</v>
      </c>
      <c r="S12" s="357">
        <v>16783</v>
      </c>
      <c r="T12" s="353">
        <v>63.736138538660178</v>
      </c>
      <c r="U12" s="357">
        <v>9549</v>
      </c>
      <c r="V12" s="358">
        <v>36.263861461339815</v>
      </c>
      <c r="W12" s="350"/>
      <c r="X12" s="355">
        <v>65809</v>
      </c>
      <c r="Y12" s="356">
        <v>49.640569958739093</v>
      </c>
      <c r="Z12" s="357">
        <v>50371</v>
      </c>
      <c r="AA12" s="353">
        <v>76.541202571076909</v>
      </c>
      <c r="AB12" s="357">
        <v>15438</v>
      </c>
      <c r="AC12" s="358">
        <f t="shared" ref="AC12:AC29" si="0">AB12/$X12*100</f>
        <v>23.458797428923095</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16159</v>
      </c>
      <c r="E13" s="365">
        <f t="shared" ref="E13:E29" si="2">L13+S13+Z13</f>
        <v>10181</v>
      </c>
      <c r="F13" s="366">
        <f t="shared" ref="F13:H29" si="3">E13/$D13*100</f>
        <v>63.005136456463894</v>
      </c>
      <c r="G13" s="365">
        <f t="shared" ref="G13:G29" si="4">N13+U13+AB13</f>
        <v>5978</v>
      </c>
      <c r="H13" s="367">
        <f t="shared" si="3"/>
        <v>36.994863543536113</v>
      </c>
      <c r="I13" s="350"/>
      <c r="J13" s="368">
        <f t="shared" ref="J13:J29" si="5">L13+N13</f>
        <v>3423</v>
      </c>
      <c r="K13" s="369">
        <f t="shared" ref="K13:K29" si="6">J13/$D13*100</f>
        <v>21.183241537223836</v>
      </c>
      <c r="L13" s="370">
        <v>1387</v>
      </c>
      <c r="M13" s="371">
        <v>40.520011685655859</v>
      </c>
      <c r="N13" s="370">
        <v>2036</v>
      </c>
      <c r="O13" s="372">
        <v>59.479988314344148</v>
      </c>
      <c r="P13" s="350"/>
      <c r="Q13" s="368">
        <v>2825</v>
      </c>
      <c r="R13" s="369">
        <v>17.482517482517483</v>
      </c>
      <c r="S13" s="370">
        <v>1651</v>
      </c>
      <c r="T13" s="371">
        <v>58.442477876106189</v>
      </c>
      <c r="U13" s="370">
        <v>1174</v>
      </c>
      <c r="V13" s="372">
        <v>41.557522123893804</v>
      </c>
      <c r="W13" s="350"/>
      <c r="X13" s="368">
        <v>9911</v>
      </c>
      <c r="Y13" s="369">
        <v>61.334240980258684</v>
      </c>
      <c r="Z13" s="370">
        <v>7143</v>
      </c>
      <c r="AA13" s="371">
        <v>72.071435778428011</v>
      </c>
      <c r="AB13" s="370">
        <v>2768</v>
      </c>
      <c r="AC13" s="372">
        <f t="shared" si="0"/>
        <v>27.928564221571989</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11030</v>
      </c>
      <c r="E14" s="365">
        <f t="shared" si="2"/>
        <v>7096</v>
      </c>
      <c r="F14" s="366">
        <f t="shared" si="3"/>
        <v>64.333635539437893</v>
      </c>
      <c r="G14" s="365">
        <f t="shared" si="4"/>
        <v>3934</v>
      </c>
      <c r="H14" s="367">
        <f t="shared" si="3"/>
        <v>35.666364460562107</v>
      </c>
      <c r="I14" s="350"/>
      <c r="J14" s="368">
        <f t="shared" si="5"/>
        <v>2707</v>
      </c>
      <c r="K14" s="369">
        <f t="shared" si="6"/>
        <v>24.542157751586583</v>
      </c>
      <c r="L14" s="370">
        <v>1046</v>
      </c>
      <c r="M14" s="371">
        <v>38.64056150720355</v>
      </c>
      <c r="N14" s="370">
        <v>1661</v>
      </c>
      <c r="O14" s="372">
        <v>61.359438492796457</v>
      </c>
      <c r="P14" s="350"/>
      <c r="Q14" s="368">
        <v>2222</v>
      </c>
      <c r="R14" s="369">
        <v>20.145058930190391</v>
      </c>
      <c r="S14" s="370">
        <v>1323</v>
      </c>
      <c r="T14" s="371">
        <v>59.540954095409539</v>
      </c>
      <c r="U14" s="370">
        <v>899</v>
      </c>
      <c r="V14" s="372">
        <v>40.459045904590454</v>
      </c>
      <c r="W14" s="350"/>
      <c r="X14" s="368">
        <v>6101</v>
      </c>
      <c r="Y14" s="369">
        <v>55.312783318223026</v>
      </c>
      <c r="Z14" s="370">
        <v>4727</v>
      </c>
      <c r="AA14" s="371">
        <v>77.479101786592366</v>
      </c>
      <c r="AB14" s="370">
        <v>1374</v>
      </c>
      <c r="AC14" s="372">
        <f t="shared" si="0"/>
        <v>22.520898213407641</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10494</v>
      </c>
      <c r="E15" s="365">
        <f t="shared" si="2"/>
        <v>6241</v>
      </c>
      <c r="F15" s="366">
        <f t="shared" si="3"/>
        <v>59.472079283400035</v>
      </c>
      <c r="G15" s="365">
        <f t="shared" si="4"/>
        <v>4253</v>
      </c>
      <c r="H15" s="367">
        <f t="shared" si="3"/>
        <v>40.527920716599965</v>
      </c>
      <c r="I15" s="350"/>
      <c r="J15" s="368">
        <f t="shared" si="5"/>
        <v>3106</v>
      </c>
      <c r="K15" s="369">
        <f t="shared" si="6"/>
        <v>29.59786544692205</v>
      </c>
      <c r="L15" s="370">
        <v>1214</v>
      </c>
      <c r="M15" s="371">
        <v>39.085640695428204</v>
      </c>
      <c r="N15" s="370">
        <v>1892</v>
      </c>
      <c r="O15" s="372">
        <v>60.914359304571796</v>
      </c>
      <c r="P15" s="350"/>
      <c r="Q15" s="368">
        <v>2144</v>
      </c>
      <c r="R15" s="369">
        <v>20.430722317514771</v>
      </c>
      <c r="S15" s="370">
        <v>1189</v>
      </c>
      <c r="T15" s="371">
        <v>55.457089552238806</v>
      </c>
      <c r="U15" s="370">
        <v>955</v>
      </c>
      <c r="V15" s="372">
        <v>44.542910447761194</v>
      </c>
      <c r="W15" s="350"/>
      <c r="X15" s="368">
        <v>5244</v>
      </c>
      <c r="Y15" s="369">
        <v>49.971412235563179</v>
      </c>
      <c r="Z15" s="370">
        <v>3838</v>
      </c>
      <c r="AA15" s="371">
        <v>73.188405797101453</v>
      </c>
      <c r="AB15" s="370">
        <v>1406</v>
      </c>
      <c r="AC15" s="372">
        <f t="shared" si="0"/>
        <v>26.811594202898554</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15995</v>
      </c>
      <c r="E16" s="365">
        <f t="shared" si="2"/>
        <v>9178</v>
      </c>
      <c r="F16" s="366">
        <f t="shared" si="3"/>
        <v>57.38043138480775</v>
      </c>
      <c r="G16" s="365">
        <f t="shared" si="4"/>
        <v>6817</v>
      </c>
      <c r="H16" s="367">
        <f t="shared" si="3"/>
        <v>42.61956861519225</v>
      </c>
      <c r="I16" s="350"/>
      <c r="J16" s="368">
        <f t="shared" si="5"/>
        <v>6665</v>
      </c>
      <c r="K16" s="369">
        <f t="shared" si="6"/>
        <v>41.669271647389813</v>
      </c>
      <c r="L16" s="370">
        <v>2664</v>
      </c>
      <c r="M16" s="371">
        <v>39.969992498124526</v>
      </c>
      <c r="N16" s="370">
        <v>4001</v>
      </c>
      <c r="O16" s="372">
        <v>60.030007501875474</v>
      </c>
      <c r="P16" s="350"/>
      <c r="Q16" s="368">
        <v>3192</v>
      </c>
      <c r="R16" s="369">
        <v>19.956236323851204</v>
      </c>
      <c r="S16" s="370">
        <v>1935</v>
      </c>
      <c r="T16" s="371">
        <v>60.620300751879697</v>
      </c>
      <c r="U16" s="370">
        <v>1257</v>
      </c>
      <c r="V16" s="372">
        <v>39.379699248120303</v>
      </c>
      <c r="W16" s="350"/>
      <c r="X16" s="368">
        <v>6138</v>
      </c>
      <c r="Y16" s="369">
        <v>38.374492028758986</v>
      </c>
      <c r="Z16" s="370">
        <v>4579</v>
      </c>
      <c r="AA16" s="371">
        <v>74.600847181492341</v>
      </c>
      <c r="AB16" s="370">
        <v>1559</v>
      </c>
      <c r="AC16" s="372">
        <f t="shared" si="0"/>
        <v>25.399152818507659</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7788</v>
      </c>
      <c r="E17" s="375">
        <f t="shared" si="2"/>
        <v>4920</v>
      </c>
      <c r="F17" s="376">
        <f t="shared" si="3"/>
        <v>63.174114021571647</v>
      </c>
      <c r="G17" s="375">
        <f t="shared" si="4"/>
        <v>2868</v>
      </c>
      <c r="H17" s="367">
        <f t="shared" si="3"/>
        <v>36.825885978428353</v>
      </c>
      <c r="I17" s="350"/>
      <c r="J17" s="377">
        <f t="shared" si="5"/>
        <v>1924</v>
      </c>
      <c r="K17" s="378">
        <f t="shared" si="6"/>
        <v>24.704673857216232</v>
      </c>
      <c r="L17" s="375">
        <v>760</v>
      </c>
      <c r="M17" s="376">
        <v>39.5010395010395</v>
      </c>
      <c r="N17" s="375">
        <v>1164</v>
      </c>
      <c r="O17" s="372">
        <v>60.4989604989605</v>
      </c>
      <c r="P17" s="350"/>
      <c r="Q17" s="377">
        <v>1615</v>
      </c>
      <c r="R17" s="378">
        <v>20.737031330251668</v>
      </c>
      <c r="S17" s="375">
        <v>892</v>
      </c>
      <c r="T17" s="376">
        <v>55.232198142414859</v>
      </c>
      <c r="U17" s="375">
        <v>723</v>
      </c>
      <c r="V17" s="372">
        <v>44.767801857585141</v>
      </c>
      <c r="W17" s="350"/>
      <c r="X17" s="377">
        <v>4249</v>
      </c>
      <c r="Y17" s="378">
        <v>54.558294812532104</v>
      </c>
      <c r="Z17" s="375">
        <v>3268</v>
      </c>
      <c r="AA17" s="376">
        <v>76.912214638738533</v>
      </c>
      <c r="AB17" s="375">
        <v>981</v>
      </c>
      <c r="AC17" s="372">
        <f t="shared" si="0"/>
        <v>23.087785361261474</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41279</v>
      </c>
      <c r="E18" s="365">
        <f t="shared" si="2"/>
        <v>26056</v>
      </c>
      <c r="F18" s="366">
        <f t="shared" si="3"/>
        <v>63.121684149325318</v>
      </c>
      <c r="G18" s="365">
        <f t="shared" si="4"/>
        <v>15223</v>
      </c>
      <c r="H18" s="367">
        <f t="shared" si="3"/>
        <v>36.878315850674674</v>
      </c>
      <c r="I18" s="350"/>
      <c r="J18" s="368">
        <f t="shared" si="5"/>
        <v>9599</v>
      </c>
      <c r="K18" s="369">
        <f t="shared" si="6"/>
        <v>23.253954795416558</v>
      </c>
      <c r="L18" s="370">
        <v>4007</v>
      </c>
      <c r="M18" s="371">
        <v>41.743931659547869</v>
      </c>
      <c r="N18" s="370">
        <v>5592</v>
      </c>
      <c r="O18" s="372">
        <v>58.256068340452124</v>
      </c>
      <c r="P18" s="350"/>
      <c r="Q18" s="368">
        <v>6968</v>
      </c>
      <c r="R18" s="369">
        <v>16.880253882119238</v>
      </c>
      <c r="S18" s="370">
        <v>3947</v>
      </c>
      <c r="T18" s="371">
        <v>56.644661308840419</v>
      </c>
      <c r="U18" s="370">
        <v>3021</v>
      </c>
      <c r="V18" s="372">
        <v>43.355338691159581</v>
      </c>
      <c r="W18" s="350"/>
      <c r="X18" s="368">
        <v>24712</v>
      </c>
      <c r="Y18" s="369">
        <v>59.865791322464212</v>
      </c>
      <c r="Z18" s="370">
        <v>18102</v>
      </c>
      <c r="AA18" s="371">
        <v>73.251861443832951</v>
      </c>
      <c r="AB18" s="370">
        <v>6610</v>
      </c>
      <c r="AC18" s="372">
        <f t="shared" si="0"/>
        <v>26.748138556167046</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25727</v>
      </c>
      <c r="E19" s="365">
        <f t="shared" si="2"/>
        <v>15779</v>
      </c>
      <c r="F19" s="366">
        <f t="shared" si="3"/>
        <v>61.332452287480081</v>
      </c>
      <c r="G19" s="365">
        <f t="shared" si="4"/>
        <v>9948</v>
      </c>
      <c r="H19" s="367">
        <f t="shared" si="3"/>
        <v>38.667547712519919</v>
      </c>
      <c r="I19" s="350"/>
      <c r="J19" s="368">
        <f t="shared" si="5"/>
        <v>6587</v>
      </c>
      <c r="K19" s="369">
        <f t="shared" si="6"/>
        <v>25.603451626695691</v>
      </c>
      <c r="L19" s="370">
        <v>2665</v>
      </c>
      <c r="M19" s="371">
        <v>40.458478821921965</v>
      </c>
      <c r="N19" s="370">
        <v>3922</v>
      </c>
      <c r="O19" s="372">
        <v>59.541521178078028</v>
      </c>
      <c r="P19" s="350"/>
      <c r="Q19" s="368">
        <v>4527</v>
      </c>
      <c r="R19" s="369">
        <v>17.596299607416334</v>
      </c>
      <c r="S19" s="370">
        <v>2622</v>
      </c>
      <c r="T19" s="371">
        <v>57.919151756129885</v>
      </c>
      <c r="U19" s="370">
        <v>1905</v>
      </c>
      <c r="V19" s="372">
        <v>42.080848243870115</v>
      </c>
      <c r="W19" s="350"/>
      <c r="X19" s="368">
        <v>14613</v>
      </c>
      <c r="Y19" s="369">
        <v>56.800248765887972</v>
      </c>
      <c r="Z19" s="370">
        <v>10492</v>
      </c>
      <c r="AA19" s="371">
        <v>71.799083008280292</v>
      </c>
      <c r="AB19" s="370">
        <v>4121</v>
      </c>
      <c r="AC19" s="372">
        <f t="shared" si="0"/>
        <v>28.200916991719698</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91166</v>
      </c>
      <c r="E20" s="365">
        <f t="shared" si="2"/>
        <v>58139</v>
      </c>
      <c r="F20" s="366">
        <f t="shared" si="3"/>
        <v>63.772678410811046</v>
      </c>
      <c r="G20" s="365">
        <f t="shared" si="4"/>
        <v>33027</v>
      </c>
      <c r="H20" s="367">
        <f t="shared" si="3"/>
        <v>36.227321589188954</v>
      </c>
      <c r="I20" s="350"/>
      <c r="J20" s="368">
        <f t="shared" si="5"/>
        <v>20708</v>
      </c>
      <c r="K20" s="369">
        <f t="shared" si="6"/>
        <v>22.714608516332842</v>
      </c>
      <c r="L20" s="370">
        <v>8357</v>
      </c>
      <c r="M20" s="371">
        <v>40.356384006181187</v>
      </c>
      <c r="N20" s="370">
        <v>12351</v>
      </c>
      <c r="O20" s="372">
        <v>59.643615993818813</v>
      </c>
      <c r="P20" s="350"/>
      <c r="Q20" s="368">
        <v>17152</v>
      </c>
      <c r="R20" s="369">
        <v>18.814031546848607</v>
      </c>
      <c r="S20" s="370">
        <v>9942</v>
      </c>
      <c r="T20" s="371">
        <v>57.964085820895527</v>
      </c>
      <c r="U20" s="370">
        <v>7210</v>
      </c>
      <c r="V20" s="372">
        <v>42.035914179104481</v>
      </c>
      <c r="W20" s="350"/>
      <c r="X20" s="368">
        <v>53306</v>
      </c>
      <c r="Y20" s="369">
        <v>58.471359936818544</v>
      </c>
      <c r="Z20" s="370">
        <v>39840</v>
      </c>
      <c r="AA20" s="371">
        <v>74.738303380482492</v>
      </c>
      <c r="AB20" s="370">
        <v>13466</v>
      </c>
      <c r="AC20" s="372">
        <f t="shared" si="0"/>
        <v>25.261696619517505</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61756</v>
      </c>
      <c r="E21" s="365">
        <f t="shared" si="2"/>
        <v>38388</v>
      </c>
      <c r="F21" s="366">
        <f t="shared" si="3"/>
        <v>62.160761707364465</v>
      </c>
      <c r="G21" s="365">
        <f t="shared" si="4"/>
        <v>23368</v>
      </c>
      <c r="H21" s="367">
        <f t="shared" si="3"/>
        <v>37.839238292635535</v>
      </c>
      <c r="I21" s="350"/>
      <c r="J21" s="368">
        <f t="shared" si="5"/>
        <v>15899</v>
      </c>
      <c r="K21" s="369">
        <f t="shared" si="6"/>
        <v>25.744866895524321</v>
      </c>
      <c r="L21" s="370">
        <v>6489</v>
      </c>
      <c r="M21" s="371">
        <v>40.813887665890938</v>
      </c>
      <c r="N21" s="370">
        <v>9410</v>
      </c>
      <c r="O21" s="372">
        <v>59.186112334109062</v>
      </c>
      <c r="P21" s="350"/>
      <c r="Q21" s="368">
        <v>12660</v>
      </c>
      <c r="R21" s="369">
        <v>20.500032385517198</v>
      </c>
      <c r="S21" s="370">
        <v>7480</v>
      </c>
      <c r="T21" s="371">
        <v>59.083728278041072</v>
      </c>
      <c r="U21" s="370">
        <v>5180</v>
      </c>
      <c r="V21" s="372">
        <v>40.916271721958921</v>
      </c>
      <c r="W21" s="350"/>
      <c r="X21" s="368">
        <v>33197</v>
      </c>
      <c r="Y21" s="369">
        <v>53.755100718958481</v>
      </c>
      <c r="Z21" s="370">
        <v>24419</v>
      </c>
      <c r="AA21" s="371">
        <v>73.557851613097569</v>
      </c>
      <c r="AB21" s="370">
        <v>8778</v>
      </c>
      <c r="AC21" s="372">
        <f t="shared" si="0"/>
        <v>26.442148386902431</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12462</v>
      </c>
      <c r="E22" s="365">
        <f t="shared" si="2"/>
        <v>7907</v>
      </c>
      <c r="F22" s="366">
        <f t="shared" si="3"/>
        <v>63.448884609212008</v>
      </c>
      <c r="G22" s="365">
        <f t="shared" si="4"/>
        <v>4555</v>
      </c>
      <c r="H22" s="367">
        <f t="shared" si="3"/>
        <v>36.551115390787999</v>
      </c>
      <c r="I22" s="350"/>
      <c r="J22" s="368">
        <f t="shared" si="5"/>
        <v>3238</v>
      </c>
      <c r="K22" s="369">
        <f t="shared" si="6"/>
        <v>25.982988284384529</v>
      </c>
      <c r="L22" s="370">
        <v>1347</v>
      </c>
      <c r="M22" s="371">
        <v>41.599752933909819</v>
      </c>
      <c r="N22" s="370">
        <v>1891</v>
      </c>
      <c r="O22" s="372">
        <v>58.400247066090181</v>
      </c>
      <c r="P22" s="350"/>
      <c r="Q22" s="368">
        <v>2314</v>
      </c>
      <c r="R22" s="369">
        <v>18.568448082169798</v>
      </c>
      <c r="S22" s="370">
        <v>1399</v>
      </c>
      <c r="T22" s="371">
        <v>60.458081244598091</v>
      </c>
      <c r="U22" s="370">
        <v>915</v>
      </c>
      <c r="V22" s="372">
        <v>39.541918755401902</v>
      </c>
      <c r="W22" s="350"/>
      <c r="X22" s="368">
        <v>6910</v>
      </c>
      <c r="Y22" s="369">
        <v>55.44856363344568</v>
      </c>
      <c r="Z22" s="370">
        <v>5161</v>
      </c>
      <c r="AA22" s="371">
        <v>74.688856729377719</v>
      </c>
      <c r="AB22" s="370">
        <v>1749</v>
      </c>
      <c r="AC22" s="372">
        <f t="shared" si="0"/>
        <v>25.311143270622289</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26736</v>
      </c>
      <c r="E23" s="365">
        <f t="shared" si="2"/>
        <v>16494</v>
      </c>
      <c r="F23" s="366">
        <f t="shared" si="3"/>
        <v>61.692100538599639</v>
      </c>
      <c r="G23" s="365">
        <f t="shared" si="4"/>
        <v>10242</v>
      </c>
      <c r="H23" s="367">
        <f t="shared" si="3"/>
        <v>38.307899461400361</v>
      </c>
      <c r="I23" s="350"/>
      <c r="J23" s="368">
        <f t="shared" si="5"/>
        <v>7928</v>
      </c>
      <c r="K23" s="369">
        <f t="shared" si="6"/>
        <v>29.652902453620587</v>
      </c>
      <c r="L23" s="370">
        <v>3044</v>
      </c>
      <c r="M23" s="371">
        <v>38.395560040363272</v>
      </c>
      <c r="N23" s="370">
        <v>4884</v>
      </c>
      <c r="O23" s="372">
        <v>61.604439959636728</v>
      </c>
      <c r="P23" s="350"/>
      <c r="Q23" s="368">
        <v>4840</v>
      </c>
      <c r="R23" s="369">
        <v>18.10293237582286</v>
      </c>
      <c r="S23" s="370">
        <v>2821</v>
      </c>
      <c r="T23" s="371">
        <v>58.285123966942152</v>
      </c>
      <c r="U23" s="370">
        <v>2019</v>
      </c>
      <c r="V23" s="372">
        <v>41.714876033057848</v>
      </c>
      <c r="W23" s="350"/>
      <c r="X23" s="368">
        <v>13968</v>
      </c>
      <c r="Y23" s="369">
        <v>52.244165170556556</v>
      </c>
      <c r="Z23" s="370">
        <v>10629</v>
      </c>
      <c r="AA23" s="371">
        <v>76.095360824742258</v>
      </c>
      <c r="AB23" s="370">
        <v>3339</v>
      </c>
      <c r="AC23" s="372">
        <f t="shared" si="0"/>
        <v>23.904639175257731</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71897</v>
      </c>
      <c r="E24" s="365">
        <f t="shared" si="2"/>
        <v>45882</v>
      </c>
      <c r="F24" s="366">
        <f t="shared" si="3"/>
        <v>63.816292752131517</v>
      </c>
      <c r="G24" s="365">
        <f t="shared" si="4"/>
        <v>26015</v>
      </c>
      <c r="H24" s="367">
        <f t="shared" si="3"/>
        <v>36.183707247868483</v>
      </c>
      <c r="I24" s="350"/>
      <c r="J24" s="368">
        <f t="shared" si="5"/>
        <v>20771</v>
      </c>
      <c r="K24" s="369">
        <f t="shared" si="6"/>
        <v>28.889939774955842</v>
      </c>
      <c r="L24" s="370">
        <v>9221</v>
      </c>
      <c r="M24" s="371">
        <v>44.393625728178712</v>
      </c>
      <c r="N24" s="370">
        <v>11550</v>
      </c>
      <c r="O24" s="372">
        <v>55.606374271821288</v>
      </c>
      <c r="P24" s="350"/>
      <c r="Q24" s="368">
        <v>12532</v>
      </c>
      <c r="R24" s="369">
        <v>17.430490841064302</v>
      </c>
      <c r="S24" s="370">
        <v>7692</v>
      </c>
      <c r="T24" s="371">
        <v>61.378870092563041</v>
      </c>
      <c r="U24" s="370">
        <v>4840</v>
      </c>
      <c r="V24" s="372">
        <v>38.621129907436966</v>
      </c>
      <c r="W24" s="350"/>
      <c r="X24" s="368">
        <v>38594</v>
      </c>
      <c r="Y24" s="369">
        <v>53.679569383979867</v>
      </c>
      <c r="Z24" s="370">
        <v>28969</v>
      </c>
      <c r="AA24" s="371">
        <v>75.060890293828052</v>
      </c>
      <c r="AB24" s="370">
        <v>9625</v>
      </c>
      <c r="AC24" s="372">
        <f t="shared" si="0"/>
        <v>24.939109706171944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17366</v>
      </c>
      <c r="E25" s="365">
        <f t="shared" si="2"/>
        <v>9563</v>
      </c>
      <c r="F25" s="366">
        <f t="shared" si="3"/>
        <v>55.067373027755387</v>
      </c>
      <c r="G25" s="365">
        <f t="shared" si="4"/>
        <v>7803</v>
      </c>
      <c r="H25" s="367">
        <f t="shared" si="3"/>
        <v>44.932626972244613</v>
      </c>
      <c r="I25" s="350"/>
      <c r="J25" s="368">
        <f t="shared" si="5"/>
        <v>7258</v>
      </c>
      <c r="K25" s="369">
        <f t="shared" si="6"/>
        <v>41.794310722100661</v>
      </c>
      <c r="L25" s="370">
        <v>2682</v>
      </c>
      <c r="M25" s="371">
        <v>36.952328465141917</v>
      </c>
      <c r="N25" s="370">
        <v>4576</v>
      </c>
      <c r="O25" s="372">
        <v>63.047671534858083</v>
      </c>
      <c r="P25" s="350"/>
      <c r="Q25" s="368">
        <v>3203</v>
      </c>
      <c r="R25" s="369">
        <v>18.444086145341469</v>
      </c>
      <c r="S25" s="370">
        <v>1771</v>
      </c>
      <c r="T25" s="371">
        <v>55.291913830783642</v>
      </c>
      <c r="U25" s="370">
        <v>1432</v>
      </c>
      <c r="V25" s="372">
        <v>44.708086169216358</v>
      </c>
      <c r="W25" s="350"/>
      <c r="X25" s="368">
        <v>6905</v>
      </c>
      <c r="Y25" s="369">
        <v>39.761603132557873</v>
      </c>
      <c r="Z25" s="370">
        <v>5110</v>
      </c>
      <c r="AA25" s="371">
        <v>74.004344677769723</v>
      </c>
      <c r="AB25" s="370">
        <v>1795</v>
      </c>
      <c r="AC25" s="372">
        <f t="shared" si="0"/>
        <v>25.995655322230267</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6640</v>
      </c>
      <c r="E26" s="380">
        <f t="shared" si="2"/>
        <v>4238</v>
      </c>
      <c r="F26" s="381">
        <f t="shared" si="3"/>
        <v>63.825301204819276</v>
      </c>
      <c r="G26" s="380">
        <f t="shared" si="4"/>
        <v>2402</v>
      </c>
      <c r="H26" s="367">
        <f t="shared" si="3"/>
        <v>36.174698795180724</v>
      </c>
      <c r="I26" s="350"/>
      <c r="J26" s="377">
        <f t="shared" si="5"/>
        <v>1172</v>
      </c>
      <c r="K26" s="378">
        <f t="shared" si="6"/>
        <v>17.650602409638555</v>
      </c>
      <c r="L26" s="375">
        <v>446</v>
      </c>
      <c r="M26" s="376">
        <v>38.05460750853242</v>
      </c>
      <c r="N26" s="375">
        <v>726</v>
      </c>
      <c r="O26" s="372">
        <v>61.94539249146758</v>
      </c>
      <c r="P26" s="350"/>
      <c r="Q26" s="377">
        <v>964</v>
      </c>
      <c r="R26" s="378">
        <v>14.518072289156628</v>
      </c>
      <c r="S26" s="375">
        <v>518</v>
      </c>
      <c r="T26" s="376">
        <v>53.734439834024897</v>
      </c>
      <c r="U26" s="375">
        <v>446</v>
      </c>
      <c r="V26" s="372">
        <v>46.265560165975103</v>
      </c>
      <c r="W26" s="350"/>
      <c r="X26" s="377">
        <v>4504</v>
      </c>
      <c r="Y26" s="378">
        <v>67.831325301204814</v>
      </c>
      <c r="Z26" s="375">
        <v>3274</v>
      </c>
      <c r="AA26" s="376">
        <v>72.690941385435167</v>
      </c>
      <c r="AB26" s="375">
        <v>1230</v>
      </c>
      <c r="AC26" s="372">
        <f t="shared" si="0"/>
        <v>27.30905861456483</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23730</v>
      </c>
      <c r="E27" s="380">
        <f t="shared" si="2"/>
        <v>14495</v>
      </c>
      <c r="F27" s="381">
        <f t="shared" si="3"/>
        <v>61.08301727770754</v>
      </c>
      <c r="G27" s="380">
        <f t="shared" si="4"/>
        <v>9235</v>
      </c>
      <c r="H27" s="367">
        <f t="shared" si="3"/>
        <v>38.91698272229246</v>
      </c>
      <c r="I27" s="350"/>
      <c r="J27" s="377">
        <f t="shared" si="5"/>
        <v>5966</v>
      </c>
      <c r="K27" s="378">
        <f t="shared" si="6"/>
        <v>25.141171512852928</v>
      </c>
      <c r="L27" s="375">
        <v>2294</v>
      </c>
      <c r="M27" s="376">
        <v>38.45122360040228</v>
      </c>
      <c r="N27" s="375">
        <v>3672</v>
      </c>
      <c r="O27" s="372">
        <v>61.548776399597713</v>
      </c>
      <c r="P27" s="350"/>
      <c r="Q27" s="377">
        <v>4297</v>
      </c>
      <c r="R27" s="378">
        <v>18.1078803202697</v>
      </c>
      <c r="S27" s="375">
        <v>2315</v>
      </c>
      <c r="T27" s="376">
        <v>53.874796369560165</v>
      </c>
      <c r="U27" s="375">
        <v>1982</v>
      </c>
      <c r="V27" s="372">
        <v>46.125203630439842</v>
      </c>
      <c r="W27" s="350"/>
      <c r="X27" s="377">
        <v>13467</v>
      </c>
      <c r="Y27" s="378">
        <v>56.750948166877372</v>
      </c>
      <c r="Z27" s="375">
        <v>9886</v>
      </c>
      <c r="AA27" s="376">
        <v>73.409074032820968</v>
      </c>
      <c r="AB27" s="375">
        <v>3581</v>
      </c>
      <c r="AC27" s="372">
        <f t="shared" si="0"/>
        <v>26.590925967179029</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4086</v>
      </c>
      <c r="E28" s="380">
        <f t="shared" si="2"/>
        <v>2637</v>
      </c>
      <c r="F28" s="381">
        <f t="shared" si="3"/>
        <v>64.53744493392071</v>
      </c>
      <c r="G28" s="380">
        <f t="shared" si="4"/>
        <v>1449</v>
      </c>
      <c r="H28" s="382">
        <f t="shared" si="3"/>
        <v>35.46255506607929</v>
      </c>
      <c r="I28" s="350"/>
      <c r="J28" s="377">
        <f t="shared" si="5"/>
        <v>693</v>
      </c>
      <c r="K28" s="378">
        <f t="shared" si="6"/>
        <v>16.960352422907491</v>
      </c>
      <c r="L28" s="375">
        <v>281</v>
      </c>
      <c r="M28" s="376">
        <v>40.548340548340548</v>
      </c>
      <c r="N28" s="375">
        <v>412</v>
      </c>
      <c r="O28" s="383">
        <v>59.451659451659452</v>
      </c>
      <c r="P28" s="350"/>
      <c r="Q28" s="377">
        <v>717</v>
      </c>
      <c r="R28" s="378">
        <v>17.547723935389133</v>
      </c>
      <c r="S28" s="375">
        <v>394</v>
      </c>
      <c r="T28" s="376">
        <v>54.951185495118551</v>
      </c>
      <c r="U28" s="375">
        <v>323</v>
      </c>
      <c r="V28" s="383">
        <v>45.048814504881449</v>
      </c>
      <c r="W28" s="350"/>
      <c r="X28" s="377">
        <v>2676</v>
      </c>
      <c r="Y28" s="378">
        <v>65.49192364170338</v>
      </c>
      <c r="Z28" s="375">
        <v>1962</v>
      </c>
      <c r="AA28" s="376">
        <v>73.318385650224215</v>
      </c>
      <c r="AB28" s="375">
        <v>714</v>
      </c>
      <c r="AC28" s="383">
        <f t="shared" si="0"/>
        <v>26.681614349775785</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1366</v>
      </c>
      <c r="E29" s="386">
        <f t="shared" si="2"/>
        <v>724</v>
      </c>
      <c r="F29" s="387">
        <f t="shared" si="3"/>
        <v>53.001464128843331</v>
      </c>
      <c r="G29" s="386">
        <f t="shared" si="4"/>
        <v>642</v>
      </c>
      <c r="H29" s="388">
        <f t="shared" si="3"/>
        <v>46.998535871156662</v>
      </c>
      <c r="I29" s="350"/>
      <c r="J29" s="389">
        <f t="shared" si="5"/>
        <v>782</v>
      </c>
      <c r="K29" s="390">
        <f t="shared" si="6"/>
        <v>57.247437774524158</v>
      </c>
      <c r="L29" s="391">
        <v>279</v>
      </c>
      <c r="M29" s="392">
        <v>35.677749360613809</v>
      </c>
      <c r="N29" s="391">
        <v>503</v>
      </c>
      <c r="O29" s="393">
        <v>64.322250639386198</v>
      </c>
      <c r="P29" s="350"/>
      <c r="Q29" s="389">
        <v>194</v>
      </c>
      <c r="R29" s="390">
        <v>14.202049780380674</v>
      </c>
      <c r="S29" s="391">
        <v>143</v>
      </c>
      <c r="T29" s="392">
        <v>73.711340206185568</v>
      </c>
      <c r="U29" s="391">
        <v>51</v>
      </c>
      <c r="V29" s="393">
        <v>26.288659793814436</v>
      </c>
      <c r="W29" s="350"/>
      <c r="X29" s="389">
        <v>390</v>
      </c>
      <c r="Y29" s="390">
        <v>28.550512445095166</v>
      </c>
      <c r="Z29" s="391">
        <v>302</v>
      </c>
      <c r="AA29" s="392">
        <v>77.435897435897445</v>
      </c>
      <c r="AB29" s="391">
        <v>88</v>
      </c>
      <c r="AC29" s="393">
        <f t="shared" si="0"/>
        <v>22.564102564102566</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32" t="s">
        <v>0</v>
      </c>
      <c r="C31" s="320"/>
      <c r="D31" s="1233">
        <f>J31+Q31+X31</f>
        <v>578248</v>
      </c>
      <c r="E31" s="1234">
        <f>L31+S31+Z31</f>
        <v>361419</v>
      </c>
      <c r="F31" s="1235">
        <f>E31/$D31*100</f>
        <v>62.502421106514852</v>
      </c>
      <c r="G31" s="1234">
        <f>N31+U31+AB31</f>
        <v>216829</v>
      </c>
      <c r="H31" s="1236">
        <f>G31/$D31*100</f>
        <v>37.497578893485148</v>
      </c>
      <c r="I31" s="320"/>
      <c r="J31" s="1237">
        <f>SUM(J12:J29)</f>
        <v>158856</v>
      </c>
      <c r="K31" s="1238">
        <f>J31/$D31*100</f>
        <v>27.471949751663644</v>
      </c>
      <c r="L31" s="1234">
        <f>SUM(L12:L29)</f>
        <v>64530</v>
      </c>
      <c r="M31" s="1235">
        <f>L31/$J31*100</f>
        <v>40.621695120108775</v>
      </c>
      <c r="N31" s="1234">
        <f>SUM(N12:N29)</f>
        <v>94326</v>
      </c>
      <c r="O31" s="1239">
        <f>N31/$J31*100</f>
        <v>59.378304879891218</v>
      </c>
      <c r="P31" s="320"/>
      <c r="Q31" s="1237">
        <f>SUM(Q12:Q29)</f>
        <v>108698</v>
      </c>
      <c r="R31" s="1238">
        <f>Q31/$D31*100</f>
        <v>18.797816853668323</v>
      </c>
      <c r="S31" s="1234">
        <f>SUM(S12:S29)</f>
        <v>64817</v>
      </c>
      <c r="T31" s="1235">
        <f>S31/$Q31*100</f>
        <v>59.630351984397137</v>
      </c>
      <c r="U31" s="1234">
        <f>SUM(U12:U29)</f>
        <v>43881</v>
      </c>
      <c r="V31" s="1239">
        <f>U31/$Q31*100</f>
        <v>40.369648015602863</v>
      </c>
      <c r="W31" s="320"/>
      <c r="X31" s="1237">
        <f>SUM(X12:X29)</f>
        <v>310694</v>
      </c>
      <c r="Y31" s="1238">
        <f>X31/$D31*100</f>
        <v>53.730233394668033</v>
      </c>
      <c r="Z31" s="1234">
        <f>SUM(Z12:Z29)</f>
        <v>232072</v>
      </c>
      <c r="AA31" s="1235">
        <f>Z31/$X31*100</f>
        <v>74.694715700979103</v>
      </c>
      <c r="AB31" s="1234">
        <f>SUM(AB12:AB29)</f>
        <v>78622</v>
      </c>
      <c r="AC31" s="1239">
        <f>AB31/$X31*100</f>
        <v>25.305284299020904</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10"/>
      <c r="C34" s="1410"/>
      <c r="D34" s="1410"/>
      <c r="E34" s="1410"/>
      <c r="F34" s="1410"/>
      <c r="G34" s="1410"/>
      <c r="H34" s="1410"/>
      <c r="I34" s="1410"/>
      <c r="J34" s="1410"/>
      <c r="K34" s="1410"/>
      <c r="L34" s="1410"/>
      <c r="M34" s="1410"/>
      <c r="N34" s="1410"/>
      <c r="O34" s="1410"/>
    </row>
    <row r="35" spans="2:15" s="329" customFormat="1" ht="29.25" customHeight="1" x14ac:dyDescent="0.25">
      <c r="B35" s="1411"/>
      <c r="C35" s="1411"/>
      <c r="D35" s="1411"/>
      <c r="E35" s="1411"/>
      <c r="F35" s="1411"/>
      <c r="G35" s="1411"/>
      <c r="H35" s="1411"/>
      <c r="I35" s="1411"/>
      <c r="J35" s="1411"/>
      <c r="K35" s="1411"/>
      <c r="L35" s="1411"/>
      <c r="M35" s="1411"/>
    </row>
    <row r="36" spans="2:15" s="329" customFormat="1" ht="4.5" customHeight="1" x14ac:dyDescent="0.25">
      <c r="B36" s="1409"/>
      <c r="C36" s="1409"/>
      <c r="D36" s="1409"/>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100">
    <tabColor theme="0"/>
    <pageSetUpPr fitToPage="1"/>
  </sheetPr>
  <dimension ref="A1:BA4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381"/>
      <c r="C2" s="1381"/>
    </row>
    <row r="3" spans="1:53" s="345" customFormat="1" ht="4.5" customHeight="1" x14ac:dyDescent="0.25">
      <c r="B3" s="1382"/>
      <c r="C3" s="1382"/>
    </row>
    <row r="4" spans="1:53" s="345" customFormat="1" ht="17.25" customHeight="1" x14ac:dyDescent="0.25">
      <c r="A4" s="1383" t="s">
        <v>422</v>
      </c>
      <c r="B4" s="1383"/>
      <c r="C4" s="1383"/>
      <c r="D4" s="1383"/>
      <c r="E4" s="1383"/>
      <c r="F4" s="1383"/>
      <c r="G4" s="1383"/>
      <c r="H4" s="1383"/>
      <c r="I4" s="1383"/>
      <c r="J4" s="1383"/>
      <c r="K4" s="1383"/>
      <c r="L4" s="1383"/>
      <c r="M4" s="1383"/>
      <c r="N4" s="1383"/>
      <c r="O4" s="1383"/>
      <c r="P4" s="1383"/>
      <c r="Q4" s="1383"/>
      <c r="R4" s="1383"/>
      <c r="S4" s="1383"/>
      <c r="T4" s="1383"/>
      <c r="U4" s="1383"/>
      <c r="V4" s="1383"/>
      <c r="W4" s="1383"/>
      <c r="X4" s="1383"/>
      <c r="Y4" s="1383"/>
      <c r="Z4" s="1383"/>
      <c r="AA4" s="1383"/>
      <c r="AB4" s="1383"/>
      <c r="AC4" s="1383"/>
    </row>
    <row r="5" spans="1:53" s="345" customFormat="1" ht="17.25" customHeight="1" x14ac:dyDescent="0.25">
      <c r="B5" s="1384" t="str">
        <f>porsaad!$B$6</f>
        <v>Situación a 31 de diciembre de 2024</v>
      </c>
      <c r="C5" s="1384"/>
      <c r="D5" s="1384"/>
      <c r="E5" s="1384"/>
      <c r="F5" s="1384"/>
      <c r="G5" s="1384"/>
      <c r="H5" s="1384"/>
      <c r="I5" s="1384"/>
      <c r="J5" s="1384"/>
      <c r="K5" s="1384"/>
      <c r="L5" s="1384"/>
      <c r="M5" s="1384"/>
      <c r="N5" s="1384"/>
      <c r="O5" s="1384"/>
      <c r="P5" s="1384"/>
      <c r="Q5" s="1384"/>
      <c r="R5" s="1384"/>
      <c r="S5" s="1384"/>
      <c r="T5" s="1384"/>
      <c r="U5" s="1384"/>
      <c r="V5" s="1384"/>
      <c r="W5" s="1384"/>
      <c r="X5" s="1384"/>
      <c r="Y5" s="1384"/>
      <c r="Z5" s="1384"/>
      <c r="AA5" s="1384"/>
      <c r="AB5" s="1384"/>
      <c r="AC5" s="1384"/>
    </row>
    <row r="6" spans="1:53" s="345" customFormat="1" ht="6" customHeight="1" x14ac:dyDescent="0.25"/>
    <row r="7" spans="1:53" s="322" customFormat="1" ht="12.75" customHeight="1" x14ac:dyDescent="0.25">
      <c r="A7" s="316"/>
      <c r="B7" s="1385" t="s">
        <v>12</v>
      </c>
      <c r="C7" s="317"/>
      <c r="D7" s="1388" t="s">
        <v>263</v>
      </c>
      <c r="E7" s="1389"/>
      <c r="F7" s="1389"/>
      <c r="G7" s="1389"/>
      <c r="H7" s="1389"/>
      <c r="I7" s="318"/>
      <c r="J7" s="1392"/>
      <c r="K7" s="1392"/>
      <c r="L7" s="1392"/>
      <c r="M7" s="1392"/>
      <c r="N7" s="1392"/>
      <c r="O7" s="1392"/>
      <c r="P7" s="318"/>
      <c r="Q7" s="1392"/>
      <c r="R7" s="1392"/>
      <c r="S7" s="1392"/>
      <c r="T7" s="1392"/>
      <c r="U7" s="1392"/>
      <c r="V7" s="1392"/>
      <c r="W7" s="318"/>
      <c r="X7" s="1392"/>
      <c r="Y7" s="1392"/>
      <c r="Z7" s="1392"/>
      <c r="AA7" s="1392"/>
      <c r="AB7" s="1392"/>
      <c r="AC7" s="1393"/>
      <c r="AD7" s="319"/>
      <c r="AE7" s="319"/>
      <c r="AF7" s="320"/>
      <c r="AG7" s="320"/>
      <c r="AH7" s="320"/>
      <c r="AI7" s="320"/>
      <c r="AJ7" s="320"/>
      <c r="AK7" s="320"/>
      <c r="AL7" s="321"/>
    </row>
    <row r="8" spans="1:53" s="322" customFormat="1" ht="33.75" customHeight="1" x14ac:dyDescent="0.25">
      <c r="A8" s="316"/>
      <c r="B8" s="1386"/>
      <c r="C8" s="317"/>
      <c r="D8" s="1390"/>
      <c r="E8" s="1391"/>
      <c r="F8" s="1391"/>
      <c r="G8" s="1391"/>
      <c r="H8" s="1391"/>
      <c r="I8" s="323"/>
      <c r="J8" s="1394" t="s">
        <v>264</v>
      </c>
      <c r="K8" s="1395"/>
      <c r="L8" s="1395"/>
      <c r="M8" s="1395"/>
      <c r="N8" s="1395"/>
      <c r="O8" s="1396"/>
      <c r="P8" s="317"/>
      <c r="Q8" s="1394" t="s">
        <v>265</v>
      </c>
      <c r="R8" s="1395"/>
      <c r="S8" s="1395"/>
      <c r="T8" s="1395"/>
      <c r="U8" s="1395"/>
      <c r="V8" s="1396"/>
      <c r="W8" s="317"/>
      <c r="X8" s="1394" t="s">
        <v>266</v>
      </c>
      <c r="Y8" s="1395"/>
      <c r="Z8" s="1395"/>
      <c r="AA8" s="1395"/>
      <c r="AB8" s="1395"/>
      <c r="AC8" s="1396"/>
      <c r="AD8" s="319"/>
      <c r="AE8" s="319"/>
      <c r="AF8" s="320"/>
      <c r="AG8" s="320"/>
      <c r="AH8" s="320"/>
      <c r="AI8" s="320"/>
      <c r="AJ8" s="320"/>
      <c r="AK8" s="320"/>
      <c r="AL8" s="321"/>
    </row>
    <row r="9" spans="1:53" s="322" customFormat="1" ht="21.75" customHeight="1" x14ac:dyDescent="0.25">
      <c r="A9" s="316"/>
      <c r="B9" s="1386"/>
      <c r="C9" s="317"/>
      <c r="D9" s="1397" t="s">
        <v>9</v>
      </c>
      <c r="E9" s="1399" t="s">
        <v>24</v>
      </c>
      <c r="F9" s="1400"/>
      <c r="G9" s="1399" t="s">
        <v>23</v>
      </c>
      <c r="H9" s="1401"/>
      <c r="I9" s="323"/>
      <c r="J9" s="1402" t="s">
        <v>9</v>
      </c>
      <c r="K9" s="1405" t="s">
        <v>267</v>
      </c>
      <c r="L9" s="1407" t="s">
        <v>24</v>
      </c>
      <c r="M9" s="1408"/>
      <c r="N9" s="1403" t="s">
        <v>23</v>
      </c>
      <c r="O9" s="1404"/>
      <c r="P9" s="317"/>
      <c r="Q9" s="1402" t="s">
        <v>9</v>
      </c>
      <c r="R9" s="1405" t="s">
        <v>267</v>
      </c>
      <c r="S9" s="1407" t="s">
        <v>24</v>
      </c>
      <c r="T9" s="1408"/>
      <c r="U9" s="1403" t="s">
        <v>23</v>
      </c>
      <c r="V9" s="1404"/>
      <c r="W9" s="317"/>
      <c r="X9" s="1402" t="s">
        <v>9</v>
      </c>
      <c r="Y9" s="1405" t="s">
        <v>267</v>
      </c>
      <c r="Z9" s="1407" t="s">
        <v>24</v>
      </c>
      <c r="AA9" s="1408"/>
      <c r="AB9" s="1403" t="s">
        <v>23</v>
      </c>
      <c r="AC9" s="1404"/>
      <c r="AD9" s="319"/>
      <c r="AE9" s="319"/>
      <c r="AF9" s="320"/>
      <c r="AG9" s="320"/>
      <c r="AH9" s="320"/>
      <c r="AI9" s="320"/>
      <c r="AJ9" s="320"/>
      <c r="AK9" s="320"/>
      <c r="AL9" s="321"/>
    </row>
    <row r="10" spans="1:53" s="322" customFormat="1" ht="36.75" customHeight="1" x14ac:dyDescent="0.25">
      <c r="A10" s="316"/>
      <c r="B10" s="1387"/>
      <c r="C10" s="317"/>
      <c r="D10" s="1398"/>
      <c r="E10" s="407" t="s">
        <v>9</v>
      </c>
      <c r="F10" s="403" t="s">
        <v>267</v>
      </c>
      <c r="G10" s="406" t="s">
        <v>9</v>
      </c>
      <c r="H10" s="886" t="s">
        <v>267</v>
      </c>
      <c r="I10" s="346"/>
      <c r="J10" s="1398"/>
      <c r="K10" s="1406"/>
      <c r="L10" s="404" t="s">
        <v>9</v>
      </c>
      <c r="M10" s="403" t="s">
        <v>267</v>
      </c>
      <c r="N10" s="407" t="s">
        <v>9</v>
      </c>
      <c r="O10" s="402" t="s">
        <v>267</v>
      </c>
      <c r="P10" s="347"/>
      <c r="Q10" s="1398"/>
      <c r="R10" s="1406"/>
      <c r="S10" s="404" t="s">
        <v>9</v>
      </c>
      <c r="T10" s="403" t="s">
        <v>267</v>
      </c>
      <c r="U10" s="407" t="s">
        <v>9</v>
      </c>
      <c r="V10" s="402" t="s">
        <v>267</v>
      </c>
      <c r="W10" s="347"/>
      <c r="X10" s="1398"/>
      <c r="Y10" s="1406"/>
      <c r="Z10" s="404" t="s">
        <v>9</v>
      </c>
      <c r="AA10" s="403" t="s">
        <v>267</v>
      </c>
      <c r="AB10" s="407" t="s">
        <v>9</v>
      </c>
      <c r="AC10" s="402" t="s">
        <v>267</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89468</v>
      </c>
      <c r="E12" s="352">
        <f>L12+S12+Z12</f>
        <v>58935</v>
      </c>
      <c r="F12" s="353">
        <f>E12/$D12*100</f>
        <v>65.872714266553402</v>
      </c>
      <c r="G12" s="352">
        <f>N12+U12+AB12</f>
        <v>30533</v>
      </c>
      <c r="H12" s="354">
        <f>G12/$D12*100</f>
        <v>34.127285733446591</v>
      </c>
      <c r="I12" s="350"/>
      <c r="J12" s="355">
        <f>L12+N12</f>
        <v>20415</v>
      </c>
      <c r="K12" s="356">
        <f>J12/$D12*100</f>
        <v>22.818214333616488</v>
      </c>
      <c r="L12" s="357">
        <v>8897</v>
      </c>
      <c r="M12" s="353">
        <v>43.580700465344108</v>
      </c>
      <c r="N12" s="357">
        <v>11518</v>
      </c>
      <c r="O12" s="358">
        <v>56.419299534655885</v>
      </c>
      <c r="P12" s="350"/>
      <c r="Q12" s="355">
        <v>22630</v>
      </c>
      <c r="R12" s="356">
        <v>25.293959851567038</v>
      </c>
      <c r="S12" s="357">
        <v>16520</v>
      </c>
      <c r="T12" s="353">
        <v>73.000441891294741</v>
      </c>
      <c r="U12" s="357">
        <v>6110</v>
      </c>
      <c r="V12" s="358">
        <v>26.999558108705259</v>
      </c>
      <c r="W12" s="350"/>
      <c r="X12" s="355">
        <v>46423</v>
      </c>
      <c r="Y12" s="356">
        <v>51.887825814816466</v>
      </c>
      <c r="Z12" s="357">
        <v>33518</v>
      </c>
      <c r="AA12" s="353">
        <v>72.201279538159966</v>
      </c>
      <c r="AB12" s="357">
        <v>12905</v>
      </c>
      <c r="AC12" s="358">
        <f t="shared" ref="AC12:AC29" si="0">AB12/$X12*100</f>
        <v>27.798720461840038</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15759</v>
      </c>
      <c r="E13" s="365">
        <f t="shared" ref="E13:E29" si="2">L13+S13+Z13</f>
        <v>10132</v>
      </c>
      <c r="F13" s="366">
        <f t="shared" ref="F13:H29" si="3">E13/$D13*100</f>
        <v>64.293419633225454</v>
      </c>
      <c r="G13" s="365">
        <f t="shared" ref="G13:G29" si="4">N13+U13+AB13</f>
        <v>5627</v>
      </c>
      <c r="H13" s="367">
        <f t="shared" si="3"/>
        <v>35.706580366774546</v>
      </c>
      <c r="I13" s="350"/>
      <c r="J13" s="368">
        <f t="shared" ref="J13:J29" si="5">L13+N13</f>
        <v>3023</v>
      </c>
      <c r="K13" s="369">
        <f t="shared" ref="K13:K29" si="6">J13/$D13*100</f>
        <v>19.182689256932548</v>
      </c>
      <c r="L13" s="370">
        <v>1349</v>
      </c>
      <c r="M13" s="371">
        <v>44.624545153820712</v>
      </c>
      <c r="N13" s="370">
        <v>1674</v>
      </c>
      <c r="O13" s="372">
        <v>55.375454846179295</v>
      </c>
      <c r="P13" s="350"/>
      <c r="Q13" s="368">
        <v>3459</v>
      </c>
      <c r="R13" s="369">
        <v>21.949362269179517</v>
      </c>
      <c r="S13" s="370">
        <v>2198</v>
      </c>
      <c r="T13" s="371">
        <v>63.544376987568661</v>
      </c>
      <c r="U13" s="370">
        <v>1261</v>
      </c>
      <c r="V13" s="372">
        <v>36.455623012431339</v>
      </c>
      <c r="W13" s="350"/>
      <c r="X13" s="368">
        <v>9277</v>
      </c>
      <c r="Y13" s="369">
        <v>58.867948473887935</v>
      </c>
      <c r="Z13" s="370">
        <v>6585</v>
      </c>
      <c r="AA13" s="371">
        <v>70.981998490891456</v>
      </c>
      <c r="AB13" s="370">
        <v>2692</v>
      </c>
      <c r="AC13" s="372">
        <f t="shared" si="0"/>
        <v>29.018001509108547</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14245</v>
      </c>
      <c r="E14" s="365">
        <f t="shared" si="2"/>
        <v>9114</v>
      </c>
      <c r="F14" s="366">
        <f t="shared" si="3"/>
        <v>63.980343980343982</v>
      </c>
      <c r="G14" s="365">
        <f t="shared" si="4"/>
        <v>5131</v>
      </c>
      <c r="H14" s="367">
        <f t="shared" si="3"/>
        <v>36.019656019656018</v>
      </c>
      <c r="I14" s="350"/>
      <c r="J14" s="368">
        <f t="shared" si="5"/>
        <v>3376</v>
      </c>
      <c r="K14" s="369">
        <f t="shared" si="6"/>
        <v>23.6995436995437</v>
      </c>
      <c r="L14" s="370">
        <v>1451</v>
      </c>
      <c r="M14" s="371">
        <v>42.979857819905213</v>
      </c>
      <c r="N14" s="370">
        <v>1925</v>
      </c>
      <c r="O14" s="372">
        <v>57.020142180094794</v>
      </c>
      <c r="P14" s="350"/>
      <c r="Q14" s="368">
        <v>3209</v>
      </c>
      <c r="R14" s="369">
        <v>22.527202527202526</v>
      </c>
      <c r="S14" s="370">
        <v>1912</v>
      </c>
      <c r="T14" s="371">
        <v>59.582424431287009</v>
      </c>
      <c r="U14" s="370">
        <v>1297</v>
      </c>
      <c r="V14" s="372">
        <v>40.417575568712991</v>
      </c>
      <c r="W14" s="350"/>
      <c r="X14" s="368">
        <v>7660</v>
      </c>
      <c r="Y14" s="369">
        <v>53.773253773253771</v>
      </c>
      <c r="Z14" s="370">
        <v>5751</v>
      </c>
      <c r="AA14" s="371">
        <v>75.078328981723246</v>
      </c>
      <c r="AB14" s="370">
        <v>1909</v>
      </c>
      <c r="AC14" s="372">
        <f t="shared" si="0"/>
        <v>24.921671018276761</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13374</v>
      </c>
      <c r="E15" s="365">
        <f t="shared" si="2"/>
        <v>8379</v>
      </c>
      <c r="F15" s="366">
        <f t="shared" si="3"/>
        <v>62.651413189771198</v>
      </c>
      <c r="G15" s="365">
        <f t="shared" si="4"/>
        <v>4995</v>
      </c>
      <c r="H15" s="367">
        <f t="shared" si="3"/>
        <v>37.348586810228802</v>
      </c>
      <c r="I15" s="350"/>
      <c r="J15" s="368">
        <f t="shared" si="5"/>
        <v>3632</v>
      </c>
      <c r="K15" s="369">
        <f t="shared" si="6"/>
        <v>27.157170629579781</v>
      </c>
      <c r="L15" s="370">
        <v>1688</v>
      </c>
      <c r="M15" s="371">
        <v>46.475770925110133</v>
      </c>
      <c r="N15" s="370">
        <v>1944</v>
      </c>
      <c r="O15" s="372">
        <v>53.524229074889874</v>
      </c>
      <c r="P15" s="350"/>
      <c r="Q15" s="368">
        <v>3355</v>
      </c>
      <c r="R15" s="369">
        <v>25.085987737400927</v>
      </c>
      <c r="S15" s="370">
        <v>2109</v>
      </c>
      <c r="T15" s="371">
        <v>62.861400894187781</v>
      </c>
      <c r="U15" s="370">
        <v>1246</v>
      </c>
      <c r="V15" s="372">
        <v>37.138599105812219</v>
      </c>
      <c r="W15" s="350"/>
      <c r="X15" s="368">
        <v>6387</v>
      </c>
      <c r="Y15" s="369">
        <v>47.756841633019292</v>
      </c>
      <c r="Z15" s="370">
        <v>4582</v>
      </c>
      <c r="AA15" s="371">
        <v>71.739470800062634</v>
      </c>
      <c r="AB15" s="370">
        <v>1805</v>
      </c>
      <c r="AC15" s="372">
        <f t="shared" si="0"/>
        <v>28.260529199937373</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13848</v>
      </c>
      <c r="E16" s="365">
        <f t="shared" si="2"/>
        <v>7997</v>
      </c>
      <c r="F16" s="366">
        <f t="shared" si="3"/>
        <v>57.748411322934722</v>
      </c>
      <c r="G16" s="365">
        <f t="shared" si="4"/>
        <v>5851</v>
      </c>
      <c r="H16" s="367">
        <f t="shared" si="3"/>
        <v>42.251588677065286</v>
      </c>
      <c r="I16" s="350"/>
      <c r="J16" s="368">
        <f t="shared" si="5"/>
        <v>5755</v>
      </c>
      <c r="K16" s="369">
        <f t="shared" si="6"/>
        <v>41.558347775852113</v>
      </c>
      <c r="L16" s="370">
        <v>2393</v>
      </c>
      <c r="M16" s="371">
        <v>41.581233709817553</v>
      </c>
      <c r="N16" s="370">
        <v>3362</v>
      </c>
      <c r="O16" s="372">
        <v>58.418766290182454</v>
      </c>
      <c r="P16" s="350"/>
      <c r="Q16" s="368">
        <v>3203</v>
      </c>
      <c r="R16" s="369">
        <v>23.129693818601964</v>
      </c>
      <c r="S16" s="370">
        <v>2046</v>
      </c>
      <c r="T16" s="371">
        <v>63.877614736184832</v>
      </c>
      <c r="U16" s="370">
        <v>1157</v>
      </c>
      <c r="V16" s="372">
        <v>36.122385263815168</v>
      </c>
      <c r="W16" s="350"/>
      <c r="X16" s="368">
        <v>4890</v>
      </c>
      <c r="Y16" s="369">
        <v>35.31195840554593</v>
      </c>
      <c r="Z16" s="370">
        <v>3558</v>
      </c>
      <c r="AA16" s="371">
        <v>72.760736196319016</v>
      </c>
      <c r="AB16" s="370">
        <v>1332</v>
      </c>
      <c r="AC16" s="372">
        <f t="shared" si="0"/>
        <v>27.239263803680981</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5109</v>
      </c>
      <c r="E17" s="375">
        <f t="shared" si="2"/>
        <v>3058</v>
      </c>
      <c r="F17" s="376">
        <f t="shared" si="3"/>
        <v>59.855157565081228</v>
      </c>
      <c r="G17" s="375">
        <f t="shared" si="4"/>
        <v>2051</v>
      </c>
      <c r="H17" s="367">
        <f t="shared" si="3"/>
        <v>40.144842434918772</v>
      </c>
      <c r="I17" s="350"/>
      <c r="J17" s="377">
        <f t="shared" si="5"/>
        <v>1482</v>
      </c>
      <c r="K17" s="378">
        <f t="shared" si="6"/>
        <v>29.007633587786259</v>
      </c>
      <c r="L17" s="375">
        <v>658</v>
      </c>
      <c r="M17" s="376">
        <v>44.399460188933872</v>
      </c>
      <c r="N17" s="375">
        <v>824</v>
      </c>
      <c r="O17" s="372">
        <v>55.600539811066128</v>
      </c>
      <c r="P17" s="350"/>
      <c r="Q17" s="377">
        <v>1266</v>
      </c>
      <c r="R17" s="378">
        <v>24.779800352319437</v>
      </c>
      <c r="S17" s="375">
        <v>722</v>
      </c>
      <c r="T17" s="376">
        <v>57.030015797788316</v>
      </c>
      <c r="U17" s="375">
        <v>544</v>
      </c>
      <c r="V17" s="372">
        <v>42.969984202211691</v>
      </c>
      <c r="W17" s="350"/>
      <c r="X17" s="377">
        <v>2361</v>
      </c>
      <c r="Y17" s="378">
        <v>46.212566059894307</v>
      </c>
      <c r="Z17" s="375">
        <v>1678</v>
      </c>
      <c r="AA17" s="376">
        <v>71.071579839051253</v>
      </c>
      <c r="AB17" s="375">
        <v>683</v>
      </c>
      <c r="AC17" s="372">
        <f t="shared" si="0"/>
        <v>28.928420160948747</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49786</v>
      </c>
      <c r="E18" s="365">
        <f t="shared" si="2"/>
        <v>30997</v>
      </c>
      <c r="F18" s="366">
        <f t="shared" si="3"/>
        <v>62.260474832282164</v>
      </c>
      <c r="G18" s="365">
        <f t="shared" si="4"/>
        <v>18789</v>
      </c>
      <c r="H18" s="367">
        <f t="shared" si="3"/>
        <v>37.739525167717829</v>
      </c>
      <c r="I18" s="350"/>
      <c r="J18" s="368">
        <f t="shared" si="5"/>
        <v>9789</v>
      </c>
      <c r="K18" s="369">
        <f t="shared" si="6"/>
        <v>19.662154019202184</v>
      </c>
      <c r="L18" s="370">
        <v>4144</v>
      </c>
      <c r="M18" s="371">
        <v>42.333231177852696</v>
      </c>
      <c r="N18" s="370">
        <v>5645</v>
      </c>
      <c r="O18" s="372">
        <v>57.666768822147304</v>
      </c>
      <c r="P18" s="350"/>
      <c r="Q18" s="368">
        <v>9548</v>
      </c>
      <c r="R18" s="369">
        <v>19.17808219178082</v>
      </c>
      <c r="S18" s="370">
        <v>5536</v>
      </c>
      <c r="T18" s="371">
        <v>57.980728948470883</v>
      </c>
      <c r="U18" s="370">
        <v>4012</v>
      </c>
      <c r="V18" s="372">
        <v>42.019271051529117</v>
      </c>
      <c r="W18" s="350"/>
      <c r="X18" s="368">
        <v>30449</v>
      </c>
      <c r="Y18" s="369">
        <v>61.159763789016999</v>
      </c>
      <c r="Z18" s="370">
        <v>21317</v>
      </c>
      <c r="AA18" s="371">
        <v>70.008867286281983</v>
      </c>
      <c r="AB18" s="370">
        <v>9132</v>
      </c>
      <c r="AC18" s="372">
        <f t="shared" si="0"/>
        <v>29.99113271371802</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28757</v>
      </c>
      <c r="E19" s="365">
        <f t="shared" si="2"/>
        <v>18618</v>
      </c>
      <c r="F19" s="366">
        <f t="shared" si="3"/>
        <v>64.742497478874711</v>
      </c>
      <c r="G19" s="365">
        <f t="shared" si="4"/>
        <v>10139</v>
      </c>
      <c r="H19" s="367">
        <f t="shared" si="3"/>
        <v>35.257502521125289</v>
      </c>
      <c r="I19" s="350"/>
      <c r="J19" s="368">
        <f t="shared" si="5"/>
        <v>5638</v>
      </c>
      <c r="K19" s="369">
        <f t="shared" si="6"/>
        <v>19.605661230309142</v>
      </c>
      <c r="L19" s="370">
        <v>2423</v>
      </c>
      <c r="M19" s="371">
        <v>42.97623270663356</v>
      </c>
      <c r="N19" s="370">
        <v>3215</v>
      </c>
      <c r="O19" s="372">
        <v>57.023767293366447</v>
      </c>
      <c r="P19" s="350"/>
      <c r="Q19" s="368">
        <v>6024</v>
      </c>
      <c r="R19" s="369">
        <v>20.947943109503772</v>
      </c>
      <c r="S19" s="370">
        <v>3983</v>
      </c>
      <c r="T19" s="371">
        <v>66.118857901726429</v>
      </c>
      <c r="U19" s="370">
        <v>2041</v>
      </c>
      <c r="V19" s="372">
        <v>33.881142098273571</v>
      </c>
      <c r="W19" s="350"/>
      <c r="X19" s="368">
        <v>17095</v>
      </c>
      <c r="Y19" s="369">
        <v>59.446395660187093</v>
      </c>
      <c r="Z19" s="370">
        <v>12212</v>
      </c>
      <c r="AA19" s="371">
        <v>71.436092424685583</v>
      </c>
      <c r="AB19" s="370">
        <v>4883</v>
      </c>
      <c r="AC19" s="372">
        <f t="shared" si="0"/>
        <v>28.563907575314417</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92206</v>
      </c>
      <c r="E20" s="365">
        <f t="shared" si="2"/>
        <v>58061</v>
      </c>
      <c r="F20" s="366">
        <f t="shared" si="3"/>
        <v>62.96878728065419</v>
      </c>
      <c r="G20" s="365">
        <f t="shared" si="4"/>
        <v>34145</v>
      </c>
      <c r="H20" s="367">
        <f t="shared" si="3"/>
        <v>37.03121271934581</v>
      </c>
      <c r="I20" s="350"/>
      <c r="J20" s="368">
        <f t="shared" si="5"/>
        <v>25845</v>
      </c>
      <c r="K20" s="369">
        <f t="shared" si="6"/>
        <v>28.029629308287962</v>
      </c>
      <c r="L20" s="370">
        <v>11515</v>
      </c>
      <c r="M20" s="371">
        <v>44.554072354420583</v>
      </c>
      <c r="N20" s="370">
        <v>14330</v>
      </c>
      <c r="O20" s="372">
        <v>55.445927645579417</v>
      </c>
      <c r="P20" s="350"/>
      <c r="Q20" s="368">
        <v>21417</v>
      </c>
      <c r="R20" s="369">
        <v>23.227338784894691</v>
      </c>
      <c r="S20" s="370">
        <v>13880</v>
      </c>
      <c r="T20" s="371">
        <v>64.808329831442308</v>
      </c>
      <c r="U20" s="370">
        <v>7537</v>
      </c>
      <c r="V20" s="372">
        <v>35.191670168557685</v>
      </c>
      <c r="W20" s="350"/>
      <c r="X20" s="368">
        <v>44944</v>
      </c>
      <c r="Y20" s="369">
        <v>48.743031906817343</v>
      </c>
      <c r="Z20" s="370">
        <v>32666</v>
      </c>
      <c r="AA20" s="371">
        <v>72.681559273762915</v>
      </c>
      <c r="AB20" s="370">
        <v>12278</v>
      </c>
      <c r="AC20" s="372">
        <f t="shared" si="0"/>
        <v>27.318440726237096</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56327</v>
      </c>
      <c r="E21" s="365">
        <f t="shared" si="2"/>
        <v>34361</v>
      </c>
      <c r="F21" s="366">
        <f t="shared" si="3"/>
        <v>61.002716281712146</v>
      </c>
      <c r="G21" s="365">
        <f t="shared" si="4"/>
        <v>21966</v>
      </c>
      <c r="H21" s="367">
        <f t="shared" si="3"/>
        <v>38.997283718287854</v>
      </c>
      <c r="I21" s="350"/>
      <c r="J21" s="368">
        <f t="shared" si="5"/>
        <v>16919</v>
      </c>
      <c r="K21" s="369">
        <f t="shared" si="6"/>
        <v>30.037104763257403</v>
      </c>
      <c r="L21" s="370">
        <v>6696</v>
      </c>
      <c r="M21" s="371">
        <v>39.576807139901888</v>
      </c>
      <c r="N21" s="370">
        <v>10223</v>
      </c>
      <c r="O21" s="372">
        <v>60.423192860098119</v>
      </c>
      <c r="P21" s="350"/>
      <c r="Q21" s="368">
        <v>12819</v>
      </c>
      <c r="R21" s="369">
        <v>22.758179913718109</v>
      </c>
      <c r="S21" s="370">
        <v>8384</v>
      </c>
      <c r="T21" s="371">
        <v>65.402917544270224</v>
      </c>
      <c r="U21" s="370">
        <v>4435</v>
      </c>
      <c r="V21" s="372">
        <v>34.597082455729776</v>
      </c>
      <c r="W21" s="350"/>
      <c r="X21" s="368">
        <v>26589</v>
      </c>
      <c r="Y21" s="369">
        <v>47.20471532302448</v>
      </c>
      <c r="Z21" s="370">
        <v>19281</v>
      </c>
      <c r="AA21" s="371">
        <v>72.514949791267071</v>
      </c>
      <c r="AB21" s="370">
        <v>7308</v>
      </c>
      <c r="AC21" s="372">
        <f t="shared" si="0"/>
        <v>27.485050208732936</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12203</v>
      </c>
      <c r="E22" s="365">
        <f t="shared" si="2"/>
        <v>7760</v>
      </c>
      <c r="F22" s="366">
        <f t="shared" si="3"/>
        <v>63.59092026550848</v>
      </c>
      <c r="G22" s="365">
        <f t="shared" si="4"/>
        <v>4443</v>
      </c>
      <c r="H22" s="367">
        <f t="shared" si="3"/>
        <v>36.40907973449152</v>
      </c>
      <c r="I22" s="350"/>
      <c r="J22" s="368">
        <f t="shared" si="5"/>
        <v>3182</v>
      </c>
      <c r="K22" s="369">
        <f t="shared" si="6"/>
        <v>26.075555191346389</v>
      </c>
      <c r="L22" s="370">
        <v>1384</v>
      </c>
      <c r="M22" s="371">
        <v>43.494657448145816</v>
      </c>
      <c r="N22" s="370">
        <v>1798</v>
      </c>
      <c r="O22" s="372">
        <v>56.505342551854177</v>
      </c>
      <c r="P22" s="350"/>
      <c r="Q22" s="368">
        <v>2635</v>
      </c>
      <c r="R22" s="369">
        <v>21.593050889125625</v>
      </c>
      <c r="S22" s="370">
        <v>1746</v>
      </c>
      <c r="T22" s="371">
        <v>66.261859582542698</v>
      </c>
      <c r="U22" s="370">
        <v>889</v>
      </c>
      <c r="V22" s="372">
        <v>33.738140417457309</v>
      </c>
      <c r="W22" s="350"/>
      <c r="X22" s="368">
        <v>6386</v>
      </c>
      <c r="Y22" s="369">
        <v>52.331393919527983</v>
      </c>
      <c r="Z22" s="370">
        <v>4630</v>
      </c>
      <c r="AA22" s="371">
        <v>72.502348888192927</v>
      </c>
      <c r="AB22" s="370">
        <v>1756</v>
      </c>
      <c r="AC22" s="372">
        <f t="shared" si="0"/>
        <v>27.497651111807077</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24741</v>
      </c>
      <c r="E23" s="365">
        <f t="shared" si="2"/>
        <v>14203</v>
      </c>
      <c r="F23" s="366">
        <f t="shared" si="3"/>
        <v>57.406733761771953</v>
      </c>
      <c r="G23" s="365">
        <f t="shared" si="4"/>
        <v>10538</v>
      </c>
      <c r="H23" s="367">
        <f t="shared" si="3"/>
        <v>42.593266238228047</v>
      </c>
      <c r="I23" s="350"/>
      <c r="J23" s="368">
        <f t="shared" si="5"/>
        <v>8956</v>
      </c>
      <c r="K23" s="369">
        <f t="shared" si="6"/>
        <v>36.199021866537329</v>
      </c>
      <c r="L23" s="370">
        <v>3232</v>
      </c>
      <c r="M23" s="371">
        <v>36.08753907994641</v>
      </c>
      <c r="N23" s="370">
        <v>5724</v>
      </c>
      <c r="O23" s="372">
        <v>63.91246092005359</v>
      </c>
      <c r="P23" s="350"/>
      <c r="Q23" s="368">
        <v>4477</v>
      </c>
      <c r="R23" s="369">
        <v>18.095469059455962</v>
      </c>
      <c r="S23" s="370">
        <v>2669</v>
      </c>
      <c r="T23" s="371">
        <v>59.615814161268709</v>
      </c>
      <c r="U23" s="370">
        <v>1808</v>
      </c>
      <c r="V23" s="372">
        <v>40.384185838731298</v>
      </c>
      <c r="W23" s="350"/>
      <c r="X23" s="368">
        <v>11308</v>
      </c>
      <c r="Y23" s="369">
        <v>45.705509074006713</v>
      </c>
      <c r="Z23" s="370">
        <v>8302</v>
      </c>
      <c r="AA23" s="371">
        <v>73.417049876193843</v>
      </c>
      <c r="AB23" s="370">
        <v>3006</v>
      </c>
      <c r="AC23" s="372">
        <f t="shared" si="0"/>
        <v>26.582950123806153</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55646</v>
      </c>
      <c r="E24" s="365">
        <f t="shared" si="2"/>
        <v>36740</v>
      </c>
      <c r="F24" s="366">
        <f t="shared" si="3"/>
        <v>66.024512094310467</v>
      </c>
      <c r="G24" s="365">
        <f t="shared" si="4"/>
        <v>18906</v>
      </c>
      <c r="H24" s="367">
        <f t="shared" si="3"/>
        <v>33.97548790568954</v>
      </c>
      <c r="I24" s="350"/>
      <c r="J24" s="368">
        <f t="shared" si="5"/>
        <v>13651</v>
      </c>
      <c r="K24" s="369">
        <f t="shared" si="6"/>
        <v>24.531862128454875</v>
      </c>
      <c r="L24" s="370">
        <v>6263</v>
      </c>
      <c r="M24" s="371">
        <v>45.879422752911871</v>
      </c>
      <c r="N24" s="370">
        <v>7388</v>
      </c>
      <c r="O24" s="372">
        <v>54.120577247088129</v>
      </c>
      <c r="P24" s="350"/>
      <c r="Q24" s="368">
        <v>11624</v>
      </c>
      <c r="R24" s="369">
        <v>20.889192394781297</v>
      </c>
      <c r="S24" s="370">
        <v>8006</v>
      </c>
      <c r="T24" s="371">
        <v>68.874741913282861</v>
      </c>
      <c r="U24" s="370">
        <v>3618</v>
      </c>
      <c r="V24" s="372">
        <v>31.125258086717139</v>
      </c>
      <c r="W24" s="350"/>
      <c r="X24" s="368">
        <v>30371</v>
      </c>
      <c r="Y24" s="369">
        <v>54.578945476763828</v>
      </c>
      <c r="Z24" s="370">
        <v>22471</v>
      </c>
      <c r="AA24" s="371">
        <v>73.98834414408482</v>
      </c>
      <c r="AB24" s="370">
        <v>7900</v>
      </c>
      <c r="AC24" s="372">
        <f t="shared" si="0"/>
        <v>26.011655855915183</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13665</v>
      </c>
      <c r="E25" s="365">
        <f t="shared" si="2"/>
        <v>8620</v>
      </c>
      <c r="F25" s="366">
        <f t="shared" si="3"/>
        <v>63.080863519941452</v>
      </c>
      <c r="G25" s="365">
        <f t="shared" si="4"/>
        <v>5045</v>
      </c>
      <c r="H25" s="367">
        <f t="shared" si="3"/>
        <v>36.919136480058548</v>
      </c>
      <c r="I25" s="350"/>
      <c r="J25" s="368">
        <f t="shared" si="5"/>
        <v>3832</v>
      </c>
      <c r="K25" s="369">
        <f t="shared" si="6"/>
        <v>28.042444200512257</v>
      </c>
      <c r="L25" s="370">
        <v>1521</v>
      </c>
      <c r="M25" s="371">
        <v>39.692066805845513</v>
      </c>
      <c r="N25" s="370">
        <v>2311</v>
      </c>
      <c r="O25" s="372">
        <v>60.307933194154487</v>
      </c>
      <c r="P25" s="350"/>
      <c r="Q25" s="368">
        <v>3538</v>
      </c>
      <c r="R25" s="369">
        <v>25.890962312477132</v>
      </c>
      <c r="S25" s="370">
        <v>2508</v>
      </c>
      <c r="T25" s="371">
        <v>70.887507066139065</v>
      </c>
      <c r="U25" s="370">
        <v>1030</v>
      </c>
      <c r="V25" s="372">
        <v>29.112492933860938</v>
      </c>
      <c r="W25" s="350"/>
      <c r="X25" s="368">
        <v>6295</v>
      </c>
      <c r="Y25" s="369">
        <v>46.066593487010607</v>
      </c>
      <c r="Z25" s="370">
        <v>4591</v>
      </c>
      <c r="AA25" s="371">
        <v>72.930897537728356</v>
      </c>
      <c r="AB25" s="370">
        <v>1704</v>
      </c>
      <c r="AC25" s="372">
        <f t="shared" si="0"/>
        <v>27.069102462271644</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6424</v>
      </c>
      <c r="E26" s="380">
        <f t="shared" si="2"/>
        <v>3943</v>
      </c>
      <c r="F26" s="381">
        <f t="shared" si="3"/>
        <v>61.379202988792024</v>
      </c>
      <c r="G26" s="380">
        <f t="shared" si="4"/>
        <v>2481</v>
      </c>
      <c r="H26" s="367">
        <f t="shared" si="3"/>
        <v>38.620797011207969</v>
      </c>
      <c r="I26" s="350"/>
      <c r="J26" s="377">
        <f t="shared" si="5"/>
        <v>1610</v>
      </c>
      <c r="K26" s="378">
        <f t="shared" si="6"/>
        <v>25.062266500622666</v>
      </c>
      <c r="L26" s="375">
        <v>663</v>
      </c>
      <c r="M26" s="376">
        <v>41.180124223602483</v>
      </c>
      <c r="N26" s="375">
        <v>947</v>
      </c>
      <c r="O26" s="372">
        <v>58.81987577639751</v>
      </c>
      <c r="P26" s="350"/>
      <c r="Q26" s="377">
        <v>1268</v>
      </c>
      <c r="R26" s="378">
        <v>19.738480697384809</v>
      </c>
      <c r="S26" s="375">
        <v>723</v>
      </c>
      <c r="T26" s="376">
        <v>57.018927444794954</v>
      </c>
      <c r="U26" s="375">
        <v>545</v>
      </c>
      <c r="V26" s="372">
        <v>42.981072555205046</v>
      </c>
      <c r="W26" s="350"/>
      <c r="X26" s="377">
        <v>3546</v>
      </c>
      <c r="Y26" s="378">
        <v>55.199252801992529</v>
      </c>
      <c r="Z26" s="375">
        <v>2557</v>
      </c>
      <c r="AA26" s="376">
        <v>72.109419063733782</v>
      </c>
      <c r="AB26" s="375">
        <v>989</v>
      </c>
      <c r="AC26" s="372">
        <f t="shared" si="0"/>
        <v>27.890580936266211</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29732</v>
      </c>
      <c r="E27" s="380">
        <f t="shared" si="2"/>
        <v>17623</v>
      </c>
      <c r="F27" s="381">
        <f t="shared" si="3"/>
        <v>59.272837346966234</v>
      </c>
      <c r="G27" s="380">
        <f t="shared" si="4"/>
        <v>12109</v>
      </c>
      <c r="H27" s="367">
        <f t="shared" si="3"/>
        <v>40.727162653033766</v>
      </c>
      <c r="I27" s="350"/>
      <c r="J27" s="377">
        <f t="shared" si="5"/>
        <v>8545</v>
      </c>
      <c r="K27" s="378">
        <f t="shared" si="6"/>
        <v>28.740078030404952</v>
      </c>
      <c r="L27" s="375">
        <v>3344</v>
      </c>
      <c r="M27" s="376">
        <v>39.133996489174955</v>
      </c>
      <c r="N27" s="375">
        <v>5201</v>
      </c>
      <c r="O27" s="372">
        <v>60.866003510825038</v>
      </c>
      <c r="P27" s="350"/>
      <c r="Q27" s="377">
        <v>6072</v>
      </c>
      <c r="R27" s="378">
        <v>20.42244046818243</v>
      </c>
      <c r="S27" s="375">
        <v>3489</v>
      </c>
      <c r="T27" s="376">
        <v>57.460474308300391</v>
      </c>
      <c r="U27" s="375">
        <v>2583</v>
      </c>
      <c r="V27" s="372">
        <v>42.539525691699602</v>
      </c>
      <c r="W27" s="350"/>
      <c r="X27" s="377">
        <v>15115</v>
      </c>
      <c r="Y27" s="378">
        <v>50.837481501412618</v>
      </c>
      <c r="Z27" s="375">
        <v>10790</v>
      </c>
      <c r="AA27" s="376">
        <v>71.386040357260995</v>
      </c>
      <c r="AB27" s="375">
        <v>4325</v>
      </c>
      <c r="AC27" s="372">
        <f t="shared" si="0"/>
        <v>28.613959642739001</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2930</v>
      </c>
      <c r="E28" s="380">
        <f t="shared" si="2"/>
        <v>1970</v>
      </c>
      <c r="F28" s="381">
        <f t="shared" si="3"/>
        <v>67.235494880546071</v>
      </c>
      <c r="G28" s="380">
        <f t="shared" si="4"/>
        <v>960</v>
      </c>
      <c r="H28" s="382">
        <f t="shared" si="3"/>
        <v>32.764505119453922</v>
      </c>
      <c r="I28" s="350"/>
      <c r="J28" s="377">
        <f t="shared" si="5"/>
        <v>366</v>
      </c>
      <c r="K28" s="378">
        <f t="shared" si="6"/>
        <v>12.491467576791809</v>
      </c>
      <c r="L28" s="375">
        <v>162</v>
      </c>
      <c r="M28" s="376">
        <v>44.26229508196721</v>
      </c>
      <c r="N28" s="375">
        <v>204</v>
      </c>
      <c r="O28" s="383">
        <v>55.737704918032783</v>
      </c>
      <c r="P28" s="350"/>
      <c r="Q28" s="377">
        <v>626</v>
      </c>
      <c r="R28" s="378">
        <v>21.365187713310579</v>
      </c>
      <c r="S28" s="375">
        <v>403</v>
      </c>
      <c r="T28" s="376">
        <v>64.376996805111816</v>
      </c>
      <c r="U28" s="375">
        <v>223</v>
      </c>
      <c r="V28" s="383">
        <v>35.623003194888184</v>
      </c>
      <c r="W28" s="350"/>
      <c r="X28" s="377">
        <v>1938</v>
      </c>
      <c r="Y28" s="378">
        <v>66.143344709897605</v>
      </c>
      <c r="Z28" s="375">
        <v>1405</v>
      </c>
      <c r="AA28" s="376">
        <v>72.497420020639836</v>
      </c>
      <c r="AB28" s="375">
        <v>533</v>
      </c>
      <c r="AC28" s="383">
        <f t="shared" si="0"/>
        <v>27.502579979360164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1132</v>
      </c>
      <c r="E29" s="386">
        <f t="shared" si="2"/>
        <v>618</v>
      </c>
      <c r="F29" s="387">
        <f t="shared" si="3"/>
        <v>54.593639575971729</v>
      </c>
      <c r="G29" s="386">
        <f t="shared" si="4"/>
        <v>514</v>
      </c>
      <c r="H29" s="388">
        <f t="shared" si="3"/>
        <v>45.406360424028271</v>
      </c>
      <c r="I29" s="350"/>
      <c r="J29" s="389">
        <f t="shared" si="5"/>
        <v>623</v>
      </c>
      <c r="K29" s="390">
        <f t="shared" si="6"/>
        <v>55.035335689045937</v>
      </c>
      <c r="L29" s="391">
        <v>229</v>
      </c>
      <c r="M29" s="392">
        <v>36.757624398073837</v>
      </c>
      <c r="N29" s="391">
        <v>394</v>
      </c>
      <c r="O29" s="393">
        <v>63.242375601926156</v>
      </c>
      <c r="P29" s="350"/>
      <c r="Q29" s="389">
        <v>193</v>
      </c>
      <c r="R29" s="390">
        <v>17.049469964664311</v>
      </c>
      <c r="S29" s="391">
        <v>143</v>
      </c>
      <c r="T29" s="392">
        <v>74.093264248704656</v>
      </c>
      <c r="U29" s="391">
        <v>50</v>
      </c>
      <c r="V29" s="393">
        <v>25.906735751295333</v>
      </c>
      <c r="W29" s="350"/>
      <c r="X29" s="389">
        <v>316</v>
      </c>
      <c r="Y29" s="390">
        <v>27.915194346289752</v>
      </c>
      <c r="Z29" s="391">
        <v>246</v>
      </c>
      <c r="AA29" s="392">
        <v>77.848101265822791</v>
      </c>
      <c r="AB29" s="391">
        <v>70</v>
      </c>
      <c r="AC29" s="393">
        <f t="shared" si="0"/>
        <v>22.151898734177212</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32" t="s">
        <v>0</v>
      </c>
      <c r="C31" s="320"/>
      <c r="D31" s="1233">
        <f>J31+Q31+X31</f>
        <v>525352</v>
      </c>
      <c r="E31" s="1234">
        <f>L31+S31+Z31</f>
        <v>331129</v>
      </c>
      <c r="F31" s="1235">
        <f>E31/$D31*100</f>
        <v>63.029930408564162</v>
      </c>
      <c r="G31" s="1234">
        <f>N31+U31+AB31</f>
        <v>194223</v>
      </c>
      <c r="H31" s="1236">
        <f>G31/$D31*100</f>
        <v>36.970069591435838</v>
      </c>
      <c r="I31" s="320"/>
      <c r="J31" s="1237">
        <f>SUM(J12:J29)</f>
        <v>136639</v>
      </c>
      <c r="K31" s="1238">
        <f>J31/$D31*100</f>
        <v>26.009037749927664</v>
      </c>
      <c r="L31" s="1234">
        <f>SUM(L12:L29)</f>
        <v>58012</v>
      </c>
      <c r="M31" s="1235">
        <f>L31/$J31*100</f>
        <v>42.456399710185231</v>
      </c>
      <c r="N31" s="1234">
        <f>SUM(N12:N29)</f>
        <v>78627</v>
      </c>
      <c r="O31" s="1239">
        <f>N31/$J31*100</f>
        <v>57.543600289814769</v>
      </c>
      <c r="P31" s="320"/>
      <c r="Q31" s="1237">
        <f>SUM(Q12:Q29)</f>
        <v>117363</v>
      </c>
      <c r="R31" s="1238">
        <f>Q31/$D31*100</f>
        <v>22.339878786032983</v>
      </c>
      <c r="S31" s="1234">
        <f>SUM(S12:S29)</f>
        <v>76977</v>
      </c>
      <c r="T31" s="1235">
        <f>S31/$Q31*100</f>
        <v>65.588814191866263</v>
      </c>
      <c r="U31" s="1234">
        <f>SUM(U12:U29)</f>
        <v>40386</v>
      </c>
      <c r="V31" s="1239">
        <f>U31/$Q31*100</f>
        <v>34.411185808133737</v>
      </c>
      <c r="W31" s="320"/>
      <c r="X31" s="1237">
        <f>SUM(X12:X29)</f>
        <v>271350</v>
      </c>
      <c r="Y31" s="1238">
        <f>X31/$D31*100</f>
        <v>51.651083464039345</v>
      </c>
      <c r="Z31" s="1234">
        <f>SUM(Z12:Z29)</f>
        <v>196140</v>
      </c>
      <c r="AA31" s="1235">
        <f>Z31/$X31*100</f>
        <v>72.28302929795467</v>
      </c>
      <c r="AB31" s="1234">
        <f>SUM(AB12:AB29)</f>
        <v>75210</v>
      </c>
      <c r="AC31" s="1239">
        <f>AB31/$X31*100</f>
        <v>27.71697070204533</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10"/>
      <c r="C34" s="1410"/>
      <c r="D34" s="1410"/>
      <c r="E34" s="1410"/>
      <c r="F34" s="1410"/>
      <c r="G34" s="1410"/>
      <c r="H34" s="1410"/>
      <c r="I34" s="1410"/>
      <c r="J34" s="1410"/>
      <c r="K34" s="1410"/>
      <c r="L34" s="1410"/>
      <c r="M34" s="1410"/>
      <c r="N34" s="1410"/>
      <c r="O34" s="1410"/>
    </row>
    <row r="35" spans="2:15" s="329" customFormat="1" ht="29.25" customHeight="1" x14ac:dyDescent="0.25">
      <c r="B35" s="1411"/>
      <c r="C35" s="1411"/>
      <c r="D35" s="1411"/>
      <c r="E35" s="1411"/>
      <c r="F35" s="1411"/>
      <c r="G35" s="1411"/>
      <c r="H35" s="1411"/>
      <c r="I35" s="1411"/>
      <c r="J35" s="1411"/>
      <c r="K35" s="1411"/>
      <c r="L35" s="1411"/>
      <c r="M35" s="1411"/>
    </row>
    <row r="36" spans="2:15" s="329" customFormat="1" ht="4.5" customHeight="1" x14ac:dyDescent="0.25">
      <c r="B36" s="1409"/>
      <c r="C36" s="1409"/>
      <c r="D36" s="1409"/>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101">
    <tabColor theme="0"/>
    <pageSetUpPr fitToPage="1"/>
  </sheetPr>
  <dimension ref="A1:AL36"/>
  <sheetViews>
    <sheetView showGridLines="0" zoomScale="98" zoomScaleNormal="98"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6.1796875" style="333" customWidth="1"/>
    <col min="5" max="5" width="8.7265625" style="333" customWidth="1"/>
    <col min="6" max="6" width="0.453125" style="333" customWidth="1"/>
    <col min="7" max="7" width="16.1796875" style="333" customWidth="1"/>
    <col min="8" max="8" width="8.7265625" style="333" customWidth="1"/>
    <col min="9" max="9" width="0.453125" style="333" customWidth="1"/>
    <col min="10" max="10" width="16.1796875" style="333" customWidth="1"/>
    <col min="11" max="11" width="8.7265625" style="333" customWidth="1"/>
    <col min="12" max="12" width="0.453125" style="333" customWidth="1"/>
    <col min="13" max="13" width="16.1796875" style="333" customWidth="1"/>
    <col min="14" max="14" width="8.7265625" style="333" customWidth="1"/>
    <col min="15" max="15" width="11.453125" style="333"/>
    <col min="16" max="18" width="2.453125" style="333" bestFit="1" customWidth="1"/>
    <col min="19" max="19" width="13" style="333" bestFit="1" customWidth="1"/>
    <col min="20" max="20" width="3.453125" style="333" bestFit="1" customWidth="1"/>
    <col min="21" max="21" width="3.81640625" style="333" customWidth="1"/>
    <col min="22" max="24" width="2.453125" style="333" bestFit="1" customWidth="1"/>
    <col min="25" max="25" width="8.453125" style="333" bestFit="1" customWidth="1"/>
    <col min="26" max="26" width="3.453125" style="333" bestFit="1" customWidth="1"/>
    <col min="27" max="27" width="3.54296875" style="333" customWidth="1"/>
    <col min="28" max="30" width="2.453125" style="333" bestFit="1" customWidth="1"/>
    <col min="31" max="31" width="8.453125" style="333" bestFit="1" customWidth="1"/>
    <col min="32" max="32" width="4.1796875" style="333" bestFit="1" customWidth="1"/>
    <col min="33" max="33" width="3.26953125" style="333" customWidth="1"/>
    <col min="34" max="34" width="4.26953125" style="333" bestFit="1" customWidth="1"/>
    <col min="35" max="35" width="2.453125" style="333" bestFit="1" customWidth="1"/>
    <col min="36" max="36" width="4.26953125" style="333" bestFit="1" customWidth="1"/>
    <col min="37" max="37" width="8.453125" style="333" bestFit="1" customWidth="1"/>
    <col min="38" max="38" width="4.26953125" style="333" bestFit="1" customWidth="1"/>
    <col min="39" max="16384" width="11.453125" style="333"/>
  </cols>
  <sheetData>
    <row r="1" spans="1:38" s="340" customFormat="1" ht="15" customHeight="1" x14ac:dyDescent="0.25">
      <c r="B1" s="311"/>
      <c r="C1" s="341"/>
      <c r="F1" s="341"/>
      <c r="G1" s="342" t="s">
        <v>135</v>
      </c>
      <c r="H1" s="342"/>
      <c r="I1" s="342"/>
      <c r="J1" s="342" t="s">
        <v>16</v>
      </c>
      <c r="K1" s="342"/>
      <c r="L1" s="342"/>
      <c r="M1" s="342" t="s">
        <v>15</v>
      </c>
      <c r="N1" s="342"/>
    </row>
    <row r="2" spans="1:38" s="343" customFormat="1" ht="52.5" customHeight="1" x14ac:dyDescent="0.35">
      <c r="B2" s="1381"/>
      <c r="C2" s="1381"/>
    </row>
    <row r="3" spans="1:38" s="345" customFormat="1" ht="4.5" customHeight="1" x14ac:dyDescent="0.25">
      <c r="B3" s="1382"/>
      <c r="C3" s="1382"/>
    </row>
    <row r="4" spans="1:38" s="492" customFormat="1" ht="17.25" customHeight="1" x14ac:dyDescent="0.25">
      <c r="A4" s="1419" t="s">
        <v>427</v>
      </c>
      <c r="B4" s="1419"/>
      <c r="C4" s="1419"/>
      <c r="D4" s="1419"/>
      <c r="E4" s="1419"/>
      <c r="F4" s="1419"/>
      <c r="G4" s="1419"/>
      <c r="H4" s="1419"/>
      <c r="I4" s="1419"/>
      <c r="J4" s="1419"/>
      <c r="K4" s="1419"/>
      <c r="L4" s="1419"/>
      <c r="M4" s="1419"/>
      <c r="N4" s="1419"/>
    </row>
    <row r="5" spans="1:38" s="492" customFormat="1" ht="17.25" customHeight="1" x14ac:dyDescent="0.25">
      <c r="B5" s="1420" t="str">
        <f>porsaad!$B$6</f>
        <v>Situación a 31 de diciembre de 2024</v>
      </c>
      <c r="C5" s="1420"/>
      <c r="D5" s="1420"/>
      <c r="E5" s="1420"/>
      <c r="F5" s="1420"/>
      <c r="G5" s="1420"/>
      <c r="H5" s="1420"/>
      <c r="I5" s="1420"/>
      <c r="J5" s="1420"/>
      <c r="K5" s="1420"/>
      <c r="L5" s="1420"/>
      <c r="M5" s="1420"/>
      <c r="N5" s="1420"/>
    </row>
    <row r="6" spans="1:38" s="492" customFormat="1" ht="6" customHeight="1" x14ac:dyDescent="0.25"/>
    <row r="7" spans="1:38" s="437" customFormat="1" ht="12.75" customHeight="1" x14ac:dyDescent="0.25">
      <c r="A7" s="488"/>
      <c r="B7" s="1385" t="s">
        <v>12</v>
      </c>
      <c r="D7" s="1388" t="s">
        <v>251</v>
      </c>
      <c r="E7" s="1389"/>
      <c r="F7" s="489"/>
      <c r="G7" s="1438"/>
      <c r="H7" s="1438"/>
      <c r="I7" s="489"/>
      <c r="J7" s="1438"/>
      <c r="K7" s="1438"/>
      <c r="L7" s="489"/>
      <c r="M7" s="1438"/>
      <c r="N7" s="1439"/>
      <c r="O7" s="488"/>
      <c r="P7" s="488"/>
      <c r="W7" s="490"/>
    </row>
    <row r="8" spans="1:38" s="437" customFormat="1" ht="45.75" customHeight="1" x14ac:dyDescent="0.25">
      <c r="A8" s="488"/>
      <c r="B8" s="1386"/>
      <c r="D8" s="1436"/>
      <c r="E8" s="1437"/>
      <c r="F8" s="491"/>
      <c r="G8" s="1552" t="s">
        <v>268</v>
      </c>
      <c r="H8" s="1553"/>
      <c r="I8" s="744"/>
      <c r="J8" s="1552" t="s">
        <v>269</v>
      </c>
      <c r="K8" s="1553"/>
      <c r="L8" s="744"/>
      <c r="M8" s="1552" t="s">
        <v>270</v>
      </c>
      <c r="N8" s="1553"/>
      <c r="O8" s="488"/>
      <c r="P8" s="488"/>
      <c r="W8" s="490"/>
    </row>
    <row r="9" spans="1:38" s="437" customFormat="1" ht="6" customHeight="1" x14ac:dyDescent="0.25">
      <c r="A9" s="488"/>
      <c r="B9" s="1386"/>
      <c r="D9" s="1440" t="s">
        <v>9</v>
      </c>
      <c r="E9" s="1429" t="s">
        <v>218</v>
      </c>
      <c r="G9" s="1434" t="s">
        <v>9</v>
      </c>
      <c r="H9" s="1432" t="s">
        <v>218</v>
      </c>
      <c r="J9" s="1434" t="s">
        <v>9</v>
      </c>
      <c r="K9" s="1432" t="s">
        <v>218</v>
      </c>
      <c r="M9" s="1434" t="s">
        <v>9</v>
      </c>
      <c r="N9" s="1432" t="s">
        <v>218</v>
      </c>
      <c r="O9" s="488"/>
      <c r="P9" s="488"/>
      <c r="W9" s="490"/>
    </row>
    <row r="10" spans="1:38" s="437" customFormat="1" ht="27.75" customHeight="1" x14ac:dyDescent="0.25">
      <c r="A10" s="488"/>
      <c r="B10" s="1387"/>
      <c r="D10" s="1441"/>
      <c r="E10" s="1430"/>
      <c r="F10" s="493"/>
      <c r="G10" s="1435"/>
      <c r="H10" s="1433"/>
      <c r="I10" s="494"/>
      <c r="J10" s="1435"/>
      <c r="K10" s="1433"/>
      <c r="L10" s="494"/>
      <c r="M10" s="1435"/>
      <c r="N10" s="1433"/>
      <c r="O10" s="488"/>
      <c r="P10" s="495"/>
      <c r="Q10" s="496"/>
      <c r="R10" s="496"/>
      <c r="S10" s="496"/>
      <c r="T10" s="496"/>
    </row>
    <row r="11" spans="1:38" s="328" customFormat="1" ht="4.5" customHeight="1" x14ac:dyDescent="0.25">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35">
      <c r="A12" s="330"/>
      <c r="B12" s="349" t="s">
        <v>8</v>
      </c>
      <c r="C12" s="350"/>
      <c r="D12" s="497">
        <f t="shared" ref="D12:D29" si="0">G12+J12+M12</f>
        <v>296663</v>
      </c>
      <c r="E12" s="498">
        <f>D12/'20pobl'!D12*100</f>
        <v>3.4559403514408595</v>
      </c>
      <c r="F12" s="350"/>
      <c r="G12" s="355">
        <v>89044</v>
      </c>
      <c r="H12" s="498">
        <v>1.269136858944711</v>
      </c>
      <c r="I12" s="350"/>
      <c r="J12" s="355">
        <v>61677</v>
      </c>
      <c r="K12" s="498">
        <v>5.3821673003470485</v>
      </c>
      <c r="L12" s="350"/>
      <c r="M12" s="355">
        <v>145942</v>
      </c>
      <c r="N12" s="498">
        <f>M12/'20pobl'!X12*100</f>
        <v>34.57612020213746</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35">
      <c r="A13" s="330"/>
      <c r="B13" s="363" t="s">
        <v>7</v>
      </c>
      <c r="C13" s="350"/>
      <c r="D13" s="499">
        <f t="shared" si="0"/>
        <v>45264</v>
      </c>
      <c r="E13" s="500">
        <f>D13/'20pobl'!D13*100</f>
        <v>3.3746642222518788</v>
      </c>
      <c r="F13" s="350"/>
      <c r="G13" s="368">
        <v>8865</v>
      </c>
      <c r="H13" s="501">
        <v>0.84894358475406484</v>
      </c>
      <c r="I13" s="350"/>
      <c r="J13" s="368">
        <v>8323</v>
      </c>
      <c r="K13" s="501">
        <v>4.1409402317493651</v>
      </c>
      <c r="L13" s="350"/>
      <c r="M13" s="368">
        <v>28076</v>
      </c>
      <c r="N13" s="501">
        <f>M13/'20pobl'!X13*100</f>
        <v>29.228478923972222</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35">
      <c r="A14" s="330"/>
      <c r="B14" s="363" t="s">
        <v>37</v>
      </c>
      <c r="C14" s="350"/>
      <c r="D14" s="499">
        <f t="shared" si="0"/>
        <v>33127</v>
      </c>
      <c r="E14" s="500">
        <f>D14/'20pobl'!D14*100</f>
        <v>3.2927459594855177</v>
      </c>
      <c r="F14" s="350"/>
      <c r="G14" s="368">
        <v>7910</v>
      </c>
      <c r="H14" s="501">
        <v>1.0852340936374549</v>
      </c>
      <c r="I14" s="350"/>
      <c r="J14" s="368">
        <v>6867</v>
      </c>
      <c r="K14" s="501">
        <v>3.5526560850940547</v>
      </c>
      <c r="L14" s="350"/>
      <c r="M14" s="368">
        <v>18350</v>
      </c>
      <c r="N14" s="501">
        <f>M14/'20pobl'!X14*100</f>
        <v>21.87310025866282</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35">
      <c r="A15" s="330"/>
      <c r="B15" s="363" t="s">
        <v>38</v>
      </c>
      <c r="C15" s="350"/>
      <c r="D15" s="499">
        <f t="shared" si="0"/>
        <v>31849</v>
      </c>
      <c r="E15" s="500">
        <f>D15/'20pobl'!D15*100</f>
        <v>2.6323532571951871</v>
      </c>
      <c r="F15" s="350"/>
      <c r="G15" s="368">
        <v>8618</v>
      </c>
      <c r="H15" s="501">
        <v>0.85299707023517302</v>
      </c>
      <c r="I15" s="350"/>
      <c r="J15" s="368">
        <v>6902</v>
      </c>
      <c r="K15" s="501">
        <v>4.6940885225386983</v>
      </c>
      <c r="L15" s="350"/>
      <c r="M15" s="368">
        <v>16329</v>
      </c>
      <c r="N15" s="501">
        <f>M15/'20pobl'!X15*100</f>
        <v>31.073263558515702</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35">
      <c r="A16" s="330"/>
      <c r="B16" s="363" t="s">
        <v>6</v>
      </c>
      <c r="C16" s="350"/>
      <c r="D16" s="499">
        <f t="shared" si="0"/>
        <v>45025</v>
      </c>
      <c r="E16" s="500">
        <f>D16/'20pobl'!D16*100</f>
        <v>2.0345537492724861</v>
      </c>
      <c r="F16" s="350"/>
      <c r="G16" s="368">
        <v>17859</v>
      </c>
      <c r="H16" s="501">
        <v>0.9777882898642134</v>
      </c>
      <c r="I16" s="350"/>
      <c r="J16" s="368">
        <v>9040</v>
      </c>
      <c r="K16" s="501">
        <v>3.137004507708911</v>
      </c>
      <c r="L16" s="350"/>
      <c r="M16" s="368">
        <v>18126</v>
      </c>
      <c r="N16" s="501">
        <f>M16/'20pobl'!X16*100</f>
        <v>18.425600260231363</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35">
      <c r="A17" s="330"/>
      <c r="B17" s="363" t="s">
        <v>5</v>
      </c>
      <c r="C17" s="350"/>
      <c r="D17" s="377">
        <f t="shared" si="0"/>
        <v>18175</v>
      </c>
      <c r="E17" s="502">
        <f>D17/'20pobl'!D17*100</f>
        <v>3.0889533589287326</v>
      </c>
      <c r="F17" s="350"/>
      <c r="G17" s="377">
        <v>4722</v>
      </c>
      <c r="H17" s="502">
        <v>1.0488345542342086</v>
      </c>
      <c r="I17" s="350"/>
      <c r="J17" s="377">
        <v>3878</v>
      </c>
      <c r="K17" s="502">
        <v>3.977639878968152</v>
      </c>
      <c r="L17" s="350"/>
      <c r="M17" s="377">
        <v>9575</v>
      </c>
      <c r="N17" s="502">
        <f>M17/'20pobl'!X17*100</f>
        <v>23.538522051231624</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35">
      <c r="A18" s="330"/>
      <c r="B18" s="363" t="s">
        <v>4</v>
      </c>
      <c r="C18" s="350"/>
      <c r="D18" s="499">
        <f t="shared" si="0"/>
        <v>126194</v>
      </c>
      <c r="E18" s="500">
        <f>D18/'20pobl'!D18*100</f>
        <v>5.2940320165725341</v>
      </c>
      <c r="F18" s="350"/>
      <c r="G18" s="368">
        <v>26184</v>
      </c>
      <c r="H18" s="501">
        <v>1.4940370325357033</v>
      </c>
      <c r="I18" s="350"/>
      <c r="J18" s="368">
        <v>21669</v>
      </c>
      <c r="K18" s="501">
        <v>5.2373344676983908</v>
      </c>
      <c r="L18" s="350"/>
      <c r="M18" s="368">
        <v>78341</v>
      </c>
      <c r="N18" s="501">
        <f>M18/'20pobl'!X18*100</f>
        <v>36.036247383794475</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35">
      <c r="A19" s="330"/>
      <c r="B19" s="363" t="s">
        <v>40</v>
      </c>
      <c r="C19" s="350"/>
      <c r="D19" s="499">
        <f t="shared" si="0"/>
        <v>78035</v>
      </c>
      <c r="E19" s="500">
        <f>D19/'20pobl'!D19*100</f>
        <v>3.744327249451318</v>
      </c>
      <c r="F19" s="350"/>
      <c r="G19" s="368">
        <v>17670</v>
      </c>
      <c r="H19" s="501">
        <v>1.0520048819694579</v>
      </c>
      <c r="I19" s="350"/>
      <c r="J19" s="368">
        <v>13888</v>
      </c>
      <c r="K19" s="501">
        <v>5.0791793146326301</v>
      </c>
      <c r="L19" s="350"/>
      <c r="M19" s="368">
        <v>46477</v>
      </c>
      <c r="N19" s="501">
        <f>M19/'20pobl'!X19*100</f>
        <v>35.477001053386871</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35">
      <c r="A20" s="330"/>
      <c r="B20" s="363" t="s">
        <v>41</v>
      </c>
      <c r="C20" s="350"/>
      <c r="D20" s="499">
        <f t="shared" si="0"/>
        <v>229333</v>
      </c>
      <c r="E20" s="500">
        <f>D20/'20pobl'!D20*100</f>
        <v>2.9022282184819139</v>
      </c>
      <c r="F20" s="350"/>
      <c r="G20" s="368">
        <v>59437</v>
      </c>
      <c r="H20" s="501">
        <v>0.93266710592943536</v>
      </c>
      <c r="I20" s="350"/>
      <c r="J20" s="368">
        <v>45959</v>
      </c>
      <c r="K20" s="501">
        <v>4.2705760571206621</v>
      </c>
      <c r="L20" s="350"/>
      <c r="M20" s="368">
        <v>123937</v>
      </c>
      <c r="N20" s="501">
        <f>M20/'20pobl'!X20*100</f>
        <v>27.36000671102418</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35">
      <c r="A21" s="330"/>
      <c r="B21" s="363" t="s">
        <v>3</v>
      </c>
      <c r="C21" s="350"/>
      <c r="D21" s="499">
        <f t="shared" si="0"/>
        <v>164565</v>
      </c>
      <c r="E21" s="500">
        <f>D21/'20pobl'!D21*100</f>
        <v>3.154885889043642</v>
      </c>
      <c r="F21" s="350"/>
      <c r="G21" s="368">
        <v>42835</v>
      </c>
      <c r="H21" s="501">
        <v>1.0275481743418329</v>
      </c>
      <c r="I21" s="350"/>
      <c r="J21" s="368">
        <v>33647</v>
      </c>
      <c r="K21" s="501">
        <v>4.4549277350266658</v>
      </c>
      <c r="L21" s="350"/>
      <c r="M21" s="368">
        <v>88083</v>
      </c>
      <c r="N21" s="501">
        <f>M21/'20pobl'!X21*100</f>
        <v>30.138781487589732</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35">
      <c r="A22" s="330"/>
      <c r="B22" s="363" t="s">
        <v>2</v>
      </c>
      <c r="C22" s="350"/>
      <c r="D22" s="499">
        <f t="shared" si="0"/>
        <v>37168</v>
      </c>
      <c r="E22" s="500">
        <f>D22/'20pobl'!D22*100</f>
        <v>3.5253522222201141</v>
      </c>
      <c r="F22" s="350"/>
      <c r="G22" s="368">
        <v>9077</v>
      </c>
      <c r="H22" s="501">
        <v>1.101525534592416</v>
      </c>
      <c r="I22" s="350"/>
      <c r="J22" s="368">
        <v>6880</v>
      </c>
      <c r="K22" s="501">
        <v>4.3763676148796495</v>
      </c>
      <c r="L22" s="350"/>
      <c r="M22" s="368">
        <v>21211</v>
      </c>
      <c r="N22" s="501">
        <f>M22/'20pobl'!X22*100</f>
        <v>29.03269959895427</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35">
      <c r="A23" s="330"/>
      <c r="B23" s="363" t="s">
        <v>35</v>
      </c>
      <c r="C23" s="350"/>
      <c r="D23" s="499">
        <f t="shared" si="0"/>
        <v>77196</v>
      </c>
      <c r="E23" s="500">
        <f>D23/'20pobl'!D23*100</f>
        <v>2.8597211849639033</v>
      </c>
      <c r="F23" s="350"/>
      <c r="G23" s="368">
        <v>22130</v>
      </c>
      <c r="H23" s="501">
        <v>1.112383395780282</v>
      </c>
      <c r="I23" s="350"/>
      <c r="J23" s="368">
        <v>13454</v>
      </c>
      <c r="K23" s="501">
        <v>2.8434596623523745</v>
      </c>
      <c r="L23" s="350"/>
      <c r="M23" s="368">
        <v>41612</v>
      </c>
      <c r="N23" s="501">
        <f>M23/'20pobl'!X23*100</f>
        <v>17.569222195012792</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35">
      <c r="A24" s="330"/>
      <c r="B24" s="363" t="s">
        <v>42</v>
      </c>
      <c r="C24" s="350"/>
      <c r="D24" s="499">
        <f t="shared" si="0"/>
        <v>190951</v>
      </c>
      <c r="E24" s="500">
        <f>D24/'20pobl'!D24*100</f>
        <v>2.7787208288591967</v>
      </c>
      <c r="F24" s="350"/>
      <c r="G24" s="368">
        <v>50030</v>
      </c>
      <c r="H24" s="501">
        <v>0.89253777407894042</v>
      </c>
      <c r="I24" s="350"/>
      <c r="J24" s="368">
        <v>33651</v>
      </c>
      <c r="K24" s="501">
        <v>3.777658033880039</v>
      </c>
      <c r="L24" s="350"/>
      <c r="M24" s="368">
        <v>107270</v>
      </c>
      <c r="N24" s="501">
        <f>M24/'20pobl'!X24*100</f>
        <v>28.548388813779447</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35">
      <c r="A25" s="332"/>
      <c r="B25" s="363" t="s">
        <v>43</v>
      </c>
      <c r="C25" s="350"/>
      <c r="D25" s="499">
        <f t="shared" si="0"/>
        <v>44630</v>
      </c>
      <c r="E25" s="500">
        <f>D25/'20pobl'!D25*100</f>
        <v>2.8762151251665924</v>
      </c>
      <c r="F25" s="350"/>
      <c r="G25" s="368">
        <v>16286</v>
      </c>
      <c r="H25" s="501">
        <v>1.254661839898493</v>
      </c>
      <c r="I25" s="350"/>
      <c r="J25" s="368">
        <v>8765</v>
      </c>
      <c r="K25" s="501">
        <v>4.8068485938665386</v>
      </c>
      <c r="L25" s="350"/>
      <c r="M25" s="368">
        <v>19579</v>
      </c>
      <c r="N25" s="501">
        <f>M25/'20pobl'!X25*100</f>
        <v>27.456562285265534</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35">
      <c r="B26" s="363" t="s">
        <v>44</v>
      </c>
      <c r="C26" s="350"/>
      <c r="D26" s="503">
        <f t="shared" si="0"/>
        <v>16475</v>
      </c>
      <c r="E26" s="504">
        <f>D26/'20pobl'!D26*100</f>
        <v>2.4510715534363356</v>
      </c>
      <c r="F26" s="350"/>
      <c r="G26" s="377">
        <v>3437</v>
      </c>
      <c r="H26" s="502">
        <v>0.64276510554102051</v>
      </c>
      <c r="I26" s="350"/>
      <c r="J26" s="377">
        <v>2743</v>
      </c>
      <c r="K26" s="502">
        <v>2.8662786444999426</v>
      </c>
      <c r="L26" s="350"/>
      <c r="M26" s="377">
        <v>10295</v>
      </c>
      <c r="N26" s="502">
        <f>M26/'20pobl'!X26*100</f>
        <v>24.667545225829642</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35">
      <c r="B27" s="363" t="s">
        <v>45</v>
      </c>
      <c r="C27" s="350"/>
      <c r="D27" s="503">
        <f t="shared" si="0"/>
        <v>70761</v>
      </c>
      <c r="E27" s="504">
        <f>D27/'20pobl'!D27*100</f>
        <v>3.192750807426064</v>
      </c>
      <c r="F27" s="350"/>
      <c r="G27" s="377">
        <v>17857</v>
      </c>
      <c r="H27" s="502">
        <v>1.0528531453523404</v>
      </c>
      <c r="I27" s="350"/>
      <c r="J27" s="377">
        <v>12965</v>
      </c>
      <c r="K27" s="502">
        <v>3.5882717621140494</v>
      </c>
      <c r="L27" s="350"/>
      <c r="M27" s="377">
        <v>39939</v>
      </c>
      <c r="N27" s="502">
        <f>M27/'20pobl'!X27*100</f>
        <v>25.13024765931743</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35">
      <c r="B28" s="363" t="s">
        <v>46</v>
      </c>
      <c r="C28" s="350"/>
      <c r="D28" s="503">
        <f t="shared" si="0"/>
        <v>9334</v>
      </c>
      <c r="E28" s="504">
        <f>D28/'20pobl'!D28*100</f>
        <v>2.8962213216996298</v>
      </c>
      <c r="F28" s="350"/>
      <c r="G28" s="377">
        <v>1560</v>
      </c>
      <c r="H28" s="502">
        <v>0.61879960809358159</v>
      </c>
      <c r="I28" s="350"/>
      <c r="J28" s="377">
        <v>1690</v>
      </c>
      <c r="K28" s="502">
        <v>3.5134404690131182</v>
      </c>
      <c r="L28" s="350"/>
      <c r="M28" s="377">
        <v>6084</v>
      </c>
      <c r="N28" s="502">
        <f>M28/'20pobl'!X28*100</f>
        <v>27.554347826086957</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35">
      <c r="B29" s="384" t="s">
        <v>1</v>
      </c>
      <c r="C29" s="350"/>
      <c r="D29" s="505">
        <f t="shared" si="0"/>
        <v>3679</v>
      </c>
      <c r="E29" s="506">
        <f>D29/'20pobl'!D29*100</f>
        <v>2.1827998457385265</v>
      </c>
      <c r="F29" s="350"/>
      <c r="G29" s="389">
        <v>2055</v>
      </c>
      <c r="H29" s="507">
        <v>1.3890860422201043</v>
      </c>
      <c r="I29" s="350"/>
      <c r="J29" s="389">
        <v>551</v>
      </c>
      <c r="K29" s="507">
        <v>3.4999682398526328</v>
      </c>
      <c r="L29" s="350"/>
      <c r="M29" s="389">
        <v>1073</v>
      </c>
      <c r="N29" s="507">
        <f>M29/'20pobl'!X29*100</f>
        <v>22.064569195969565</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3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35">
      <c r="B31" s="1240" t="s">
        <v>0</v>
      </c>
      <c r="C31" s="320"/>
      <c r="D31" s="1246">
        <f>G31+J31+M31</f>
        <v>1518424</v>
      </c>
      <c r="E31" s="1247">
        <f>D31/'20pobl'!D31*100</f>
        <v>3.1577677039795957</v>
      </c>
      <c r="F31" s="320"/>
      <c r="G31" s="1246">
        <f>SUM(G12:G29)</f>
        <v>405576</v>
      </c>
      <c r="H31" s="1247">
        <f>G31/'20pobl'!J31*100</f>
        <v>1.0562539284697201</v>
      </c>
      <c r="I31" s="320"/>
      <c r="J31" s="1246">
        <f>SUM(J12:J29)</f>
        <v>292549</v>
      </c>
      <c r="K31" s="1247">
        <f>J31/'20pobl'!Q31*100</f>
        <v>4.2921412539638801</v>
      </c>
      <c r="L31" s="320"/>
      <c r="M31" s="1246">
        <f>SUM(M12:M29)</f>
        <v>820299</v>
      </c>
      <c r="N31" s="1247">
        <f>M31/'20pobl'!X31*100</f>
        <v>28.563394935814983</v>
      </c>
      <c r="O31" s="359"/>
      <c r="P31" s="360"/>
      <c r="Q31" s="360"/>
      <c r="T31" s="395"/>
      <c r="V31" s="360"/>
      <c r="W31" s="360"/>
      <c r="Z31" s="395"/>
      <c r="AB31" s="360"/>
      <c r="AC31" s="360"/>
      <c r="AF31" s="395"/>
      <c r="AH31" s="360"/>
      <c r="AI31" s="360"/>
      <c r="AL31" s="395"/>
    </row>
    <row r="32" spans="1:38" s="496" customFormat="1" ht="5.25" customHeight="1" x14ac:dyDescent="0.25">
      <c r="B32" s="397" t="s">
        <v>39</v>
      </c>
      <c r="C32" s="509"/>
      <c r="F32" s="509"/>
    </row>
    <row r="33" spans="2:14" s="496" customFormat="1" ht="5.25" customHeight="1" x14ac:dyDescent="0.25">
      <c r="B33" s="397" t="s">
        <v>47</v>
      </c>
      <c r="C33" s="509"/>
      <c r="F33" s="509"/>
    </row>
    <row r="34" spans="2:14" s="496" customFormat="1" ht="13.5" customHeight="1" x14ac:dyDescent="0.25">
      <c r="B34" s="1424" t="str">
        <f>'24solcasaad_pobl'!B34:N34</f>
        <v xml:space="preserve">(1) Cifras INE de población referidas al 01/01/2023. Publicado Censo de Población Anual el 13/12/2023 </v>
      </c>
      <c r="C34" s="1431"/>
      <c r="D34" s="1431"/>
      <c r="E34" s="1431"/>
      <c r="F34" s="1431"/>
      <c r="G34" s="1431"/>
      <c r="H34" s="1431"/>
      <c r="I34" s="1431"/>
      <c r="J34" s="1431"/>
      <c r="K34" s="1431"/>
      <c r="L34" s="1431"/>
      <c r="M34" s="1431"/>
      <c r="N34" s="1431"/>
    </row>
    <row r="35" spans="2:14" ht="29.25" customHeight="1" x14ac:dyDescent="0.25">
      <c r="B35" s="1428"/>
      <c r="C35" s="1428"/>
      <c r="D35" s="1428"/>
      <c r="E35" s="510"/>
    </row>
    <row r="36" spans="2:14" ht="4.5" customHeight="1" x14ac:dyDescent="0.25">
      <c r="B36" s="1418"/>
      <c r="C36" s="1418"/>
      <c r="D36" s="1418"/>
      <c r="E36" s="452"/>
    </row>
  </sheetData>
  <mergeCells count="23">
    <mergeCell ref="B2:C2"/>
    <mergeCell ref="B3:C3"/>
    <mergeCell ref="A4:N4"/>
    <mergeCell ref="B5:N5"/>
    <mergeCell ref="B7:B10"/>
    <mergeCell ref="D7:E8"/>
    <mergeCell ref="G7:H7"/>
    <mergeCell ref="J7:K7"/>
    <mergeCell ref="M7:N7"/>
    <mergeCell ref="G8:H8"/>
    <mergeCell ref="B34:N34"/>
    <mergeCell ref="B35:D35"/>
    <mergeCell ref="B36:D36"/>
    <mergeCell ref="J8:K8"/>
    <mergeCell ref="M8:N8"/>
    <mergeCell ref="D9:D10"/>
    <mergeCell ref="E9:E10"/>
    <mergeCell ref="G9:G10"/>
    <mergeCell ref="H9:H10"/>
    <mergeCell ref="J9:J10"/>
    <mergeCell ref="K9:K10"/>
    <mergeCell ref="M9:M10"/>
    <mergeCell ref="N9:N10"/>
  </mergeCells>
  <printOptions horizontalCentered="1"/>
  <pageMargins left="0" right="0" top="0.43307086614173229" bottom="0.43307086614173229" header="0" footer="0"/>
  <pageSetup paperSize="9" scale="92" orientation="landscape" r:id="rId1"/>
  <headerFooter alignWithMargins="0"/>
  <rowBreaks count="2" manualBreakCount="2">
    <brk id="34" max="25" man="1"/>
    <brk id="3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08">
    <tabColor theme="0"/>
    <pageSetUpPr fitToPage="1"/>
  </sheetPr>
  <dimension ref="A1:AB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0" width="10.81640625" style="220" customWidth="1"/>
    <col min="11" max="11" width="7.1796875" style="220" customWidth="1"/>
    <col min="12" max="12" width="1.1796875" style="220" customWidth="1"/>
    <col min="13" max="13" width="7.1796875" style="220" customWidth="1"/>
    <col min="14" max="14" width="7.7265625" style="220" customWidth="1"/>
    <col min="15" max="22" width="8.26953125" style="220" customWidth="1"/>
    <col min="23" max="23" width="11.1796875" style="220" customWidth="1"/>
    <col min="24" max="24" width="7.7265625" style="220" customWidth="1"/>
    <col min="25" max="25" width="11.453125" style="220" customWidth="1"/>
    <col min="26" max="26" width="11.453125" style="220"/>
    <col min="27" max="27" width="11.81640625" style="220" bestFit="1" customWidth="1"/>
    <col min="28" max="16384" width="11.453125" style="220"/>
  </cols>
  <sheetData>
    <row r="1" spans="1:26" x14ac:dyDescent="0.35">
      <c r="A1" s="219"/>
      <c r="B1" s="219"/>
      <c r="J1" s="221"/>
      <c r="K1" s="221"/>
    </row>
    <row r="2" spans="1:26" ht="48.75" customHeight="1" x14ac:dyDescent="0.35">
      <c r="A2" s="219"/>
      <c r="B2" s="219"/>
      <c r="J2" s="221"/>
      <c r="K2" s="221"/>
    </row>
    <row r="3" spans="1:26" ht="24" customHeight="1" x14ac:dyDescent="0.35">
      <c r="A3" s="219"/>
      <c r="B3" s="1378" t="s">
        <v>365</v>
      </c>
      <c r="C3" s="1378"/>
      <c r="D3" s="1378"/>
      <c r="E3" s="1378"/>
      <c r="F3" s="1378"/>
      <c r="G3" s="1378"/>
      <c r="H3" s="1378"/>
      <c r="I3" s="1378"/>
      <c r="J3" s="1378"/>
      <c r="K3" s="1378"/>
      <c r="L3" s="1378"/>
      <c r="M3" s="1378"/>
      <c r="N3" s="1378"/>
      <c r="O3" s="1378"/>
      <c r="P3" s="1378"/>
      <c r="Q3" s="1378"/>
      <c r="R3" s="1378"/>
      <c r="S3" s="1378"/>
      <c r="T3" s="1378"/>
      <c r="U3" s="1378"/>
      <c r="V3" s="1378"/>
      <c r="W3" s="1378"/>
    </row>
    <row r="5" spans="1:26" x14ac:dyDescent="0.35">
      <c r="B5" s="219"/>
      <c r="C5" s="219"/>
      <c r="D5" s="1367" t="s">
        <v>366</v>
      </c>
      <c r="E5" s="1367"/>
      <c r="F5" s="1367"/>
      <c r="G5" s="1367"/>
      <c r="H5" s="1367"/>
      <c r="I5" s="1367"/>
      <c r="J5" s="1367"/>
      <c r="K5" s="1367"/>
      <c r="L5" s="219"/>
      <c r="M5" s="1368" t="s">
        <v>340</v>
      </c>
      <c r="N5" s="1368"/>
      <c r="O5" s="1368"/>
      <c r="P5" s="1368"/>
      <c r="Q5" s="1368"/>
      <c r="R5" s="1368"/>
      <c r="S5" s="1368"/>
      <c r="T5" s="1368"/>
      <c r="U5" s="1368"/>
      <c r="V5" s="1368"/>
      <c r="W5" s="1368"/>
      <c r="X5" s="1368"/>
    </row>
    <row r="6" spans="1:26" ht="21" customHeight="1" x14ac:dyDescent="0.35">
      <c r="B6" s="219"/>
      <c r="C6" s="219"/>
      <c r="D6" s="1368"/>
      <c r="E6" s="1368"/>
      <c r="F6" s="1368"/>
      <c r="G6" s="1368"/>
      <c r="H6" s="1368"/>
      <c r="I6" s="1368"/>
      <c r="J6" s="1368"/>
      <c r="K6" s="1368"/>
      <c r="L6" s="219"/>
      <c r="M6" s="1369">
        <v>43830</v>
      </c>
      <c r="N6" s="1370"/>
      <c r="O6" s="1371">
        <v>44196</v>
      </c>
      <c r="P6" s="1372"/>
      <c r="Q6" s="1371">
        <v>44561</v>
      </c>
      <c r="R6" s="1372"/>
      <c r="S6" s="1375">
        <v>44926</v>
      </c>
      <c r="T6" s="1376"/>
      <c r="U6" s="1373">
        <v>45291</v>
      </c>
      <c r="V6" s="1377"/>
      <c r="W6" s="1373">
        <f>J7</f>
        <v>45657</v>
      </c>
      <c r="X6" s="1374"/>
    </row>
    <row r="7" spans="1:26" x14ac:dyDescent="0.35">
      <c r="B7" s="225"/>
      <c r="C7" s="219"/>
      <c r="D7" s="226">
        <v>43465</v>
      </c>
      <c r="E7" s="227">
        <v>43830</v>
      </c>
      <c r="F7" s="228">
        <v>44196</v>
      </c>
      <c r="G7" s="228">
        <v>44561</v>
      </c>
      <c r="H7" s="228">
        <v>44926</v>
      </c>
      <c r="I7" s="228">
        <v>45291</v>
      </c>
      <c r="J7" s="228">
        <f>EVO!J7</f>
        <v>45657</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35">
      <c r="B8" s="225"/>
      <c r="C8" s="219"/>
      <c r="D8" s="234"/>
      <c r="E8" s="234"/>
      <c r="F8" s="234"/>
      <c r="G8" s="297"/>
      <c r="H8" s="297"/>
      <c r="I8" s="297"/>
      <c r="J8" s="234"/>
      <c r="K8" s="234"/>
      <c r="L8" s="219"/>
    </row>
    <row r="9" spans="1:26" ht="15" customHeight="1" x14ac:dyDescent="0.35">
      <c r="B9" s="298" t="s">
        <v>8</v>
      </c>
      <c r="C9" s="219"/>
      <c r="D9" s="299">
        <v>388846</v>
      </c>
      <c r="E9" s="300">
        <v>410355</v>
      </c>
      <c r="F9" s="300">
        <v>396745</v>
      </c>
      <c r="G9" s="254">
        <v>402114</v>
      </c>
      <c r="H9" s="254">
        <v>422621</v>
      </c>
      <c r="I9" s="254">
        <v>420976</v>
      </c>
      <c r="J9" s="301">
        <v>423377</v>
      </c>
      <c r="K9" s="302"/>
      <c r="L9" s="222"/>
      <c r="M9" s="278">
        <v>5.5314957592465852E-2</v>
      </c>
      <c r="N9" s="279">
        <v>21509</v>
      </c>
      <c r="O9" s="280">
        <v>-3.3166404698370955E-2</v>
      </c>
      <c r="P9" s="279">
        <v>-13610</v>
      </c>
      <c r="Q9" s="280">
        <f t="shared" ref="Q9:Q27" si="0">G9/F9-1</f>
        <v>1.3532621709158255E-2</v>
      </c>
      <c r="R9" s="279">
        <f t="shared" ref="R9:R27" si="1">G9-F9</f>
        <v>5369</v>
      </c>
      <c r="S9" s="280">
        <f>H9/G9-1</f>
        <v>5.0997975698433784E-2</v>
      </c>
      <c r="T9" s="279">
        <f>H9-G9</f>
        <v>20507</v>
      </c>
      <c r="U9" s="280">
        <f>I9/H9-1</f>
        <v>-3.8923763845147841E-3</v>
      </c>
      <c r="V9" s="279">
        <f>I9-H9</f>
        <v>-1645</v>
      </c>
      <c r="W9" s="280">
        <v>5.7034130211699452E-3</v>
      </c>
      <c r="X9" s="279">
        <v>2401</v>
      </c>
    </row>
    <row r="10" spans="1:26" x14ac:dyDescent="0.35">
      <c r="B10" s="303" t="s">
        <v>7</v>
      </c>
      <c r="C10" s="219"/>
      <c r="D10" s="253">
        <v>49707</v>
      </c>
      <c r="E10" s="254">
        <v>51252</v>
      </c>
      <c r="F10" s="254">
        <v>47953</v>
      </c>
      <c r="G10" s="254">
        <v>48669</v>
      </c>
      <c r="H10" s="254">
        <v>51170</v>
      </c>
      <c r="I10" s="254">
        <v>54128</v>
      </c>
      <c r="J10" s="257">
        <v>57909</v>
      </c>
      <c r="L10" s="222"/>
      <c r="M10" s="256">
        <v>3.1082141348301118E-2</v>
      </c>
      <c r="N10" s="257">
        <v>1545</v>
      </c>
      <c r="O10" s="258">
        <v>-6.4368219776789193E-2</v>
      </c>
      <c r="P10" s="257">
        <v>-3299</v>
      </c>
      <c r="Q10" s="258">
        <f t="shared" si="0"/>
        <v>1.4931286885075057E-2</v>
      </c>
      <c r="R10" s="257">
        <f t="shared" si="1"/>
        <v>716</v>
      </c>
      <c r="S10" s="258">
        <f t="shared" ref="S10:S25" si="2">H10/G10-1</f>
        <v>5.1387947153218594E-2</v>
      </c>
      <c r="T10" s="257">
        <f t="shared" ref="T10:T26" si="3">H10-G10</f>
        <v>2501</v>
      </c>
      <c r="U10" s="258">
        <f t="shared" ref="U10:U27" si="4">I10/H10-1</f>
        <v>5.7807308970099669E-2</v>
      </c>
      <c r="V10" s="257">
        <f t="shared" ref="V10:V27" si="5">I10-H10</f>
        <v>2958</v>
      </c>
      <c r="W10" s="258">
        <v>6.9852941176470562E-2</v>
      </c>
      <c r="X10" s="257">
        <v>3781</v>
      </c>
    </row>
    <row r="11" spans="1:26" x14ac:dyDescent="0.35">
      <c r="B11" s="303" t="s">
        <v>37</v>
      </c>
      <c r="C11" s="219"/>
      <c r="D11" s="253">
        <v>38844</v>
      </c>
      <c r="E11" s="254">
        <v>40697</v>
      </c>
      <c r="F11" s="254">
        <v>39355</v>
      </c>
      <c r="G11" s="254">
        <v>41002</v>
      </c>
      <c r="H11" s="254">
        <v>43882</v>
      </c>
      <c r="I11" s="254">
        <v>46871</v>
      </c>
      <c r="J11" s="257">
        <v>51282</v>
      </c>
      <c r="L11" s="222"/>
      <c r="M11" s="256">
        <v>4.7703635053032656E-2</v>
      </c>
      <c r="N11" s="257">
        <v>1853</v>
      </c>
      <c r="O11" s="258">
        <v>-3.2975403592402364E-2</v>
      </c>
      <c r="P11" s="257">
        <v>-1342</v>
      </c>
      <c r="Q11" s="258">
        <f t="shared" si="0"/>
        <v>4.1849828484309404E-2</v>
      </c>
      <c r="R11" s="257">
        <f t="shared" si="1"/>
        <v>1647</v>
      </c>
      <c r="S11" s="258">
        <f t="shared" si="2"/>
        <v>7.024047607433781E-2</v>
      </c>
      <c r="T11" s="257">
        <f t="shared" si="3"/>
        <v>2880</v>
      </c>
      <c r="U11" s="258">
        <f t="shared" si="4"/>
        <v>6.8114488856478639E-2</v>
      </c>
      <c r="V11" s="257">
        <f t="shared" si="5"/>
        <v>2989</v>
      </c>
      <c r="W11" s="258">
        <v>9.4109363999061335E-2</v>
      </c>
      <c r="X11" s="257">
        <v>4411</v>
      </c>
    </row>
    <row r="12" spans="1:26" x14ac:dyDescent="0.35">
      <c r="B12" s="303" t="s">
        <v>38</v>
      </c>
      <c r="C12" s="219"/>
      <c r="D12" s="253">
        <v>27993</v>
      </c>
      <c r="E12" s="254">
        <v>32479</v>
      </c>
      <c r="F12" s="254">
        <v>32836</v>
      </c>
      <c r="G12" s="254">
        <v>35355</v>
      </c>
      <c r="H12" s="254">
        <v>39461</v>
      </c>
      <c r="I12" s="254">
        <v>43584</v>
      </c>
      <c r="J12" s="257">
        <v>46233</v>
      </c>
      <c r="L12" s="222"/>
      <c r="M12" s="256">
        <v>0.16025434930161109</v>
      </c>
      <c r="N12" s="257">
        <v>4486</v>
      </c>
      <c r="O12" s="258">
        <v>1.0991717725299388E-2</v>
      </c>
      <c r="P12" s="257">
        <v>357</v>
      </c>
      <c r="Q12" s="258">
        <f t="shared" si="0"/>
        <v>7.6714581556827977E-2</v>
      </c>
      <c r="R12" s="257">
        <f t="shared" si="1"/>
        <v>2519</v>
      </c>
      <c r="S12" s="258">
        <f t="shared" si="2"/>
        <v>0.11613633149483804</v>
      </c>
      <c r="T12" s="257">
        <f t="shared" si="3"/>
        <v>4106</v>
      </c>
      <c r="U12" s="258">
        <f t="shared" si="4"/>
        <v>0.10448290717417197</v>
      </c>
      <c r="V12" s="257">
        <f t="shared" si="5"/>
        <v>4123</v>
      </c>
      <c r="W12" s="258">
        <v>6.0779185022026505E-2</v>
      </c>
      <c r="X12" s="257">
        <v>2649</v>
      </c>
    </row>
    <row r="13" spans="1:26" x14ac:dyDescent="0.35">
      <c r="B13" s="303" t="s">
        <v>6</v>
      </c>
      <c r="C13" s="219"/>
      <c r="D13" s="253">
        <v>48834</v>
      </c>
      <c r="E13" s="254">
        <v>53168</v>
      </c>
      <c r="F13" s="254">
        <v>54714</v>
      </c>
      <c r="G13" s="254">
        <v>58012</v>
      </c>
      <c r="H13" s="254">
        <v>57712</v>
      </c>
      <c r="I13" s="254">
        <v>63120</v>
      </c>
      <c r="J13" s="257">
        <v>75761</v>
      </c>
      <c r="K13" s="304"/>
      <c r="L13" s="219"/>
      <c r="M13" s="256">
        <v>8.8749641643117494E-2</v>
      </c>
      <c r="N13" s="257">
        <v>4334</v>
      </c>
      <c r="O13" s="258">
        <v>2.907764068612706E-2</v>
      </c>
      <c r="P13" s="257">
        <v>1546</v>
      </c>
      <c r="Q13" s="258">
        <f t="shared" si="0"/>
        <v>6.0277077164893722E-2</v>
      </c>
      <c r="R13" s="257">
        <f t="shared" si="1"/>
        <v>3298</v>
      </c>
      <c r="S13" s="258">
        <f t="shared" si="2"/>
        <v>-5.1713438598910422E-3</v>
      </c>
      <c r="T13" s="257">
        <f t="shared" si="3"/>
        <v>-300</v>
      </c>
      <c r="U13" s="258">
        <f t="shared" si="4"/>
        <v>9.3706681452730756E-2</v>
      </c>
      <c r="V13" s="257">
        <f t="shared" si="5"/>
        <v>5408</v>
      </c>
      <c r="W13" s="258">
        <v>0.20026932826362476</v>
      </c>
      <c r="X13" s="257">
        <v>12641</v>
      </c>
      <c r="Z13" s="224"/>
    </row>
    <row r="14" spans="1:26" x14ac:dyDescent="0.35">
      <c r="B14" s="303" t="s">
        <v>5</v>
      </c>
      <c r="C14" s="219"/>
      <c r="D14" s="253">
        <v>24752</v>
      </c>
      <c r="E14" s="254">
        <v>25483</v>
      </c>
      <c r="F14" s="254">
        <v>25356</v>
      </c>
      <c r="G14" s="254">
        <v>23258</v>
      </c>
      <c r="H14" s="254">
        <v>23164</v>
      </c>
      <c r="I14" s="254">
        <v>23876</v>
      </c>
      <c r="J14" s="257">
        <v>23556</v>
      </c>
      <c r="K14" s="304"/>
      <c r="L14" s="219"/>
      <c r="M14" s="256">
        <v>2.9532967032966928E-2</v>
      </c>
      <c r="N14" s="257">
        <v>731</v>
      </c>
      <c r="O14" s="258">
        <v>-4.9837146332849525E-3</v>
      </c>
      <c r="P14" s="257">
        <v>-127</v>
      </c>
      <c r="Q14" s="258">
        <f t="shared" si="0"/>
        <v>-8.274175737498024E-2</v>
      </c>
      <c r="R14" s="257">
        <f t="shared" si="1"/>
        <v>-2098</v>
      </c>
      <c r="S14" s="258">
        <f t="shared" si="2"/>
        <v>-4.0416200877118058E-3</v>
      </c>
      <c r="T14" s="257">
        <f t="shared" si="3"/>
        <v>-94</v>
      </c>
      <c r="U14" s="258">
        <f t="shared" si="4"/>
        <v>3.0737351061992824E-2</v>
      </c>
      <c r="V14" s="257">
        <f t="shared" si="5"/>
        <v>712</v>
      </c>
      <c r="W14" s="258">
        <v>-1.34025799966494E-2</v>
      </c>
      <c r="X14" s="257">
        <v>-320</v>
      </c>
      <c r="Z14" s="224"/>
    </row>
    <row r="15" spans="1:26" x14ac:dyDescent="0.35">
      <c r="B15" s="303" t="s">
        <v>4</v>
      </c>
      <c r="C15" s="219"/>
      <c r="D15" s="253">
        <v>129374</v>
      </c>
      <c r="E15" s="254">
        <v>146192</v>
      </c>
      <c r="F15" s="254">
        <v>140933</v>
      </c>
      <c r="G15" s="254">
        <v>142154</v>
      </c>
      <c r="H15" s="254">
        <v>146929</v>
      </c>
      <c r="I15" s="254">
        <v>156550</v>
      </c>
      <c r="J15" s="257">
        <v>160725</v>
      </c>
      <c r="K15" s="304"/>
      <c r="L15" s="219"/>
      <c r="M15" s="256">
        <v>0.12999520769242667</v>
      </c>
      <c r="N15" s="257">
        <v>16818</v>
      </c>
      <c r="O15" s="258">
        <v>-3.5973240669804118E-2</v>
      </c>
      <c r="P15" s="257">
        <v>-5259</v>
      </c>
      <c r="Q15" s="258">
        <f t="shared" si="0"/>
        <v>8.6636912575479563E-3</v>
      </c>
      <c r="R15" s="257">
        <f t="shared" si="1"/>
        <v>1221</v>
      </c>
      <c r="S15" s="258">
        <f t="shared" si="2"/>
        <v>3.3590331612195268E-2</v>
      </c>
      <c r="T15" s="257">
        <f t="shared" si="3"/>
        <v>4775</v>
      </c>
      <c r="U15" s="258">
        <f t="shared" si="4"/>
        <v>6.5480606279223252E-2</v>
      </c>
      <c r="V15" s="257">
        <f t="shared" si="5"/>
        <v>9621</v>
      </c>
      <c r="W15" s="258">
        <v>2.666879591184923E-2</v>
      </c>
      <c r="X15" s="257">
        <v>4175</v>
      </c>
      <c r="Z15" s="224"/>
    </row>
    <row r="16" spans="1:26" x14ac:dyDescent="0.35">
      <c r="B16" s="303" t="s">
        <v>40</v>
      </c>
      <c r="C16" s="219"/>
      <c r="D16" s="253">
        <v>86579</v>
      </c>
      <c r="E16" s="254">
        <v>89837</v>
      </c>
      <c r="F16" s="254">
        <v>84968</v>
      </c>
      <c r="G16" s="254">
        <v>87354</v>
      </c>
      <c r="H16" s="254">
        <v>89947</v>
      </c>
      <c r="I16" s="254">
        <v>94676</v>
      </c>
      <c r="J16" s="257">
        <v>98880</v>
      </c>
      <c r="L16" s="222"/>
      <c r="M16" s="256">
        <v>3.763037226117194E-2</v>
      </c>
      <c r="N16" s="257">
        <v>3258</v>
      </c>
      <c r="O16" s="258">
        <v>-5.4198158887763359E-2</v>
      </c>
      <c r="P16" s="257">
        <v>-4869</v>
      </c>
      <c r="Q16" s="258">
        <f t="shared" si="0"/>
        <v>2.8081159966104829E-2</v>
      </c>
      <c r="R16" s="257">
        <f t="shared" si="1"/>
        <v>2386</v>
      </c>
      <c r="S16" s="258">
        <f t="shared" si="2"/>
        <v>2.9683815280353576E-2</v>
      </c>
      <c r="T16" s="257">
        <f t="shared" si="3"/>
        <v>2593</v>
      </c>
      <c r="U16" s="258">
        <f t="shared" si="4"/>
        <v>5.2575405516581908E-2</v>
      </c>
      <c r="V16" s="257">
        <f t="shared" si="5"/>
        <v>4729</v>
      </c>
      <c r="W16" s="258">
        <v>4.4404072837889164E-2</v>
      </c>
      <c r="X16" s="257">
        <v>4204</v>
      </c>
      <c r="Z16" s="224"/>
    </row>
    <row r="17" spans="2:28" x14ac:dyDescent="0.35">
      <c r="B17" s="303" t="s">
        <v>41</v>
      </c>
      <c r="C17" s="219"/>
      <c r="D17" s="253">
        <v>318602</v>
      </c>
      <c r="E17" s="254">
        <v>334206</v>
      </c>
      <c r="F17" s="254">
        <v>321411</v>
      </c>
      <c r="G17" s="254">
        <v>337967</v>
      </c>
      <c r="H17" s="254">
        <v>354754</v>
      </c>
      <c r="I17" s="254">
        <v>352939</v>
      </c>
      <c r="J17" s="257">
        <v>382242</v>
      </c>
      <c r="L17" s="222"/>
      <c r="M17" s="256">
        <v>4.8976465935556046E-2</v>
      </c>
      <c r="N17" s="257">
        <v>15604</v>
      </c>
      <c r="O17" s="258">
        <v>-3.828477047090717E-2</v>
      </c>
      <c r="P17" s="257">
        <v>-12795</v>
      </c>
      <c r="Q17" s="258">
        <f t="shared" si="0"/>
        <v>5.1510371455861792E-2</v>
      </c>
      <c r="R17" s="257">
        <f t="shared" si="1"/>
        <v>16556</v>
      </c>
      <c r="S17" s="258">
        <f t="shared" si="2"/>
        <v>4.9670529962984489E-2</v>
      </c>
      <c r="T17" s="257">
        <f t="shared" si="3"/>
        <v>16787</v>
      </c>
      <c r="U17" s="258">
        <f t="shared" si="4"/>
        <v>-5.1162213815770796E-3</v>
      </c>
      <c r="V17" s="257">
        <f t="shared" si="5"/>
        <v>-1815</v>
      </c>
      <c r="W17" s="258">
        <v>8.3025678658351643E-2</v>
      </c>
      <c r="X17" s="257">
        <v>29303</v>
      </c>
      <c r="Z17" s="224"/>
    </row>
    <row r="18" spans="2:28" x14ac:dyDescent="0.35">
      <c r="B18" s="303" t="s">
        <v>3</v>
      </c>
      <c r="C18" s="219"/>
      <c r="D18" s="253">
        <v>116879</v>
      </c>
      <c r="E18" s="254">
        <v>144556</v>
      </c>
      <c r="F18" s="254">
        <v>155768</v>
      </c>
      <c r="G18" s="254">
        <v>166723</v>
      </c>
      <c r="H18" s="254">
        <v>185933</v>
      </c>
      <c r="I18" s="254">
        <v>205653</v>
      </c>
      <c r="J18" s="257">
        <v>218328</v>
      </c>
      <c r="L18" s="222"/>
      <c r="M18" s="256">
        <v>0.23680045174924502</v>
      </c>
      <c r="N18" s="257">
        <v>27677</v>
      </c>
      <c r="O18" s="258">
        <v>7.7561637012645512E-2</v>
      </c>
      <c r="P18" s="257">
        <v>11212</v>
      </c>
      <c r="Q18" s="258">
        <f t="shared" si="0"/>
        <v>7.0328950747265084E-2</v>
      </c>
      <c r="R18" s="257">
        <f t="shared" si="1"/>
        <v>10955</v>
      </c>
      <c r="S18" s="258">
        <f t="shared" si="2"/>
        <v>0.11522105528331417</v>
      </c>
      <c r="T18" s="257">
        <f t="shared" si="3"/>
        <v>19210</v>
      </c>
      <c r="U18" s="258">
        <f t="shared" si="4"/>
        <v>0.10605970968036882</v>
      </c>
      <c r="V18" s="257">
        <f t="shared" si="5"/>
        <v>19720</v>
      </c>
      <c r="W18" s="258">
        <v>6.1632944814809409E-2</v>
      </c>
      <c r="X18" s="257">
        <v>12675</v>
      </c>
      <c r="Z18" s="224"/>
    </row>
    <row r="19" spans="2:28" x14ac:dyDescent="0.35">
      <c r="B19" s="303" t="s">
        <v>2</v>
      </c>
      <c r="C19" s="219"/>
      <c r="D19" s="253">
        <v>54680</v>
      </c>
      <c r="E19" s="254">
        <v>56883</v>
      </c>
      <c r="F19" s="254">
        <v>52977</v>
      </c>
      <c r="G19" s="254">
        <v>54286</v>
      </c>
      <c r="H19" s="254">
        <v>56834</v>
      </c>
      <c r="I19" s="254">
        <v>58876</v>
      </c>
      <c r="J19" s="257">
        <v>59450</v>
      </c>
      <c r="L19" s="222"/>
      <c r="M19" s="256">
        <v>4.0288953913679482E-2</v>
      </c>
      <c r="N19" s="257">
        <v>2203</v>
      </c>
      <c r="O19" s="258">
        <v>-6.8667264384789872E-2</v>
      </c>
      <c r="P19" s="257">
        <v>-3906</v>
      </c>
      <c r="Q19" s="258">
        <f t="shared" si="0"/>
        <v>2.4708835909923232E-2</v>
      </c>
      <c r="R19" s="257">
        <f t="shared" si="1"/>
        <v>1309</v>
      </c>
      <c r="S19" s="258">
        <f t="shared" si="2"/>
        <v>4.6936595070552256E-2</v>
      </c>
      <c r="T19" s="257">
        <f t="shared" si="3"/>
        <v>2548</v>
      </c>
      <c r="U19" s="258">
        <f t="shared" si="4"/>
        <v>3.5929197311468597E-2</v>
      </c>
      <c r="V19" s="257">
        <f t="shared" si="5"/>
        <v>2042</v>
      </c>
      <c r="W19" s="258">
        <v>9.7493036211699913E-3</v>
      </c>
      <c r="X19" s="257">
        <v>574</v>
      </c>
      <c r="Z19" s="224"/>
    </row>
    <row r="20" spans="2:28" x14ac:dyDescent="0.35">
      <c r="B20" s="303" t="s">
        <v>35</v>
      </c>
      <c r="C20" s="219"/>
      <c r="D20" s="253">
        <v>80184</v>
      </c>
      <c r="E20" s="254">
        <v>80673</v>
      </c>
      <c r="F20" s="254">
        <v>77385</v>
      </c>
      <c r="G20" s="254">
        <v>77804</v>
      </c>
      <c r="H20" s="254">
        <v>79633</v>
      </c>
      <c r="I20" s="254">
        <v>83919</v>
      </c>
      <c r="J20" s="257">
        <v>85251</v>
      </c>
      <c r="L20" s="222"/>
      <c r="M20" s="256">
        <v>6.0984735109248511E-3</v>
      </c>
      <c r="N20" s="257">
        <v>489</v>
      </c>
      <c r="O20" s="258">
        <v>-4.0757130638503614E-2</v>
      </c>
      <c r="P20" s="257">
        <v>-3288</v>
      </c>
      <c r="Q20" s="258">
        <f t="shared" si="0"/>
        <v>5.414486011500852E-3</v>
      </c>
      <c r="R20" s="257">
        <f t="shared" si="1"/>
        <v>419</v>
      </c>
      <c r="S20" s="258">
        <f t="shared" si="2"/>
        <v>2.3507788802632268E-2</v>
      </c>
      <c r="T20" s="257">
        <f t="shared" si="3"/>
        <v>1829</v>
      </c>
      <c r="U20" s="258">
        <f t="shared" si="4"/>
        <v>5.3821908002963603E-2</v>
      </c>
      <c r="V20" s="257">
        <f t="shared" si="5"/>
        <v>4286</v>
      </c>
      <c r="W20" s="258">
        <v>1.5872448432416864E-2</v>
      </c>
      <c r="X20" s="257">
        <v>1332</v>
      </c>
      <c r="Z20" s="224"/>
    </row>
    <row r="21" spans="2:28" x14ac:dyDescent="0.35">
      <c r="B21" s="303" t="s">
        <v>42</v>
      </c>
      <c r="C21" s="219"/>
      <c r="D21" s="253">
        <v>215222</v>
      </c>
      <c r="E21" s="254">
        <v>228990</v>
      </c>
      <c r="F21" s="254">
        <v>223671</v>
      </c>
      <c r="G21" s="254">
        <v>216089</v>
      </c>
      <c r="H21" s="254">
        <v>224953</v>
      </c>
      <c r="I21" s="254">
        <v>237216</v>
      </c>
      <c r="J21" s="257">
        <v>256424</v>
      </c>
      <c r="L21" s="222"/>
      <c r="M21" s="256">
        <v>6.397115536515785E-2</v>
      </c>
      <c r="N21" s="257">
        <v>13768</v>
      </c>
      <c r="O21" s="258">
        <v>-2.3228088562819327E-2</v>
      </c>
      <c r="P21" s="257">
        <v>-5319</v>
      </c>
      <c r="Q21" s="258">
        <f t="shared" si="0"/>
        <v>-3.3898001976116698E-2</v>
      </c>
      <c r="R21" s="257">
        <f t="shared" si="1"/>
        <v>-7582</v>
      </c>
      <c r="S21" s="258">
        <f t="shared" si="2"/>
        <v>4.1020135222061382E-2</v>
      </c>
      <c r="T21" s="257">
        <f t="shared" si="3"/>
        <v>8864</v>
      </c>
      <c r="U21" s="258">
        <f t="shared" si="4"/>
        <v>5.4513609509541983E-2</v>
      </c>
      <c r="V21" s="257">
        <f t="shared" si="5"/>
        <v>12263</v>
      </c>
      <c r="W21" s="258">
        <v>8.0972615675165338E-2</v>
      </c>
      <c r="X21" s="257">
        <v>19208</v>
      </c>
      <c r="Z21" s="224"/>
    </row>
    <row r="22" spans="2:28" x14ac:dyDescent="0.35">
      <c r="B22" s="303" t="s">
        <v>43</v>
      </c>
      <c r="C22" s="219"/>
      <c r="D22" s="253">
        <v>44249</v>
      </c>
      <c r="E22" s="254">
        <v>53719</v>
      </c>
      <c r="F22" s="254">
        <v>52094</v>
      </c>
      <c r="G22" s="254">
        <v>54205</v>
      </c>
      <c r="H22" s="254">
        <v>55440</v>
      </c>
      <c r="I22" s="254">
        <v>62760</v>
      </c>
      <c r="J22" s="257">
        <v>66811</v>
      </c>
      <c r="L22" s="222"/>
      <c r="M22" s="256">
        <v>0.21401613595787472</v>
      </c>
      <c r="N22" s="257">
        <v>9470</v>
      </c>
      <c r="O22" s="258">
        <v>-3.0250004653846863E-2</v>
      </c>
      <c r="P22" s="257">
        <v>-1625</v>
      </c>
      <c r="Q22" s="258">
        <f t="shared" si="0"/>
        <v>4.0522900909893744E-2</v>
      </c>
      <c r="R22" s="257">
        <f t="shared" si="1"/>
        <v>2111</v>
      </c>
      <c r="S22" s="258">
        <f t="shared" si="2"/>
        <v>2.2783876026196914E-2</v>
      </c>
      <c r="T22" s="257">
        <f t="shared" si="3"/>
        <v>1235</v>
      </c>
      <c r="U22" s="258">
        <f t="shared" si="4"/>
        <v>0.13203463203463195</v>
      </c>
      <c r="V22" s="257">
        <f t="shared" si="5"/>
        <v>7320</v>
      </c>
      <c r="W22" s="258">
        <v>6.4547482472912643E-2</v>
      </c>
      <c r="X22" s="257">
        <v>4051</v>
      </c>
      <c r="Z22" s="224"/>
    </row>
    <row r="23" spans="2:28" x14ac:dyDescent="0.35">
      <c r="B23" s="303" t="s">
        <v>44</v>
      </c>
      <c r="C23" s="219"/>
      <c r="D23" s="253">
        <v>20012</v>
      </c>
      <c r="E23" s="254">
        <v>20052</v>
      </c>
      <c r="F23" s="254">
        <v>19700</v>
      </c>
      <c r="G23" s="254">
        <v>20426</v>
      </c>
      <c r="H23" s="254">
        <v>21291</v>
      </c>
      <c r="I23" s="254">
        <v>22108</v>
      </c>
      <c r="J23" s="257">
        <v>21514</v>
      </c>
      <c r="K23" s="304"/>
      <c r="L23" s="219"/>
      <c r="M23" s="256">
        <v>1.9988007195681501E-3</v>
      </c>
      <c r="N23" s="257">
        <v>40</v>
      </c>
      <c r="O23" s="258">
        <v>-1.7554358667464576E-2</v>
      </c>
      <c r="P23" s="257">
        <v>-352</v>
      </c>
      <c r="Q23" s="258">
        <f t="shared" si="0"/>
        <v>3.6852791878172697E-2</v>
      </c>
      <c r="R23" s="257">
        <f t="shared" si="1"/>
        <v>726</v>
      </c>
      <c r="S23" s="258">
        <f t="shared" si="2"/>
        <v>4.2347987858611491E-2</v>
      </c>
      <c r="T23" s="257">
        <f t="shared" si="3"/>
        <v>865</v>
      </c>
      <c r="U23" s="258">
        <f t="shared" si="4"/>
        <v>3.8373021464468637E-2</v>
      </c>
      <c r="V23" s="257">
        <f t="shared" si="5"/>
        <v>817</v>
      </c>
      <c r="W23" s="258">
        <v>-2.6868102044508735E-2</v>
      </c>
      <c r="X23" s="257">
        <v>-594</v>
      </c>
      <c r="Z23" s="224"/>
    </row>
    <row r="24" spans="2:28" x14ac:dyDescent="0.35">
      <c r="B24" s="303" t="s">
        <v>45</v>
      </c>
      <c r="C24" s="219"/>
      <c r="D24" s="253">
        <v>102813</v>
      </c>
      <c r="E24" s="254">
        <v>106366</v>
      </c>
      <c r="F24" s="254">
        <v>105906</v>
      </c>
      <c r="G24" s="254">
        <v>107110</v>
      </c>
      <c r="H24" s="254">
        <v>108983</v>
      </c>
      <c r="I24" s="254">
        <v>114252</v>
      </c>
      <c r="J24" s="257">
        <v>117575</v>
      </c>
      <c r="K24" s="304"/>
      <c r="L24" s="219"/>
      <c r="M24" s="256">
        <v>3.455788664857562E-2</v>
      </c>
      <c r="N24" s="257">
        <v>3553</v>
      </c>
      <c r="O24" s="258">
        <v>-4.3246902205591464E-3</v>
      </c>
      <c r="P24" s="257">
        <v>-460</v>
      </c>
      <c r="Q24" s="258">
        <f t="shared" si="0"/>
        <v>1.1368572130002086E-2</v>
      </c>
      <c r="R24" s="257">
        <f t="shared" si="1"/>
        <v>1204</v>
      </c>
      <c r="S24" s="258">
        <f t="shared" si="2"/>
        <v>1.7486695920082118E-2</v>
      </c>
      <c r="T24" s="257">
        <f t="shared" si="3"/>
        <v>1873</v>
      </c>
      <c r="U24" s="258">
        <f t="shared" si="4"/>
        <v>4.8346989897506853E-2</v>
      </c>
      <c r="V24" s="257">
        <f t="shared" si="5"/>
        <v>5269</v>
      </c>
      <c r="W24" s="258">
        <v>2.90848300248574E-2</v>
      </c>
      <c r="X24" s="257">
        <v>3323</v>
      </c>
      <c r="Z24" s="224"/>
    </row>
    <row r="25" spans="2:28" x14ac:dyDescent="0.35">
      <c r="B25" s="303" t="s">
        <v>46</v>
      </c>
      <c r="C25" s="219"/>
      <c r="D25" s="253">
        <v>15257</v>
      </c>
      <c r="E25" s="254">
        <v>15375</v>
      </c>
      <c r="F25" s="254">
        <v>14687</v>
      </c>
      <c r="G25" s="254">
        <v>15454</v>
      </c>
      <c r="H25" s="254">
        <v>14358</v>
      </c>
      <c r="I25" s="254">
        <v>14631</v>
      </c>
      <c r="J25" s="257">
        <v>14722</v>
      </c>
      <c r="L25" s="222"/>
      <c r="M25" s="256">
        <v>7.7341548141836025E-3</v>
      </c>
      <c r="N25" s="257">
        <v>118</v>
      </c>
      <c r="O25" s="258">
        <v>-4.4747967479674799E-2</v>
      </c>
      <c r="P25" s="257">
        <v>-688</v>
      </c>
      <c r="Q25" s="258">
        <f t="shared" si="0"/>
        <v>5.2223054401852043E-2</v>
      </c>
      <c r="R25" s="257">
        <f t="shared" si="1"/>
        <v>767</v>
      </c>
      <c r="S25" s="258">
        <f t="shared" si="2"/>
        <v>-7.0920150122945502E-2</v>
      </c>
      <c r="T25" s="257">
        <f t="shared" si="3"/>
        <v>-1096</v>
      </c>
      <c r="U25" s="258">
        <f t="shared" si="4"/>
        <v>1.901379022147931E-2</v>
      </c>
      <c r="V25" s="257">
        <f t="shared" si="5"/>
        <v>273</v>
      </c>
      <c r="W25" s="258">
        <v>6.2196705625041648E-3</v>
      </c>
      <c r="X25" s="257">
        <v>91</v>
      </c>
      <c r="Z25" s="224"/>
    </row>
    <row r="26" spans="2:28" x14ac:dyDescent="0.35">
      <c r="B26" s="305" t="s">
        <v>1</v>
      </c>
      <c r="C26" s="219"/>
      <c r="D26" s="260">
        <v>4359</v>
      </c>
      <c r="E26" s="261">
        <v>4461</v>
      </c>
      <c r="F26" s="261">
        <v>4491</v>
      </c>
      <c r="G26" s="261">
        <v>4622</v>
      </c>
      <c r="H26" s="261">
        <v>4953</v>
      </c>
      <c r="I26" s="261">
        <v>5237</v>
      </c>
      <c r="J26" s="265">
        <v>5608</v>
      </c>
      <c r="L26" s="222"/>
      <c r="M26" s="264">
        <v>2.33998623537508E-2</v>
      </c>
      <c r="N26" s="265">
        <v>102</v>
      </c>
      <c r="O26" s="266">
        <v>6.7249495628782796E-3</v>
      </c>
      <c r="P26" s="265">
        <v>30</v>
      </c>
      <c r="Q26" s="266">
        <f t="shared" si="0"/>
        <v>2.9169450011133469E-2</v>
      </c>
      <c r="R26" s="265">
        <f t="shared" si="1"/>
        <v>131</v>
      </c>
      <c r="S26" s="266">
        <f>H26/G26-1</f>
        <v>7.1614019904803206E-2</v>
      </c>
      <c r="T26" s="265">
        <f t="shared" si="3"/>
        <v>331</v>
      </c>
      <c r="U26" s="266">
        <f t="shared" si="4"/>
        <v>5.7338986472844633E-2</v>
      </c>
      <c r="V26" s="265">
        <f t="shared" si="5"/>
        <v>284</v>
      </c>
      <c r="W26" s="266">
        <v>7.0842085163261403E-2</v>
      </c>
      <c r="X26" s="265">
        <v>371</v>
      </c>
      <c r="Z26" s="224"/>
      <c r="AA26" s="224"/>
      <c r="AB26" s="286"/>
    </row>
    <row r="27" spans="2:28" x14ac:dyDescent="0.35">
      <c r="B27" s="235" t="s">
        <v>0</v>
      </c>
      <c r="C27" s="219"/>
      <c r="D27" s="1226">
        <f>SUM(D9:D26)</f>
        <v>1767186</v>
      </c>
      <c r="E27" s="306">
        <f>SUM(E9:E26)</f>
        <v>1894744</v>
      </c>
      <c r="F27" s="307">
        <f>SUM(F9:F26)</f>
        <v>1850950</v>
      </c>
      <c r="G27" s="306">
        <v>1892604</v>
      </c>
      <c r="H27" s="307">
        <v>1982018</v>
      </c>
      <c r="I27" s="306">
        <v>2061372</v>
      </c>
      <c r="J27" s="306">
        <f>SUM(J9:J26)</f>
        <v>2165648</v>
      </c>
      <c r="K27" s="308"/>
      <c r="L27" s="222"/>
      <c r="M27" s="240">
        <f>E27/D27-1</f>
        <v>7.2181422894930236E-2</v>
      </c>
      <c r="N27" s="241">
        <f>E27-D27</f>
        <v>127558</v>
      </c>
      <c r="O27" s="242">
        <f>F27/E27-1</f>
        <v>-2.3113412682663204E-2</v>
      </c>
      <c r="P27" s="243">
        <f>F27-E27</f>
        <v>-43794</v>
      </c>
      <c r="Q27" s="242">
        <f t="shared" si="0"/>
        <v>2.250411950619946E-2</v>
      </c>
      <c r="R27" s="237">
        <f t="shared" si="1"/>
        <v>41654</v>
      </c>
      <c r="S27" s="242">
        <f>H27/G27-1</f>
        <v>4.7243903109155383E-2</v>
      </c>
      <c r="T27" s="243">
        <f>H27-G27</f>
        <v>89414</v>
      </c>
      <c r="U27" s="309">
        <f t="shared" si="4"/>
        <v>4.003697241901949E-2</v>
      </c>
      <c r="V27" s="237">
        <f t="shared" si="5"/>
        <v>79354</v>
      </c>
      <c r="W27" s="242">
        <v>5.0585726399698938E-2</v>
      </c>
      <c r="X27" s="243">
        <v>104276</v>
      </c>
    </row>
    <row r="28" spans="2:28" x14ac:dyDescent="0.3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63"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200-000002000000}">
          <x14:colorSeries rgb="FF376092"/>
          <x14:colorNegative rgb="FFD00000"/>
          <x14:colorAxis rgb="FF000000"/>
          <x14:colorMarkers rgb="FFD00000"/>
          <x14:colorFirst rgb="FFD00000"/>
          <x14:colorLast rgb="FFD00000"/>
          <x14:colorHigh rgb="FFD00000"/>
          <x14:colorLow rgb="FFD00000"/>
          <x14:sparklines>
            <x14:sparkline>
              <xm:f>EVO_sol!D9:J9</xm:f>
              <xm:sqref>K9</xm:sqref>
            </x14:sparkline>
            <x14:sparkline>
              <xm:f>EVO_sol!D10:J10</xm:f>
              <xm:sqref>K10</xm:sqref>
            </x14:sparkline>
            <x14:sparkline>
              <xm:f>EVO_sol!D11:J11</xm:f>
              <xm:sqref>K11</xm:sqref>
            </x14:sparkline>
            <x14:sparkline>
              <xm:f>EVO_sol!D12:J12</xm:f>
              <xm:sqref>K12</xm:sqref>
            </x14:sparkline>
            <x14:sparkline>
              <xm:f>EVO_sol!D13:J13</xm:f>
              <xm:sqref>K13</xm:sqref>
            </x14:sparkline>
            <x14:sparkline>
              <xm:f>EVO_sol!D14:J14</xm:f>
              <xm:sqref>K14</xm:sqref>
            </x14:sparkline>
            <x14:sparkline>
              <xm:f>EVO_sol!D15:J15</xm:f>
              <xm:sqref>K15</xm:sqref>
            </x14:sparkline>
            <x14:sparkline>
              <xm:f>EVO_sol!D16:J16</xm:f>
              <xm:sqref>K16</xm:sqref>
            </x14:sparkline>
            <x14:sparkline>
              <xm:f>EVO_sol!D17:J17</xm:f>
              <xm:sqref>K17</xm:sqref>
            </x14:sparkline>
            <x14:sparkline>
              <xm:f>EVO_sol!D18:J18</xm:f>
              <xm:sqref>K18</xm:sqref>
            </x14:sparkline>
            <x14:sparkline>
              <xm:f>EVO_sol!D19:J19</xm:f>
              <xm:sqref>K19</xm:sqref>
            </x14:sparkline>
            <x14:sparkline>
              <xm:f>EVO_sol!D20:J20</xm:f>
              <xm:sqref>K20</xm:sqref>
            </x14:sparkline>
            <x14:sparkline>
              <xm:f>EVO_sol!D21:J21</xm:f>
              <xm:sqref>K21</xm:sqref>
            </x14:sparkline>
            <x14:sparkline>
              <xm:f>EVO_sol!D22:J22</xm:f>
              <xm:sqref>K22</xm:sqref>
            </x14:sparkline>
            <x14:sparkline>
              <xm:f>EVO_sol!D23:J23</xm:f>
              <xm:sqref>K23</xm:sqref>
            </x14:sparkline>
            <x14:sparkline>
              <xm:f>EVO_sol!D24:J24</xm:f>
              <xm:sqref>K24</xm:sqref>
            </x14:sparkline>
            <x14:sparkline>
              <xm:f>EVO_sol!D25:J25</xm:f>
              <xm:sqref>K25</xm:sqref>
            </x14:sparkline>
            <x14:sparkline>
              <xm:f>EVO_sol!D26:J26</xm:f>
              <xm:sqref>K26</xm:sqref>
            </x14:sparkline>
            <x14:sparkline>
              <xm:f>EVO_sol!D27:J27</xm:f>
              <xm:sqref>K27</xm:sqref>
            </x14:sparkline>
          </x14:sparklines>
        </x14:sparklineGroup>
      </x14:sparklineGroup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53">
    <tabColor theme="0"/>
    <pageSetUpPr fitToPage="1"/>
  </sheetPr>
  <dimension ref="A1:AX48"/>
  <sheetViews>
    <sheetView showGridLines="0" topLeftCell="A9" zoomScale="84" zoomScaleNormal="84" workbookViewId="0">
      <selection activeCell="AA36" sqref="AA36"/>
    </sheetView>
  </sheetViews>
  <sheetFormatPr baseColWidth="10" defaultColWidth="11.453125" defaultRowHeight="15.5" x14ac:dyDescent="0.25"/>
  <cols>
    <col min="1" max="1" width="1.1796875" style="339" customWidth="1"/>
    <col min="2" max="2" width="28.7265625" style="339" customWidth="1"/>
    <col min="3" max="3" width="0.54296875" style="339" customWidth="1"/>
    <col min="4" max="4" width="11.81640625" style="339" customWidth="1"/>
    <col min="5" max="5" width="7.7265625" style="339" customWidth="1"/>
    <col min="6" max="6" width="0.453125" style="339" customWidth="1"/>
    <col min="7" max="7" width="12.453125" style="339" customWidth="1"/>
    <col min="8" max="8" width="6.26953125" style="339" customWidth="1"/>
    <col min="9" max="9" width="0.453125" style="339" customWidth="1"/>
    <col min="10" max="10" width="10.81640625" style="339" customWidth="1"/>
    <col min="11" max="11" width="6.26953125" style="339" customWidth="1"/>
    <col min="12" max="12" width="0.453125" style="339" customWidth="1"/>
    <col min="13" max="13" width="11.81640625" style="339" customWidth="1"/>
    <col min="14" max="14" width="6.26953125" style="339" customWidth="1"/>
    <col min="15" max="15" width="0.7265625" style="442" customWidth="1"/>
    <col min="16" max="16" width="10.1796875" style="339" bestFit="1" customWidth="1"/>
    <col min="17" max="17" width="8.54296875" style="339" customWidth="1"/>
    <col min="18" max="18" width="0.453125" style="339" customWidth="1"/>
    <col min="19" max="19" width="8.453125" style="339" bestFit="1" customWidth="1"/>
    <col min="20" max="20" width="7.81640625" style="339" bestFit="1" customWidth="1"/>
    <col min="21" max="21" width="0.453125" style="339" customWidth="1"/>
    <col min="22" max="22" width="8.453125" style="339" bestFit="1" customWidth="1"/>
    <col min="23" max="23" width="7.7265625" style="339" bestFit="1" customWidth="1"/>
    <col min="24" max="24" width="0.453125" style="339" customWidth="1"/>
    <col min="25" max="25" width="8.453125" style="339" bestFit="1" customWidth="1"/>
    <col min="26" max="26" width="7.7265625" style="337" bestFit="1" customWidth="1"/>
    <col min="27" max="27" width="11.453125" style="337"/>
    <col min="28" max="30" width="2.453125" style="337" bestFit="1" customWidth="1"/>
    <col min="31" max="31" width="13" style="337" bestFit="1" customWidth="1"/>
    <col min="32" max="32" width="3.453125" style="337" bestFit="1" customWidth="1"/>
    <col min="33" max="33" width="3.81640625" style="337" customWidth="1"/>
    <col min="34" max="36" width="2.453125" style="337" bestFit="1" customWidth="1"/>
    <col min="37" max="37" width="8.453125" style="337" bestFit="1" customWidth="1"/>
    <col min="38" max="38" width="3.453125" style="337" bestFit="1" customWidth="1"/>
    <col min="39" max="39" width="3.54296875" style="337" customWidth="1"/>
    <col min="40" max="42" width="2.453125" style="337" bestFit="1" customWidth="1"/>
    <col min="43" max="43" width="8.453125" style="337" bestFit="1" customWidth="1"/>
    <col min="44" max="44" width="4.1796875" style="337" bestFit="1" customWidth="1"/>
    <col min="45" max="45" width="3.26953125" style="337" customWidth="1"/>
    <col min="46" max="46" width="4.26953125" style="337" bestFit="1" customWidth="1"/>
    <col min="47" max="47" width="2.453125" style="337" bestFit="1" customWidth="1"/>
    <col min="48" max="48" width="4.26953125" style="337" bestFit="1" customWidth="1"/>
    <col min="49" max="49" width="8.453125" style="337" bestFit="1" customWidth="1"/>
    <col min="50" max="50" width="4.26953125" style="337" bestFit="1" customWidth="1"/>
    <col min="51" max="16384" width="11.453125" style="339"/>
  </cols>
  <sheetData>
    <row r="1" spans="1:50" s="310" customFormat="1" ht="15" customHeight="1" x14ac:dyDescent="0.25">
      <c r="B1" s="311"/>
      <c r="C1" s="312"/>
      <c r="F1" s="312"/>
      <c r="I1" s="312"/>
      <c r="O1" s="435"/>
      <c r="R1" s="312"/>
      <c r="Z1" s="313"/>
      <c r="AA1" s="313"/>
      <c r="AB1" s="313"/>
      <c r="AC1" s="313"/>
      <c r="AD1" s="313"/>
      <c r="AE1" s="313"/>
      <c r="AF1" s="313"/>
      <c r="AG1" s="313"/>
      <c r="AH1" s="313"/>
      <c r="AI1" s="313"/>
      <c r="AJ1" s="313"/>
      <c r="AK1" s="313"/>
      <c r="AL1" s="313"/>
      <c r="AM1" s="313"/>
      <c r="AN1" s="313"/>
      <c r="AO1" s="313"/>
      <c r="AP1" s="313"/>
      <c r="AQ1" s="313"/>
      <c r="AR1" s="313"/>
      <c r="AS1" s="313"/>
      <c r="AT1" s="313"/>
      <c r="AU1" s="313"/>
      <c r="AV1" s="313"/>
      <c r="AW1" s="313"/>
      <c r="AX1" s="313"/>
    </row>
    <row r="2" spans="1:50" s="314" customFormat="1" ht="43.5" customHeight="1" x14ac:dyDescent="0.3">
      <c r="B2" s="1554"/>
      <c r="C2" s="1554"/>
      <c r="D2" s="1554"/>
      <c r="E2" s="1554"/>
      <c r="F2" s="1554"/>
      <c r="G2" s="1554"/>
      <c r="H2" s="1554"/>
      <c r="I2" s="1554"/>
      <c r="O2" s="436"/>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row>
    <row r="3" spans="1:50" s="315" customFormat="1" ht="4.5" customHeight="1" x14ac:dyDescent="0.25">
      <c r="B3" s="1555"/>
      <c r="C3" s="1555"/>
      <c r="D3" s="1555"/>
      <c r="E3" s="1555"/>
      <c r="F3" s="1555"/>
      <c r="G3" s="1555"/>
      <c r="H3" s="1555"/>
      <c r="I3" s="1555"/>
      <c r="O3" s="436"/>
      <c r="Z3" s="511"/>
      <c r="AA3" s="511"/>
      <c r="AB3" s="511"/>
      <c r="AC3" s="511"/>
      <c r="AD3" s="511"/>
      <c r="AE3" s="511"/>
      <c r="AF3" s="511"/>
      <c r="AG3" s="511"/>
      <c r="AH3" s="511"/>
      <c r="AI3" s="511"/>
      <c r="AJ3" s="511"/>
      <c r="AK3" s="511"/>
      <c r="AL3" s="511"/>
      <c r="AM3" s="511"/>
      <c r="AN3" s="511"/>
      <c r="AO3" s="511"/>
      <c r="AP3" s="511"/>
      <c r="AQ3" s="511"/>
      <c r="AR3" s="511"/>
      <c r="AS3" s="511"/>
      <c r="AT3" s="511"/>
      <c r="AU3" s="511"/>
      <c r="AV3" s="511"/>
      <c r="AW3" s="511"/>
      <c r="AX3" s="511"/>
    </row>
    <row r="4" spans="1:50" s="315" customFormat="1" ht="37.5" customHeight="1" x14ac:dyDescent="0.25">
      <c r="A4" s="1477" t="s">
        <v>426</v>
      </c>
      <c r="B4" s="1477"/>
      <c r="C4" s="1477"/>
      <c r="D4" s="1477"/>
      <c r="E4" s="1477"/>
      <c r="F4" s="1477"/>
      <c r="G4" s="1477"/>
      <c r="H4" s="1477"/>
      <c r="I4" s="1477"/>
      <c r="J4" s="1477"/>
      <c r="K4" s="1477"/>
      <c r="L4" s="1477"/>
      <c r="M4" s="1477"/>
      <c r="N4" s="1477"/>
      <c r="O4" s="1477"/>
      <c r="P4" s="1477"/>
      <c r="Q4" s="1477"/>
      <c r="R4" s="1477"/>
      <c r="S4" s="1477"/>
      <c r="T4" s="1477"/>
      <c r="U4" s="1477"/>
      <c r="V4" s="1477"/>
      <c r="W4" s="1477"/>
      <c r="X4" s="1477"/>
      <c r="Y4" s="1477"/>
      <c r="Z4" s="1477"/>
      <c r="AA4" s="511"/>
      <c r="AB4" s="511"/>
      <c r="AC4" s="511"/>
      <c r="AD4" s="511"/>
      <c r="AE4" s="511"/>
      <c r="AF4" s="511"/>
      <c r="AG4" s="511"/>
      <c r="AH4" s="511"/>
      <c r="AI4" s="511"/>
      <c r="AJ4" s="511"/>
      <c r="AK4" s="511"/>
      <c r="AL4" s="511"/>
      <c r="AM4" s="511"/>
      <c r="AN4" s="511"/>
      <c r="AO4" s="511"/>
      <c r="AP4" s="511"/>
      <c r="AQ4" s="511"/>
      <c r="AR4" s="511"/>
      <c r="AS4" s="511"/>
      <c r="AT4" s="511"/>
      <c r="AU4" s="511"/>
      <c r="AV4" s="511"/>
      <c r="AW4" s="511"/>
      <c r="AX4" s="511"/>
    </row>
    <row r="5" spans="1:50" s="315" customFormat="1" ht="17.25" customHeight="1" x14ac:dyDescent="0.25">
      <c r="B5" s="1420" t="str">
        <f>porsaad!$B$6</f>
        <v>Situación a 31 de diciembre de 2024</v>
      </c>
      <c r="C5" s="1420"/>
      <c r="D5" s="1420"/>
      <c r="E5" s="1420"/>
      <c r="F5" s="1420"/>
      <c r="G5" s="1420"/>
      <c r="H5" s="1420"/>
      <c r="I5" s="1420"/>
      <c r="J5" s="1420"/>
      <c r="K5" s="1420"/>
      <c r="L5" s="1420"/>
      <c r="M5" s="1420"/>
      <c r="N5" s="1420"/>
      <c r="O5" s="1420"/>
      <c r="P5" s="1420"/>
      <c r="Q5" s="1420"/>
      <c r="R5" s="1420"/>
      <c r="S5" s="1420"/>
      <c r="T5" s="1420"/>
      <c r="U5" s="1420"/>
      <c r="V5" s="1420"/>
      <c r="W5" s="1420"/>
      <c r="X5" s="1420"/>
      <c r="Y5" s="1420"/>
      <c r="Z5" s="1420"/>
      <c r="AA5" s="511"/>
      <c r="AB5" s="511"/>
      <c r="AC5" s="511"/>
      <c r="AD5" s="511"/>
      <c r="AE5" s="511"/>
      <c r="AF5" s="511"/>
      <c r="AG5" s="511"/>
      <c r="AH5" s="511"/>
      <c r="AI5" s="511"/>
      <c r="AJ5" s="511"/>
      <c r="AK5" s="511"/>
      <c r="AL5" s="511"/>
      <c r="AM5" s="511"/>
      <c r="AN5" s="511"/>
      <c r="AO5" s="511"/>
      <c r="AP5" s="511"/>
      <c r="AQ5" s="511"/>
      <c r="AR5" s="511"/>
      <c r="AS5" s="511"/>
      <c r="AT5" s="511"/>
      <c r="AU5" s="511"/>
      <c r="AV5" s="511"/>
      <c r="AW5" s="511"/>
      <c r="AX5" s="511"/>
    </row>
    <row r="6" spans="1:50" s="511" customFormat="1" ht="6" customHeight="1" x14ac:dyDescent="0.25"/>
    <row r="7" spans="1:50" s="513" customFormat="1" ht="12.75" customHeight="1" x14ac:dyDescent="0.25">
      <c r="A7" s="512"/>
      <c r="B7" s="1556" t="s">
        <v>12</v>
      </c>
      <c r="D7" s="1557" t="s">
        <v>478</v>
      </c>
      <c r="E7" s="1557"/>
      <c r="G7" s="1557"/>
      <c r="H7" s="1557"/>
      <c r="J7" s="1557"/>
      <c r="K7" s="1557"/>
      <c r="M7" s="1557"/>
      <c r="N7" s="1557"/>
      <c r="P7" s="1557" t="s">
        <v>179</v>
      </c>
      <c r="Q7" s="1557"/>
      <c r="S7" s="1557"/>
      <c r="T7" s="1557"/>
      <c r="V7" s="1557"/>
      <c r="W7" s="1557"/>
      <c r="Y7" s="1557"/>
      <c r="Z7" s="1557"/>
      <c r="AA7" s="512"/>
      <c r="AB7" s="512"/>
      <c r="AI7" s="514"/>
    </row>
    <row r="8" spans="1:50" s="513" customFormat="1" ht="37.5" customHeight="1" x14ac:dyDescent="0.25">
      <c r="A8" s="512"/>
      <c r="B8" s="1556"/>
      <c r="D8" s="1557"/>
      <c r="E8" s="1557"/>
      <c r="G8" s="1557" t="s">
        <v>169</v>
      </c>
      <c r="H8" s="1557"/>
      <c r="J8" s="1557" t="s">
        <v>175</v>
      </c>
      <c r="K8" s="1557"/>
      <c r="M8" s="1557" t="s">
        <v>170</v>
      </c>
      <c r="N8" s="1557"/>
      <c r="P8" s="1557"/>
      <c r="Q8" s="1557"/>
      <c r="S8" s="1557" t="s">
        <v>180</v>
      </c>
      <c r="T8" s="1557"/>
      <c r="V8" s="1557" t="s">
        <v>181</v>
      </c>
      <c r="W8" s="1557"/>
      <c r="Y8" s="1557" t="s">
        <v>182</v>
      </c>
      <c r="Z8" s="1557"/>
      <c r="AA8" s="512"/>
      <c r="AB8" s="512"/>
      <c r="AI8" s="514"/>
    </row>
    <row r="9" spans="1:50" s="325" customFormat="1" ht="36.75" customHeight="1" x14ac:dyDescent="0.25">
      <c r="A9" s="887"/>
      <c r="B9" s="1556"/>
      <c r="D9" s="887" t="s">
        <v>9</v>
      </c>
      <c r="E9" s="887" t="s">
        <v>10</v>
      </c>
      <c r="G9" s="887" t="s">
        <v>9</v>
      </c>
      <c r="H9" s="324" t="s">
        <v>10</v>
      </c>
      <c r="J9" s="887" t="s">
        <v>9</v>
      </c>
      <c r="K9" s="324" t="s">
        <v>10</v>
      </c>
      <c r="M9" s="887" t="s">
        <v>9</v>
      </c>
      <c r="N9" s="324" t="s">
        <v>10</v>
      </c>
      <c r="P9" s="887" t="s">
        <v>9</v>
      </c>
      <c r="Q9" s="887" t="s">
        <v>111</v>
      </c>
      <c r="S9" s="887" t="s">
        <v>9</v>
      </c>
      <c r="T9" s="324" t="s">
        <v>111</v>
      </c>
      <c r="V9" s="887" t="s">
        <v>9</v>
      </c>
      <c r="W9" s="324" t="s">
        <v>10</v>
      </c>
      <c r="Y9" s="887" t="s">
        <v>9</v>
      </c>
      <c r="Z9" s="516" t="s">
        <v>10</v>
      </c>
      <c r="AA9" s="516"/>
      <c r="AB9" s="517"/>
      <c r="AC9" s="518"/>
      <c r="AD9" s="518"/>
      <c r="AE9" s="518"/>
      <c r="AF9" s="518"/>
      <c r="AG9" s="515"/>
      <c r="AH9" s="515"/>
      <c r="AI9" s="515"/>
      <c r="AJ9" s="515"/>
      <c r="AK9" s="515"/>
      <c r="AL9" s="515"/>
      <c r="AM9" s="515"/>
      <c r="AN9" s="515"/>
      <c r="AO9" s="515"/>
      <c r="AP9" s="515"/>
      <c r="AQ9" s="515"/>
      <c r="AR9" s="515"/>
      <c r="AS9" s="515"/>
      <c r="AT9" s="515"/>
      <c r="AU9" s="515"/>
      <c r="AV9" s="515"/>
      <c r="AW9" s="515"/>
      <c r="AX9" s="515"/>
    </row>
    <row r="10" spans="1:50" s="329" customFormat="1" ht="4.5" customHeight="1" x14ac:dyDescent="0.25">
      <c r="A10" s="348"/>
      <c r="B10" s="319"/>
      <c r="D10" s="319"/>
      <c r="E10" s="319"/>
      <c r="G10" s="319"/>
      <c r="H10" s="319"/>
      <c r="J10" s="319"/>
      <c r="K10" s="319"/>
      <c r="M10" s="319"/>
      <c r="N10" s="319"/>
      <c r="P10" s="319"/>
      <c r="Q10" s="319"/>
      <c r="S10" s="319"/>
      <c r="T10" s="319"/>
      <c r="V10" s="319"/>
      <c r="W10" s="319"/>
      <c r="Y10" s="319"/>
      <c r="Z10" s="512"/>
      <c r="AA10" s="512"/>
      <c r="AB10" s="517"/>
      <c r="AC10" s="518"/>
      <c r="AD10" s="518"/>
      <c r="AE10" s="518"/>
      <c r="AF10" s="518"/>
      <c r="AG10" s="396"/>
      <c r="AH10" s="396"/>
      <c r="AI10" s="396"/>
      <c r="AJ10" s="396"/>
      <c r="AK10" s="396"/>
      <c r="AL10" s="396"/>
      <c r="AM10" s="396"/>
      <c r="AN10" s="396"/>
      <c r="AO10" s="396"/>
      <c r="AP10" s="396"/>
      <c r="AQ10" s="396"/>
      <c r="AR10" s="396"/>
      <c r="AS10" s="396"/>
      <c r="AT10" s="396"/>
      <c r="AU10" s="396"/>
      <c r="AV10" s="396"/>
      <c r="AW10" s="396"/>
      <c r="AX10" s="396"/>
    </row>
    <row r="11" spans="1:50" s="329" customFormat="1" ht="18" customHeight="1" x14ac:dyDescent="0.25">
      <c r="A11" s="348"/>
      <c r="B11" s="526" t="s">
        <v>8</v>
      </c>
      <c r="C11" s="527"/>
      <c r="D11" s="528">
        <f>G11+J11+M11</f>
        <v>8584147</v>
      </c>
      <c r="E11" s="529">
        <f t="shared" ref="E11:E28" si="0">D11*100/$D$30</f>
        <v>17.851892595752791</v>
      </c>
      <c r="F11" s="527"/>
      <c r="G11" s="530">
        <f>'20pobl'!J12</f>
        <v>7016107</v>
      </c>
      <c r="H11" s="531">
        <f>G11*100/$G$30</f>
        <v>18.27226113308949</v>
      </c>
      <c r="I11" s="527"/>
      <c r="J11" s="530">
        <f>'20pobl'!Q12</f>
        <v>1145951</v>
      </c>
      <c r="K11" s="531">
        <f>J11*100/$J$30</f>
        <v>16.812853785592029</v>
      </c>
      <c r="L11" s="527"/>
      <c r="M11" s="530">
        <f>'20pobl'!X12</f>
        <v>422089</v>
      </c>
      <c r="N11" s="531">
        <f t="shared" ref="N11:N28" si="1">M11*100/$M$30</f>
        <v>14.697439354507576</v>
      </c>
      <c r="O11" s="527"/>
      <c r="P11" s="532">
        <f>S11+V11+Y11</f>
        <v>296663</v>
      </c>
      <c r="Q11" s="533">
        <f>P11*100/D11</f>
        <v>3.4559403514408595</v>
      </c>
      <c r="R11" s="527"/>
      <c r="S11" s="530">
        <f>'44apbpcasaad'!G12</f>
        <v>89044</v>
      </c>
      <c r="T11" s="534">
        <f>S11*100/G11</f>
        <v>1.2691368589447112</v>
      </c>
      <c r="U11" s="527"/>
      <c r="V11" s="530">
        <f>'44apbpcasaad'!J12</f>
        <v>61677</v>
      </c>
      <c r="W11" s="534">
        <f>V11*100/J11</f>
        <v>5.3821673003470476</v>
      </c>
      <c r="X11" s="527"/>
      <c r="Y11" s="530">
        <f>'44apbpcasaad'!M12</f>
        <v>145942</v>
      </c>
      <c r="Z11" s="520">
        <f>Y11*100/M11</f>
        <v>34.576120202137467</v>
      </c>
      <c r="AA11" s="521"/>
      <c r="AB11" s="522">
        <f t="shared" ref="AB11:AB28" si="2">_xlfn.RANK.EQ(Q11,Q$11:Q$30,0)</f>
        <v>4</v>
      </c>
      <c r="AC11" s="522">
        <v>1</v>
      </c>
      <c r="AD11" s="522">
        <f>MATCH(AC11,AB$11:AB$30,0)</f>
        <v>7</v>
      </c>
      <c r="AE11" s="523" t="str">
        <f t="shared" ref="AE11:AE29" si="3">INDEX(B$11:B$30,AD11,1)</f>
        <v>Castilla y León</v>
      </c>
      <c r="AF11" s="524">
        <f t="shared" ref="AF11:AF29" si="4">INDEX(Q$11:Q$30,AD11,1)</f>
        <v>5.2940320165725341</v>
      </c>
      <c r="AG11" s="396"/>
      <c r="AH11" s="522">
        <f>_xlfn.RANK.EQ(T11,T$11:T$30,0)</f>
        <v>3</v>
      </c>
      <c r="AI11" s="522">
        <v>1</v>
      </c>
      <c r="AJ11" s="522">
        <f>MATCH(AI11,AH$11:AH$30,0)</f>
        <v>7</v>
      </c>
      <c r="AK11" s="523" t="str">
        <f>INDEX(B$11:B$30,AJ11,1)</f>
        <v>Castilla y León</v>
      </c>
      <c r="AL11" s="524">
        <f>INDEX(T$11:T$30,AJ11,1)</f>
        <v>1.4940370325357033</v>
      </c>
      <c r="AM11" s="396"/>
      <c r="AN11" s="522">
        <f>_xlfn.RANK.EQ(W11,W$11:W$30,0)</f>
        <v>1</v>
      </c>
      <c r="AO11" s="522">
        <v>1</v>
      </c>
      <c r="AP11" s="522">
        <f>MATCH(AO11,AN$11:AN$30,0)</f>
        <v>1</v>
      </c>
      <c r="AQ11" s="523" t="str">
        <f>INDEX(B$11:B$30,AP11,1)</f>
        <v>Andalucía</v>
      </c>
      <c r="AR11" s="524">
        <f>INDEX(W$11:W$30,AP11,1)</f>
        <v>5.3821673003470476</v>
      </c>
      <c r="AS11" s="396"/>
      <c r="AT11" s="522">
        <f>_xlfn.RANK.EQ(Z11,Z$11:Z$30,0)</f>
        <v>3</v>
      </c>
      <c r="AU11" s="522">
        <v>1</v>
      </c>
      <c r="AV11" s="522">
        <f>MATCH(AU11,AT$11:AT$30,0)</f>
        <v>7</v>
      </c>
      <c r="AW11" s="523" t="str">
        <f>INDEX(B$11:B$30,AV11,1)</f>
        <v>Castilla y León</v>
      </c>
      <c r="AX11" s="524">
        <f>INDEX(Z$11:Z$30,AV11,1)</f>
        <v>36.036247383794475</v>
      </c>
    </row>
    <row r="12" spans="1:50" s="329" customFormat="1" ht="18" customHeight="1" x14ac:dyDescent="0.25">
      <c r="A12" s="348"/>
      <c r="B12" s="526" t="s">
        <v>7</v>
      </c>
      <c r="C12" s="527"/>
      <c r="D12" s="528">
        <f t="shared" ref="D12:D28" si="5">G12+J12+M12</f>
        <v>1341289</v>
      </c>
      <c r="E12" s="529">
        <f t="shared" si="0"/>
        <v>2.7893915572350596</v>
      </c>
      <c r="F12" s="527"/>
      <c r="G12" s="530">
        <f>'20pobl'!J13</f>
        <v>1044239</v>
      </c>
      <c r="H12" s="531">
        <f t="shared" ref="H12:H28" si="6">G12*100/$G$30</f>
        <v>2.7195434296193368</v>
      </c>
      <c r="I12" s="527"/>
      <c r="J12" s="530">
        <f>'20pobl'!Q13</f>
        <v>200993</v>
      </c>
      <c r="K12" s="531">
        <f t="shared" ref="K12:K28" si="7">J12*100/$J$30</f>
        <v>2.9488747083666742</v>
      </c>
      <c r="L12" s="527"/>
      <c r="M12" s="530">
        <f>'20pobl'!X13</f>
        <v>96057</v>
      </c>
      <c r="N12" s="531">
        <f t="shared" si="1"/>
        <v>3.3447730977967542</v>
      </c>
      <c r="O12" s="527"/>
      <c r="P12" s="532">
        <f t="shared" ref="P12:P28" si="8">S12+V12+Y12</f>
        <v>45264</v>
      </c>
      <c r="Q12" s="533">
        <f t="shared" ref="Q12:Q28" si="9">P12*100/D12</f>
        <v>3.3746642222518788</v>
      </c>
      <c r="R12" s="527"/>
      <c r="S12" s="530">
        <f>'44apbpcasaad'!G13</f>
        <v>8865</v>
      </c>
      <c r="T12" s="534">
        <f t="shared" ref="T12:T28" si="10">S12*100/G12</f>
        <v>0.84894358475406495</v>
      </c>
      <c r="U12" s="527"/>
      <c r="V12" s="530">
        <f>'44apbpcasaad'!J13</f>
        <v>8323</v>
      </c>
      <c r="W12" s="534">
        <f t="shared" ref="W12:W28" si="11">V12*100/J12</f>
        <v>4.1409402317493642</v>
      </c>
      <c r="X12" s="527"/>
      <c r="Y12" s="530">
        <f>'44apbpcasaad'!M13</f>
        <v>28076</v>
      </c>
      <c r="Z12" s="520">
        <f t="shared" ref="Z12:Z28" si="12">Y12*100/M12</f>
        <v>29.228478923972226</v>
      </c>
      <c r="AA12" s="521"/>
      <c r="AB12" s="522">
        <f t="shared" si="2"/>
        <v>5</v>
      </c>
      <c r="AC12" s="522">
        <v>2</v>
      </c>
      <c r="AD12" s="522">
        <f t="shared" ref="AD12:AD28" si="13">MATCH(AC12,AB$11:AB$30,0)</f>
        <v>8</v>
      </c>
      <c r="AE12" s="523" t="str">
        <f t="shared" si="3"/>
        <v>Castilla - La Mancha</v>
      </c>
      <c r="AF12" s="524">
        <f t="shared" si="4"/>
        <v>3.744327249451318</v>
      </c>
      <c r="AG12" s="396"/>
      <c r="AH12" s="522">
        <f t="shared" ref="AH12:AH30" si="14">_xlfn.RANK.EQ(T12,T$11:T$30,0)</f>
        <v>17</v>
      </c>
      <c r="AI12" s="522">
        <v>2</v>
      </c>
      <c r="AJ12" s="522">
        <f t="shared" ref="AJ12:AJ28" si="15">MATCH(AI12,AH$11:AH$30,0)</f>
        <v>18</v>
      </c>
      <c r="AK12" s="523" t="str">
        <f t="shared" ref="AK12:AK29" si="16">INDEX(B$11:B$30,AJ12,1)</f>
        <v>Ceuta y Melilla</v>
      </c>
      <c r="AL12" s="524">
        <f t="shared" ref="AL12:AL29" si="17">INDEX(T$11:T$30,AJ12,1)</f>
        <v>1.3890860422201041</v>
      </c>
      <c r="AM12" s="396"/>
      <c r="AN12" s="522">
        <f t="shared" ref="AN12:AN30" si="18">_xlfn.RANK.EQ(W12,W$11:W$30,0)</f>
        <v>10</v>
      </c>
      <c r="AO12" s="522">
        <v>2</v>
      </c>
      <c r="AP12" s="522">
        <f t="shared" ref="AP12:AP28" si="19">MATCH(AO12,AN$11:AN$30,0)</f>
        <v>7</v>
      </c>
      <c r="AQ12" s="523" t="str">
        <f t="shared" ref="AQ12:AQ29" si="20">INDEX(B$11:B$30,AP12,1)</f>
        <v>Castilla y León</v>
      </c>
      <c r="AR12" s="524">
        <f t="shared" ref="AR12:AR28" si="21">INDEX(W$11:W$30,AP12,1)</f>
        <v>5.2373344676983908</v>
      </c>
      <c r="AS12" s="396"/>
      <c r="AT12" s="522">
        <f t="shared" ref="AT12:AT30" si="22">_xlfn.RANK.EQ(Z12,Z$11:Z$30,0)</f>
        <v>6</v>
      </c>
      <c r="AU12" s="522">
        <v>2</v>
      </c>
      <c r="AV12" s="522">
        <f t="shared" ref="AV12:AV28" si="23">MATCH(AU12,AT$11:AT$30,0)</f>
        <v>8</v>
      </c>
      <c r="AW12" s="523" t="str">
        <f t="shared" ref="AW12:AW29" si="24">INDEX(B$11:B$30,AV12,1)</f>
        <v>Castilla - La Mancha</v>
      </c>
      <c r="AX12" s="524">
        <f t="shared" ref="AX12:AX29" si="25">INDEX(Z$11:Z$30,AV12,1)</f>
        <v>35.477001053386864</v>
      </c>
    </row>
    <row r="13" spans="1:50" s="329" customFormat="1" ht="18" customHeight="1" x14ac:dyDescent="0.25">
      <c r="A13" s="348"/>
      <c r="B13" s="526" t="s">
        <v>37</v>
      </c>
      <c r="C13" s="527"/>
      <c r="D13" s="528">
        <f t="shared" si="5"/>
        <v>1006060</v>
      </c>
      <c r="E13" s="529">
        <f t="shared" si="0"/>
        <v>2.0922375938905815</v>
      </c>
      <c r="F13" s="527"/>
      <c r="G13" s="530">
        <f>'20pobl'!J14</f>
        <v>728875</v>
      </c>
      <c r="H13" s="531">
        <f t="shared" si="6"/>
        <v>1.8982313601232994</v>
      </c>
      <c r="I13" s="527"/>
      <c r="J13" s="530">
        <f>'20pobl'!Q14</f>
        <v>193292</v>
      </c>
      <c r="K13" s="531">
        <f t="shared" si="7"/>
        <v>2.8358892604698234</v>
      </c>
      <c r="L13" s="527"/>
      <c r="M13" s="530">
        <f>'20pobl'!X14</f>
        <v>83893</v>
      </c>
      <c r="N13" s="531">
        <f t="shared" si="1"/>
        <v>2.9212139614339727</v>
      </c>
      <c r="O13" s="527"/>
      <c r="P13" s="532">
        <f t="shared" si="8"/>
        <v>33127</v>
      </c>
      <c r="Q13" s="533">
        <f t="shared" si="9"/>
        <v>3.2927459594855177</v>
      </c>
      <c r="R13" s="527"/>
      <c r="S13" s="530">
        <f>'44apbpcasaad'!G14</f>
        <v>7910</v>
      </c>
      <c r="T13" s="534">
        <f t="shared" si="10"/>
        <v>1.0852340936374549</v>
      </c>
      <c r="U13" s="527"/>
      <c r="V13" s="530">
        <f>'44apbpcasaad'!J14</f>
        <v>6867</v>
      </c>
      <c r="W13" s="534">
        <f t="shared" si="11"/>
        <v>3.5526560850940547</v>
      </c>
      <c r="X13" s="527"/>
      <c r="Y13" s="530">
        <f>'44apbpcasaad'!M14</f>
        <v>18350</v>
      </c>
      <c r="Z13" s="520">
        <f t="shared" si="12"/>
        <v>21.87310025866282</v>
      </c>
      <c r="AA13" s="521">
        <f ca="1">_xlfn.SHEETS()</f>
        <v>92</v>
      </c>
      <c r="AB13" s="522">
        <f t="shared" si="2"/>
        <v>6</v>
      </c>
      <c r="AC13" s="522">
        <v>3</v>
      </c>
      <c r="AD13" s="522">
        <f t="shared" si="13"/>
        <v>11</v>
      </c>
      <c r="AE13" s="523" t="str">
        <f t="shared" si="3"/>
        <v>Extremadura</v>
      </c>
      <c r="AF13" s="525">
        <f t="shared" si="4"/>
        <v>3.5253522222201146</v>
      </c>
      <c r="AG13" s="396"/>
      <c r="AH13" s="522">
        <f t="shared" si="14"/>
        <v>7</v>
      </c>
      <c r="AI13" s="522">
        <v>3</v>
      </c>
      <c r="AJ13" s="522">
        <f t="shared" si="15"/>
        <v>1</v>
      </c>
      <c r="AK13" s="523" t="str">
        <f t="shared" si="16"/>
        <v>Andalucía</v>
      </c>
      <c r="AL13" s="524">
        <f t="shared" si="17"/>
        <v>1.2691368589447112</v>
      </c>
      <c r="AM13" s="396"/>
      <c r="AN13" s="522">
        <f t="shared" si="18"/>
        <v>14</v>
      </c>
      <c r="AO13" s="522">
        <v>3</v>
      </c>
      <c r="AP13" s="522">
        <f t="shared" si="19"/>
        <v>8</v>
      </c>
      <c r="AQ13" s="523" t="str">
        <f t="shared" si="20"/>
        <v>Castilla - La Mancha</v>
      </c>
      <c r="AR13" s="524">
        <f t="shared" si="21"/>
        <v>5.0791793146326301</v>
      </c>
      <c r="AS13" s="396"/>
      <c r="AT13" s="522">
        <f t="shared" si="22"/>
        <v>17</v>
      </c>
      <c r="AU13" s="522">
        <v>3</v>
      </c>
      <c r="AV13" s="522">
        <f t="shared" si="23"/>
        <v>1</v>
      </c>
      <c r="AW13" s="523" t="str">
        <f t="shared" si="24"/>
        <v>Andalucía</v>
      </c>
      <c r="AX13" s="524">
        <f t="shared" si="25"/>
        <v>34.576120202137467</v>
      </c>
    </row>
    <row r="14" spans="1:50" s="329" customFormat="1" ht="18" customHeight="1" x14ac:dyDescent="0.25">
      <c r="A14" s="348"/>
      <c r="B14" s="526" t="s">
        <v>38</v>
      </c>
      <c r="C14" s="527"/>
      <c r="D14" s="528">
        <f t="shared" si="5"/>
        <v>1209906</v>
      </c>
      <c r="E14" s="529">
        <f t="shared" si="0"/>
        <v>2.516162871273858</v>
      </c>
      <c r="F14" s="527"/>
      <c r="G14" s="530">
        <f>'20pobl'!J15</f>
        <v>1010320</v>
      </c>
      <c r="H14" s="531">
        <f t="shared" si="6"/>
        <v>2.6312071449285157</v>
      </c>
      <c r="I14" s="527"/>
      <c r="J14" s="530">
        <f>'20pobl'!Q15</f>
        <v>147036</v>
      </c>
      <c r="K14" s="531">
        <f t="shared" si="7"/>
        <v>2.1572429966187991</v>
      </c>
      <c r="L14" s="527"/>
      <c r="M14" s="530">
        <f>'20pobl'!X15</f>
        <v>52550</v>
      </c>
      <c r="N14" s="531">
        <f t="shared" si="1"/>
        <v>1.8298283965689064</v>
      </c>
      <c r="O14" s="527"/>
      <c r="P14" s="532">
        <f t="shared" si="8"/>
        <v>31849</v>
      </c>
      <c r="Q14" s="533">
        <f t="shared" si="9"/>
        <v>2.6323532571951871</v>
      </c>
      <c r="R14" s="527"/>
      <c r="S14" s="530">
        <f>'44apbpcasaad'!G15</f>
        <v>8618</v>
      </c>
      <c r="T14" s="534">
        <f t="shared" si="10"/>
        <v>0.85299707023517302</v>
      </c>
      <c r="U14" s="527"/>
      <c r="V14" s="530">
        <f>'44apbpcasaad'!J15</f>
        <v>6902</v>
      </c>
      <c r="W14" s="534">
        <f t="shared" si="11"/>
        <v>4.6940885225386983</v>
      </c>
      <c r="X14" s="527"/>
      <c r="Y14" s="530">
        <f>'44apbpcasaad'!M15</f>
        <v>16329</v>
      </c>
      <c r="Z14" s="520">
        <f t="shared" si="12"/>
        <v>31.073263558515698</v>
      </c>
      <c r="AA14" s="1324"/>
      <c r="AB14" s="522">
        <f t="shared" si="2"/>
        <v>16</v>
      </c>
      <c r="AC14" s="522">
        <v>4</v>
      </c>
      <c r="AD14" s="522">
        <f t="shared" si="13"/>
        <v>1</v>
      </c>
      <c r="AE14" s="523" t="str">
        <f t="shared" si="3"/>
        <v>Andalucía</v>
      </c>
      <c r="AF14" s="524">
        <f t="shared" si="4"/>
        <v>3.4559403514408595</v>
      </c>
      <c r="AG14" s="396"/>
      <c r="AH14" s="522">
        <f t="shared" si="14"/>
        <v>16</v>
      </c>
      <c r="AI14" s="522">
        <v>4</v>
      </c>
      <c r="AJ14" s="522">
        <f t="shared" si="15"/>
        <v>14</v>
      </c>
      <c r="AK14" s="523" t="str">
        <f t="shared" si="16"/>
        <v>Murcia, Región de</v>
      </c>
      <c r="AL14" s="524">
        <f t="shared" si="17"/>
        <v>1.254661839898493</v>
      </c>
      <c r="AM14" s="396"/>
      <c r="AN14" s="522">
        <f t="shared" si="18"/>
        <v>5</v>
      </c>
      <c r="AO14" s="522">
        <v>4</v>
      </c>
      <c r="AP14" s="522">
        <f t="shared" si="19"/>
        <v>14</v>
      </c>
      <c r="AQ14" s="523" t="str">
        <f t="shared" si="20"/>
        <v>Murcia, Región de</v>
      </c>
      <c r="AR14" s="524">
        <f t="shared" si="21"/>
        <v>4.8068485938665377</v>
      </c>
      <c r="AS14" s="396"/>
      <c r="AT14" s="522">
        <f t="shared" si="22"/>
        <v>4</v>
      </c>
      <c r="AU14" s="522">
        <v>4</v>
      </c>
      <c r="AV14" s="522">
        <f t="shared" si="23"/>
        <v>4</v>
      </c>
      <c r="AW14" s="523" t="str">
        <f t="shared" si="24"/>
        <v>Balears, Illes</v>
      </c>
      <c r="AX14" s="524">
        <f t="shared" si="25"/>
        <v>31.073263558515698</v>
      </c>
    </row>
    <row r="15" spans="1:50" s="329" customFormat="1" ht="18" customHeight="1" x14ac:dyDescent="0.25">
      <c r="A15" s="348"/>
      <c r="B15" s="526" t="s">
        <v>6</v>
      </c>
      <c r="C15" s="527"/>
      <c r="D15" s="528">
        <f t="shared" si="5"/>
        <v>2213016</v>
      </c>
      <c r="E15" s="529">
        <f t="shared" si="0"/>
        <v>4.6022655418974603</v>
      </c>
      <c r="F15" s="527"/>
      <c r="G15" s="530">
        <f>'20pobl'!J16</f>
        <v>1826469</v>
      </c>
      <c r="H15" s="531">
        <f t="shared" si="6"/>
        <v>4.7567288411497755</v>
      </c>
      <c r="I15" s="527"/>
      <c r="J15" s="530">
        <f>'20pobl'!Q16</f>
        <v>288173</v>
      </c>
      <c r="K15" s="531">
        <f t="shared" si="7"/>
        <v>4.2279386413166113</v>
      </c>
      <c r="L15" s="527"/>
      <c r="M15" s="530">
        <f>'20pobl'!X16</f>
        <v>98374</v>
      </c>
      <c r="N15" s="531">
        <f t="shared" si="1"/>
        <v>3.4254526866616479</v>
      </c>
      <c r="O15" s="527"/>
      <c r="P15" s="532">
        <f t="shared" si="8"/>
        <v>45025</v>
      </c>
      <c r="Q15" s="533">
        <f t="shared" si="9"/>
        <v>2.0345537492724861</v>
      </c>
      <c r="R15" s="527"/>
      <c r="S15" s="530">
        <f>'44apbpcasaad'!G16</f>
        <v>17859</v>
      </c>
      <c r="T15" s="534">
        <f t="shared" si="10"/>
        <v>0.9777882898642134</v>
      </c>
      <c r="U15" s="527"/>
      <c r="V15" s="530">
        <f>'44apbpcasaad'!J16</f>
        <v>9040</v>
      </c>
      <c r="W15" s="534">
        <f t="shared" si="11"/>
        <v>3.137004507708911</v>
      </c>
      <c r="X15" s="527"/>
      <c r="Y15" s="530">
        <f>'44apbpcasaad'!M16</f>
        <v>18126</v>
      </c>
      <c r="Z15" s="520">
        <f t="shared" si="12"/>
        <v>18.425600260231363</v>
      </c>
      <c r="AA15" s="521"/>
      <c r="AB15" s="522">
        <f t="shared" si="2"/>
        <v>19</v>
      </c>
      <c r="AC15" s="522">
        <v>5</v>
      </c>
      <c r="AD15" s="522">
        <f t="shared" si="13"/>
        <v>2</v>
      </c>
      <c r="AE15" s="523" t="str">
        <f t="shared" si="3"/>
        <v>Aragón</v>
      </c>
      <c r="AF15" s="524">
        <f t="shared" si="4"/>
        <v>3.3746642222518788</v>
      </c>
      <c r="AG15" s="396"/>
      <c r="AH15" s="522">
        <f t="shared" si="14"/>
        <v>13</v>
      </c>
      <c r="AI15" s="522">
        <v>5</v>
      </c>
      <c r="AJ15" s="522">
        <f t="shared" si="15"/>
        <v>12</v>
      </c>
      <c r="AK15" s="523" t="str">
        <f t="shared" si="16"/>
        <v>Galicia</v>
      </c>
      <c r="AL15" s="524">
        <f t="shared" si="17"/>
        <v>1.112383395780282</v>
      </c>
      <c r="AM15" s="396"/>
      <c r="AN15" s="522">
        <f t="shared" si="18"/>
        <v>17</v>
      </c>
      <c r="AO15" s="522">
        <v>5</v>
      </c>
      <c r="AP15" s="522">
        <f t="shared" si="19"/>
        <v>4</v>
      </c>
      <c r="AQ15" s="523" t="str">
        <f t="shared" si="20"/>
        <v>Balears, Illes</v>
      </c>
      <c r="AR15" s="524">
        <f t="shared" si="21"/>
        <v>4.6940885225386983</v>
      </c>
      <c r="AS15" s="396"/>
      <c r="AT15" s="522">
        <f t="shared" si="22"/>
        <v>18</v>
      </c>
      <c r="AU15" s="522">
        <v>5</v>
      </c>
      <c r="AV15" s="522">
        <f t="shared" si="23"/>
        <v>10</v>
      </c>
      <c r="AW15" s="523" t="str">
        <f t="shared" si="24"/>
        <v>Comunitat Valenciana</v>
      </c>
      <c r="AX15" s="524">
        <f t="shared" si="25"/>
        <v>30.138781487589732</v>
      </c>
    </row>
    <row r="16" spans="1:50" s="329" customFormat="1" ht="18" customHeight="1" x14ac:dyDescent="0.25">
      <c r="A16" s="348"/>
      <c r="B16" s="526" t="s">
        <v>5</v>
      </c>
      <c r="C16" s="527"/>
      <c r="D16" s="535">
        <f t="shared" si="5"/>
        <v>588387</v>
      </c>
      <c r="E16" s="529">
        <f t="shared" si="0"/>
        <v>1.2236302021315801</v>
      </c>
      <c r="F16" s="527"/>
      <c r="G16" s="536">
        <f>'20pobl'!J17</f>
        <v>450214</v>
      </c>
      <c r="H16" s="531">
        <f t="shared" si="6"/>
        <v>1.1725060313037916</v>
      </c>
      <c r="I16" s="527"/>
      <c r="J16" s="536">
        <f>'20pobl'!Q17</f>
        <v>97495</v>
      </c>
      <c r="K16" s="531">
        <f t="shared" si="7"/>
        <v>1.4304007586941283</v>
      </c>
      <c r="L16" s="527"/>
      <c r="M16" s="536">
        <f>'20pobl'!X17</f>
        <v>40678</v>
      </c>
      <c r="N16" s="531">
        <f t="shared" si="1"/>
        <v>1.4164369080043762</v>
      </c>
      <c r="O16" s="527"/>
      <c r="P16" s="536">
        <f t="shared" si="8"/>
        <v>18175</v>
      </c>
      <c r="Q16" s="533">
        <f t="shared" si="9"/>
        <v>3.0889533589287321</v>
      </c>
      <c r="R16" s="527"/>
      <c r="S16" s="536">
        <f>'44apbpcasaad'!G17</f>
        <v>4722</v>
      </c>
      <c r="T16" s="534">
        <f t="shared" si="10"/>
        <v>1.0488345542342086</v>
      </c>
      <c r="U16" s="527"/>
      <c r="V16" s="536">
        <f>'44apbpcasaad'!J17</f>
        <v>3878</v>
      </c>
      <c r="W16" s="534">
        <f t="shared" si="11"/>
        <v>3.9776398789681524</v>
      </c>
      <c r="X16" s="527"/>
      <c r="Y16" s="536">
        <f>'44apbpcasaad'!M17</f>
        <v>9575</v>
      </c>
      <c r="Z16" s="520">
        <f t="shared" si="12"/>
        <v>23.538522051231624</v>
      </c>
      <c r="AA16" s="521"/>
      <c r="AB16" s="522">
        <f t="shared" si="2"/>
        <v>10</v>
      </c>
      <c r="AC16" s="522">
        <v>6</v>
      </c>
      <c r="AD16" s="522">
        <f t="shared" si="13"/>
        <v>3</v>
      </c>
      <c r="AE16" s="523" t="str">
        <f t="shared" si="3"/>
        <v>Asturias, Principado de</v>
      </c>
      <c r="AF16" s="524">
        <f t="shared" si="4"/>
        <v>3.2927459594855177</v>
      </c>
      <c r="AG16" s="396"/>
      <c r="AH16" s="522">
        <f t="shared" si="14"/>
        <v>11</v>
      </c>
      <c r="AI16" s="522">
        <v>6</v>
      </c>
      <c r="AJ16" s="522">
        <f t="shared" si="15"/>
        <v>11</v>
      </c>
      <c r="AK16" s="523" t="str">
        <f t="shared" si="16"/>
        <v>Extremadura</v>
      </c>
      <c r="AL16" s="524">
        <f t="shared" si="17"/>
        <v>1.1015255345924162</v>
      </c>
      <c r="AM16" s="396"/>
      <c r="AN16" s="522">
        <f t="shared" si="18"/>
        <v>11</v>
      </c>
      <c r="AO16" s="522">
        <v>6</v>
      </c>
      <c r="AP16" s="522">
        <f t="shared" si="19"/>
        <v>10</v>
      </c>
      <c r="AQ16" s="523" t="str">
        <f t="shared" si="20"/>
        <v>Comunitat Valenciana</v>
      </c>
      <c r="AR16" s="524">
        <f t="shared" si="21"/>
        <v>4.4549277350266658</v>
      </c>
      <c r="AS16" s="396"/>
      <c r="AT16" s="522">
        <f t="shared" si="22"/>
        <v>15</v>
      </c>
      <c r="AU16" s="522">
        <v>6</v>
      </c>
      <c r="AV16" s="522">
        <f t="shared" si="23"/>
        <v>2</v>
      </c>
      <c r="AW16" s="523" t="str">
        <f t="shared" si="24"/>
        <v>Aragón</v>
      </c>
      <c r="AX16" s="524">
        <f t="shared" si="25"/>
        <v>29.228478923972226</v>
      </c>
    </row>
    <row r="17" spans="1:50" s="329" customFormat="1" ht="18" customHeight="1" x14ac:dyDescent="0.25">
      <c r="A17" s="348"/>
      <c r="B17" s="526" t="s">
        <v>4</v>
      </c>
      <c r="C17" s="527"/>
      <c r="D17" s="528">
        <f t="shared" si="5"/>
        <v>2383703</v>
      </c>
      <c r="E17" s="529">
        <f t="shared" si="0"/>
        <v>4.9572322021248834</v>
      </c>
      <c r="F17" s="527"/>
      <c r="G17" s="530">
        <f>'20pobl'!J18</f>
        <v>1752567</v>
      </c>
      <c r="H17" s="531">
        <f t="shared" si="6"/>
        <v>4.5642636118912163</v>
      </c>
      <c r="I17" s="527"/>
      <c r="J17" s="530">
        <f>'20pobl'!Q18</f>
        <v>413741</v>
      </c>
      <c r="K17" s="531">
        <f t="shared" si="7"/>
        <v>6.0702132448111934</v>
      </c>
      <c r="L17" s="527"/>
      <c r="M17" s="530">
        <f>'20pobl'!X18</f>
        <v>217395</v>
      </c>
      <c r="N17" s="531">
        <f t="shared" si="1"/>
        <v>7.5698486065099413</v>
      </c>
      <c r="O17" s="527"/>
      <c r="P17" s="532">
        <f t="shared" si="8"/>
        <v>126194</v>
      </c>
      <c r="Q17" s="533">
        <f>P17*100/D17</f>
        <v>5.2940320165725341</v>
      </c>
      <c r="R17" s="527"/>
      <c r="S17" s="530">
        <f>'44apbpcasaad'!G18</f>
        <v>26184</v>
      </c>
      <c r="T17" s="534">
        <f>S17*100/G17</f>
        <v>1.4940370325357033</v>
      </c>
      <c r="U17" s="527"/>
      <c r="V17" s="530">
        <f>'44apbpcasaad'!J18</f>
        <v>21669</v>
      </c>
      <c r="W17" s="534">
        <f>V17*100/J17</f>
        <v>5.2373344676983908</v>
      </c>
      <c r="X17" s="527"/>
      <c r="Y17" s="530">
        <f>'44apbpcasaad'!M18</f>
        <v>78341</v>
      </c>
      <c r="Z17" s="520">
        <f>Y17*100/M17</f>
        <v>36.036247383794475</v>
      </c>
      <c r="AA17" s="521"/>
      <c r="AB17" s="522">
        <f t="shared" si="2"/>
        <v>1</v>
      </c>
      <c r="AC17" s="522">
        <v>7</v>
      </c>
      <c r="AD17" s="522">
        <f t="shared" si="13"/>
        <v>16</v>
      </c>
      <c r="AE17" s="523" t="str">
        <f t="shared" si="3"/>
        <v>País Vasco</v>
      </c>
      <c r="AF17" s="524">
        <f t="shared" si="4"/>
        <v>3.192750807426064</v>
      </c>
      <c r="AG17" s="396"/>
      <c r="AH17" s="522">
        <f t="shared" si="14"/>
        <v>1</v>
      </c>
      <c r="AI17" s="522">
        <v>7</v>
      </c>
      <c r="AJ17" s="522">
        <f t="shared" si="15"/>
        <v>3</v>
      </c>
      <c r="AK17" s="523" t="str">
        <f t="shared" si="16"/>
        <v>Asturias, Principado de</v>
      </c>
      <c r="AL17" s="524">
        <f t="shared" si="17"/>
        <v>1.0852340936374549</v>
      </c>
      <c r="AM17" s="396"/>
      <c r="AN17" s="522">
        <f t="shared" si="18"/>
        <v>2</v>
      </c>
      <c r="AO17" s="522">
        <v>7</v>
      </c>
      <c r="AP17" s="522">
        <f t="shared" si="19"/>
        <v>11</v>
      </c>
      <c r="AQ17" s="523" t="str">
        <f t="shared" si="20"/>
        <v>Extremadura</v>
      </c>
      <c r="AR17" s="524">
        <f t="shared" si="21"/>
        <v>4.3763676148796495</v>
      </c>
      <c r="AS17" s="396"/>
      <c r="AT17" s="522">
        <f t="shared" si="22"/>
        <v>1</v>
      </c>
      <c r="AU17" s="522">
        <v>7</v>
      </c>
      <c r="AV17" s="522">
        <f t="shared" si="23"/>
        <v>11</v>
      </c>
      <c r="AW17" s="523" t="str">
        <f t="shared" si="24"/>
        <v>Extremadura</v>
      </c>
      <c r="AX17" s="524">
        <f t="shared" si="25"/>
        <v>29.03269959895427</v>
      </c>
    </row>
    <row r="18" spans="1:50" s="329" customFormat="1" ht="18" customHeight="1" x14ac:dyDescent="0.25">
      <c r="A18" s="348"/>
      <c r="B18" s="526" t="s">
        <v>40</v>
      </c>
      <c r="C18" s="527"/>
      <c r="D18" s="528">
        <f t="shared" si="5"/>
        <v>2084086</v>
      </c>
      <c r="E18" s="529">
        <f t="shared" si="0"/>
        <v>4.3341382006053779</v>
      </c>
      <c r="F18" s="527"/>
      <c r="G18" s="530">
        <f>'20pobl'!J19</f>
        <v>1679650</v>
      </c>
      <c r="H18" s="531">
        <f t="shared" si="6"/>
        <v>4.3743636481304753</v>
      </c>
      <c r="I18" s="527"/>
      <c r="J18" s="530">
        <f>'20pobl'!Q19</f>
        <v>273430</v>
      </c>
      <c r="K18" s="531">
        <f t="shared" si="7"/>
        <v>4.0116362833964354</v>
      </c>
      <c r="L18" s="527"/>
      <c r="M18" s="530">
        <f>'20pobl'!X19</f>
        <v>131006</v>
      </c>
      <c r="N18" s="531">
        <f t="shared" si="1"/>
        <v>4.5617221488278998</v>
      </c>
      <c r="O18" s="527"/>
      <c r="P18" s="532">
        <f t="shared" si="8"/>
        <v>78035</v>
      </c>
      <c r="Q18" s="533">
        <f t="shared" si="9"/>
        <v>3.744327249451318</v>
      </c>
      <c r="R18" s="527"/>
      <c r="S18" s="530">
        <f>'44apbpcasaad'!G19</f>
        <v>17670</v>
      </c>
      <c r="T18" s="534">
        <f t="shared" si="10"/>
        <v>1.0520048819694579</v>
      </c>
      <c r="U18" s="527"/>
      <c r="V18" s="530">
        <f>'44apbpcasaad'!J19</f>
        <v>13888</v>
      </c>
      <c r="W18" s="534">
        <f t="shared" si="11"/>
        <v>5.0791793146326301</v>
      </c>
      <c r="X18" s="527"/>
      <c r="Y18" s="530">
        <f>'44apbpcasaad'!M19</f>
        <v>46477</v>
      </c>
      <c r="Z18" s="520">
        <f t="shared" si="12"/>
        <v>35.477001053386864</v>
      </c>
      <c r="AA18" s="521"/>
      <c r="AB18" s="522">
        <f t="shared" si="2"/>
        <v>2</v>
      </c>
      <c r="AC18" s="522">
        <v>8</v>
      </c>
      <c r="AD18" s="522">
        <f t="shared" si="13"/>
        <v>20</v>
      </c>
      <c r="AE18" s="523" t="str">
        <f t="shared" si="3"/>
        <v>TOTAL</v>
      </c>
      <c r="AF18" s="524">
        <f t="shared" si="4"/>
        <v>3.1577677039795957</v>
      </c>
      <c r="AG18" s="396"/>
      <c r="AH18" s="522">
        <f t="shared" si="14"/>
        <v>10</v>
      </c>
      <c r="AI18" s="522">
        <v>8</v>
      </c>
      <c r="AJ18" s="522">
        <f t="shared" si="15"/>
        <v>20</v>
      </c>
      <c r="AK18" s="523" t="str">
        <f t="shared" si="16"/>
        <v>TOTAL</v>
      </c>
      <c r="AL18" s="524">
        <f t="shared" si="17"/>
        <v>1.0562539284697201</v>
      </c>
      <c r="AM18" s="396"/>
      <c r="AN18" s="522">
        <f t="shared" si="18"/>
        <v>3</v>
      </c>
      <c r="AO18" s="522">
        <v>8</v>
      </c>
      <c r="AP18" s="522">
        <f t="shared" si="19"/>
        <v>20</v>
      </c>
      <c r="AQ18" s="523" t="str">
        <f t="shared" si="20"/>
        <v>TOTAL</v>
      </c>
      <c r="AR18" s="524">
        <f t="shared" si="21"/>
        <v>4.2921412539638801</v>
      </c>
      <c r="AS18" s="396"/>
      <c r="AT18" s="522">
        <f t="shared" si="22"/>
        <v>2</v>
      </c>
      <c r="AU18" s="522">
        <v>8</v>
      </c>
      <c r="AV18" s="522">
        <f t="shared" si="23"/>
        <v>20</v>
      </c>
      <c r="AW18" s="523" t="str">
        <f t="shared" si="24"/>
        <v>TOTAL</v>
      </c>
      <c r="AX18" s="524">
        <f t="shared" si="25"/>
        <v>28.563394935814983</v>
      </c>
    </row>
    <row r="19" spans="1:50" s="329" customFormat="1" ht="18" customHeight="1" x14ac:dyDescent="0.25">
      <c r="A19" s="348"/>
      <c r="B19" s="526" t="s">
        <v>41</v>
      </c>
      <c r="C19" s="527"/>
      <c r="D19" s="528">
        <f t="shared" si="5"/>
        <v>7901963</v>
      </c>
      <c r="E19" s="529">
        <f t="shared" si="0"/>
        <v>16.433198868986342</v>
      </c>
      <c r="F19" s="527"/>
      <c r="G19" s="530">
        <f>'20pobl'!J20</f>
        <v>6372799</v>
      </c>
      <c r="H19" s="531">
        <f t="shared" si="6"/>
        <v>16.596874516978087</v>
      </c>
      <c r="I19" s="527"/>
      <c r="J19" s="530">
        <f>'20pobl'!Q20</f>
        <v>1076178</v>
      </c>
      <c r="K19" s="531">
        <f t="shared" si="7"/>
        <v>15.789177164879527</v>
      </c>
      <c r="L19" s="527"/>
      <c r="M19" s="530">
        <f>'20pobl'!X20</f>
        <v>452986</v>
      </c>
      <c r="N19" s="531">
        <f t="shared" si="1"/>
        <v>15.773294881982162</v>
      </c>
      <c r="O19" s="527"/>
      <c r="P19" s="532">
        <f t="shared" si="8"/>
        <v>229333</v>
      </c>
      <c r="Q19" s="533">
        <f t="shared" si="9"/>
        <v>2.9022282184819139</v>
      </c>
      <c r="R19" s="527"/>
      <c r="S19" s="530">
        <f>'44apbpcasaad'!G20</f>
        <v>59437</v>
      </c>
      <c r="T19" s="534">
        <f t="shared" si="10"/>
        <v>0.93266710592943536</v>
      </c>
      <c r="U19" s="527"/>
      <c r="V19" s="530">
        <f>'44apbpcasaad'!J20</f>
        <v>45959</v>
      </c>
      <c r="W19" s="534">
        <f t="shared" si="11"/>
        <v>4.2705760571206621</v>
      </c>
      <c r="X19" s="527"/>
      <c r="Y19" s="530">
        <f>'44apbpcasaad'!M20</f>
        <v>123937</v>
      </c>
      <c r="Z19" s="520">
        <f t="shared" si="12"/>
        <v>27.36000671102418</v>
      </c>
      <c r="AA19" s="521"/>
      <c r="AB19" s="522">
        <f t="shared" si="2"/>
        <v>11</v>
      </c>
      <c r="AC19" s="522">
        <v>9</v>
      </c>
      <c r="AD19" s="522">
        <f t="shared" si="13"/>
        <v>10</v>
      </c>
      <c r="AE19" s="523" t="str">
        <f t="shared" si="3"/>
        <v>Comunitat Valenciana</v>
      </c>
      <c r="AF19" s="524">
        <f t="shared" si="4"/>
        <v>3.154885889043642</v>
      </c>
      <c r="AG19" s="396"/>
      <c r="AH19" s="522">
        <f t="shared" si="14"/>
        <v>14</v>
      </c>
      <c r="AI19" s="522">
        <v>9</v>
      </c>
      <c r="AJ19" s="522">
        <f t="shared" si="15"/>
        <v>16</v>
      </c>
      <c r="AK19" s="523" t="str">
        <f t="shared" si="16"/>
        <v>País Vasco</v>
      </c>
      <c r="AL19" s="524">
        <f t="shared" si="17"/>
        <v>1.0528531453523406</v>
      </c>
      <c r="AM19" s="396"/>
      <c r="AN19" s="522">
        <f t="shared" si="18"/>
        <v>9</v>
      </c>
      <c r="AO19" s="522">
        <v>9</v>
      </c>
      <c r="AP19" s="522">
        <f t="shared" si="19"/>
        <v>9</v>
      </c>
      <c r="AQ19" s="523" t="str">
        <f t="shared" si="20"/>
        <v>Cataluña</v>
      </c>
      <c r="AR19" s="524">
        <f t="shared" si="21"/>
        <v>4.2705760571206621</v>
      </c>
      <c r="AS19" s="396"/>
      <c r="AT19" s="522">
        <f t="shared" si="22"/>
        <v>12</v>
      </c>
      <c r="AU19" s="522">
        <v>9</v>
      </c>
      <c r="AV19" s="522">
        <f t="shared" si="23"/>
        <v>13</v>
      </c>
      <c r="AW19" s="523" t="str">
        <f t="shared" si="24"/>
        <v>Madrid, Comunidad de</v>
      </c>
      <c r="AX19" s="524">
        <f t="shared" si="25"/>
        <v>28.548388813779447</v>
      </c>
    </row>
    <row r="20" spans="1:50" s="329" customFormat="1" ht="18" customHeight="1" x14ac:dyDescent="0.25">
      <c r="A20" s="348"/>
      <c r="B20" s="526" t="s">
        <v>3</v>
      </c>
      <c r="C20" s="527"/>
      <c r="D20" s="528">
        <f t="shared" si="5"/>
        <v>5216195</v>
      </c>
      <c r="E20" s="529">
        <f t="shared" si="0"/>
        <v>10.847781718847862</v>
      </c>
      <c r="F20" s="527"/>
      <c r="G20" s="530">
        <f>'20pobl'!J21</f>
        <v>4168661</v>
      </c>
      <c r="H20" s="531">
        <f t="shared" si="6"/>
        <v>10.856570797356136</v>
      </c>
      <c r="I20" s="527"/>
      <c r="J20" s="530">
        <f>'20pobl'!Q21</f>
        <v>755276</v>
      </c>
      <c r="K20" s="531">
        <f t="shared" si="7"/>
        <v>11.08105403788365</v>
      </c>
      <c r="L20" s="527"/>
      <c r="M20" s="530">
        <f>'20pobl'!X21</f>
        <v>292258</v>
      </c>
      <c r="N20" s="531">
        <f t="shared" si="1"/>
        <v>10.176631541854148</v>
      </c>
      <c r="O20" s="527"/>
      <c r="P20" s="532">
        <f t="shared" si="8"/>
        <v>164565</v>
      </c>
      <c r="Q20" s="533">
        <f t="shared" si="9"/>
        <v>3.154885889043642</v>
      </c>
      <c r="R20" s="527"/>
      <c r="S20" s="530">
        <f>'44apbpcasaad'!G21</f>
        <v>42835</v>
      </c>
      <c r="T20" s="534">
        <f t="shared" si="10"/>
        <v>1.0275481743418331</v>
      </c>
      <c r="U20" s="527"/>
      <c r="V20" s="530">
        <f>'44apbpcasaad'!J21</f>
        <v>33647</v>
      </c>
      <c r="W20" s="534">
        <f t="shared" si="11"/>
        <v>4.4549277350266658</v>
      </c>
      <c r="X20" s="527"/>
      <c r="Y20" s="530">
        <f>'44apbpcasaad'!M21</f>
        <v>88083</v>
      </c>
      <c r="Z20" s="520">
        <f t="shared" si="12"/>
        <v>30.138781487589732</v>
      </c>
      <c r="AA20" s="521"/>
      <c r="AB20" s="522">
        <f t="shared" si="2"/>
        <v>9</v>
      </c>
      <c r="AC20" s="522">
        <v>10</v>
      </c>
      <c r="AD20" s="522">
        <f t="shared" si="13"/>
        <v>6</v>
      </c>
      <c r="AE20" s="523" t="str">
        <f t="shared" si="3"/>
        <v>Cantabria</v>
      </c>
      <c r="AF20" s="525">
        <f t="shared" si="4"/>
        <v>3.0889533589287321</v>
      </c>
      <c r="AG20" s="396"/>
      <c r="AH20" s="522">
        <f t="shared" si="14"/>
        <v>12</v>
      </c>
      <c r="AI20" s="522">
        <v>10</v>
      </c>
      <c r="AJ20" s="522">
        <f t="shared" si="15"/>
        <v>8</v>
      </c>
      <c r="AK20" s="523" t="str">
        <f t="shared" si="16"/>
        <v>Castilla - La Mancha</v>
      </c>
      <c r="AL20" s="524">
        <f t="shared" si="17"/>
        <v>1.0520048819694579</v>
      </c>
      <c r="AM20" s="396"/>
      <c r="AN20" s="522">
        <f t="shared" si="18"/>
        <v>6</v>
      </c>
      <c r="AO20" s="522">
        <v>10</v>
      </c>
      <c r="AP20" s="522">
        <f t="shared" si="19"/>
        <v>2</v>
      </c>
      <c r="AQ20" s="523" t="str">
        <f t="shared" si="20"/>
        <v>Aragón</v>
      </c>
      <c r="AR20" s="524">
        <f t="shared" si="21"/>
        <v>4.1409402317493642</v>
      </c>
      <c r="AS20" s="396"/>
      <c r="AT20" s="522">
        <f t="shared" si="22"/>
        <v>5</v>
      </c>
      <c r="AU20" s="522">
        <v>10</v>
      </c>
      <c r="AV20" s="522">
        <f t="shared" si="23"/>
        <v>17</v>
      </c>
      <c r="AW20" s="523" t="str">
        <f t="shared" si="24"/>
        <v>Rioja, La</v>
      </c>
      <c r="AX20" s="524">
        <f t="shared" si="25"/>
        <v>27.554347826086957</v>
      </c>
    </row>
    <row r="21" spans="1:50" s="329" customFormat="1" ht="18" customHeight="1" x14ac:dyDescent="0.25">
      <c r="A21" s="348"/>
      <c r="B21" s="526" t="s">
        <v>2</v>
      </c>
      <c r="C21" s="527"/>
      <c r="D21" s="528">
        <f t="shared" si="5"/>
        <v>1054306</v>
      </c>
      <c r="E21" s="529">
        <f t="shared" si="0"/>
        <v>2.1925716643782711</v>
      </c>
      <c r="F21" s="527"/>
      <c r="G21" s="530">
        <f>'20pobl'!J22</f>
        <v>824039</v>
      </c>
      <c r="H21" s="531">
        <f t="shared" si="6"/>
        <v>2.1460698635083428</v>
      </c>
      <c r="I21" s="527"/>
      <c r="J21" s="530">
        <f>'20pobl'!Q22</f>
        <v>157208</v>
      </c>
      <c r="K21" s="531">
        <f t="shared" si="7"/>
        <v>2.3064817936590236</v>
      </c>
      <c r="L21" s="527"/>
      <c r="M21" s="530">
        <f>'20pobl'!X22</f>
        <v>73059</v>
      </c>
      <c r="N21" s="531">
        <f t="shared" si="1"/>
        <v>2.5439663715495286</v>
      </c>
      <c r="O21" s="527"/>
      <c r="P21" s="532">
        <f t="shared" si="8"/>
        <v>37168</v>
      </c>
      <c r="Q21" s="533">
        <f t="shared" si="9"/>
        <v>3.5253522222201146</v>
      </c>
      <c r="R21" s="527"/>
      <c r="S21" s="530">
        <f>'44apbpcasaad'!G22</f>
        <v>9077</v>
      </c>
      <c r="T21" s="534">
        <f t="shared" si="10"/>
        <v>1.1015255345924162</v>
      </c>
      <c r="U21" s="527"/>
      <c r="V21" s="530">
        <f>'44apbpcasaad'!J22</f>
        <v>6880</v>
      </c>
      <c r="W21" s="534">
        <f t="shared" si="11"/>
        <v>4.3763676148796495</v>
      </c>
      <c r="X21" s="527"/>
      <c r="Y21" s="530">
        <f>'44apbpcasaad'!M22</f>
        <v>21211</v>
      </c>
      <c r="Z21" s="520">
        <f t="shared" si="12"/>
        <v>29.03269959895427</v>
      </c>
      <c r="AA21" s="521"/>
      <c r="AB21" s="522">
        <f t="shared" si="2"/>
        <v>3</v>
      </c>
      <c r="AC21" s="522">
        <v>11</v>
      </c>
      <c r="AD21" s="522">
        <f t="shared" si="13"/>
        <v>9</v>
      </c>
      <c r="AE21" s="523" t="str">
        <f t="shared" si="3"/>
        <v>Cataluña</v>
      </c>
      <c r="AF21" s="524">
        <f t="shared" si="4"/>
        <v>2.9022282184819139</v>
      </c>
      <c r="AG21" s="396"/>
      <c r="AH21" s="522">
        <f t="shared" si="14"/>
        <v>6</v>
      </c>
      <c r="AI21" s="522">
        <v>11</v>
      </c>
      <c r="AJ21" s="522">
        <f t="shared" si="15"/>
        <v>6</v>
      </c>
      <c r="AK21" s="523" t="str">
        <f t="shared" si="16"/>
        <v>Cantabria</v>
      </c>
      <c r="AL21" s="524">
        <f t="shared" si="17"/>
        <v>1.0488345542342086</v>
      </c>
      <c r="AM21" s="396"/>
      <c r="AN21" s="522">
        <f t="shared" si="18"/>
        <v>7</v>
      </c>
      <c r="AO21" s="522">
        <v>11</v>
      </c>
      <c r="AP21" s="522">
        <f t="shared" si="19"/>
        <v>6</v>
      </c>
      <c r="AQ21" s="523" t="str">
        <f t="shared" si="20"/>
        <v>Cantabria</v>
      </c>
      <c r="AR21" s="524">
        <f t="shared" si="21"/>
        <v>3.9776398789681524</v>
      </c>
      <c r="AS21" s="396"/>
      <c r="AT21" s="522">
        <f t="shared" si="22"/>
        <v>7</v>
      </c>
      <c r="AU21" s="522">
        <v>11</v>
      </c>
      <c r="AV21" s="522">
        <f t="shared" si="23"/>
        <v>14</v>
      </c>
      <c r="AW21" s="523" t="str">
        <f t="shared" si="24"/>
        <v>Murcia, Región de</v>
      </c>
      <c r="AX21" s="524">
        <f t="shared" si="25"/>
        <v>27.456562285265534</v>
      </c>
    </row>
    <row r="22" spans="1:50" s="329" customFormat="1" ht="18" customHeight="1" x14ac:dyDescent="0.25">
      <c r="A22" s="348"/>
      <c r="B22" s="526" t="s">
        <v>35</v>
      </c>
      <c r="C22" s="527"/>
      <c r="D22" s="528">
        <f t="shared" si="5"/>
        <v>2699424</v>
      </c>
      <c r="E22" s="529">
        <f t="shared" si="0"/>
        <v>5.6138166457770797</v>
      </c>
      <c r="F22" s="527"/>
      <c r="G22" s="530">
        <f>'20pobl'!J23</f>
        <v>1989422</v>
      </c>
      <c r="H22" s="531">
        <f t="shared" si="6"/>
        <v>5.181112301724184</v>
      </c>
      <c r="I22" s="527"/>
      <c r="J22" s="530">
        <f>'20pobl'!Q23</f>
        <v>473156</v>
      </c>
      <c r="K22" s="531">
        <f t="shared" si="7"/>
        <v>6.9419221640153745</v>
      </c>
      <c r="L22" s="527"/>
      <c r="M22" s="530">
        <f>'20pobl'!X23</f>
        <v>236846</v>
      </c>
      <c r="N22" s="531">
        <f t="shared" si="1"/>
        <v>8.2471462685777208</v>
      </c>
      <c r="O22" s="527"/>
      <c r="P22" s="532">
        <f t="shared" si="8"/>
        <v>77196</v>
      </c>
      <c r="Q22" s="533">
        <f t="shared" si="9"/>
        <v>2.8597211849639033</v>
      </c>
      <c r="R22" s="527"/>
      <c r="S22" s="530">
        <f>'44apbpcasaad'!G23</f>
        <v>22130</v>
      </c>
      <c r="T22" s="534">
        <f t="shared" si="10"/>
        <v>1.112383395780282</v>
      </c>
      <c r="U22" s="527"/>
      <c r="V22" s="530">
        <f>'44apbpcasaad'!J23</f>
        <v>13454</v>
      </c>
      <c r="W22" s="534">
        <f t="shared" si="11"/>
        <v>2.8434596623523745</v>
      </c>
      <c r="X22" s="527"/>
      <c r="Y22" s="530">
        <f>'44apbpcasaad'!M23</f>
        <v>41612</v>
      </c>
      <c r="Z22" s="520">
        <f t="shared" si="12"/>
        <v>17.569222195012792</v>
      </c>
      <c r="AA22" s="521"/>
      <c r="AB22" s="522">
        <f t="shared" si="2"/>
        <v>14</v>
      </c>
      <c r="AC22" s="522">
        <v>12</v>
      </c>
      <c r="AD22" s="522">
        <f t="shared" si="13"/>
        <v>17</v>
      </c>
      <c r="AE22" s="523" t="str">
        <f t="shared" si="3"/>
        <v>Rioja, La</v>
      </c>
      <c r="AF22" s="524">
        <f t="shared" si="4"/>
        <v>2.8962213216996293</v>
      </c>
      <c r="AG22" s="396"/>
      <c r="AH22" s="522">
        <f t="shared" si="14"/>
        <v>5</v>
      </c>
      <c r="AI22" s="522">
        <v>12</v>
      </c>
      <c r="AJ22" s="522">
        <f t="shared" si="15"/>
        <v>10</v>
      </c>
      <c r="AK22" s="523" t="str">
        <f t="shared" si="16"/>
        <v>Comunitat Valenciana</v>
      </c>
      <c r="AL22" s="524">
        <f t="shared" si="17"/>
        <v>1.0275481743418331</v>
      </c>
      <c r="AM22" s="396"/>
      <c r="AN22" s="522">
        <f t="shared" si="18"/>
        <v>19</v>
      </c>
      <c r="AO22" s="522">
        <v>12</v>
      </c>
      <c r="AP22" s="522">
        <f t="shared" si="19"/>
        <v>13</v>
      </c>
      <c r="AQ22" s="523" t="str">
        <f t="shared" si="20"/>
        <v>Madrid, Comunidad de</v>
      </c>
      <c r="AR22" s="524">
        <f t="shared" si="21"/>
        <v>3.777658033880039</v>
      </c>
      <c r="AS22" s="396"/>
      <c r="AT22" s="522">
        <f t="shared" si="22"/>
        <v>19</v>
      </c>
      <c r="AU22" s="522">
        <v>12</v>
      </c>
      <c r="AV22" s="522">
        <f t="shared" si="23"/>
        <v>9</v>
      </c>
      <c r="AW22" s="523" t="str">
        <f t="shared" si="24"/>
        <v>Cataluña</v>
      </c>
      <c r="AX22" s="524">
        <f t="shared" si="25"/>
        <v>27.36000671102418</v>
      </c>
    </row>
    <row r="23" spans="1:50" s="329" customFormat="1" ht="18" customHeight="1" x14ac:dyDescent="0.25">
      <c r="A23" s="348"/>
      <c r="B23" s="526" t="s">
        <v>42</v>
      </c>
      <c r="C23" s="527"/>
      <c r="D23" s="528">
        <f t="shared" si="5"/>
        <v>6871903</v>
      </c>
      <c r="E23" s="529">
        <f t="shared" si="0"/>
        <v>14.291050034957625</v>
      </c>
      <c r="F23" s="527"/>
      <c r="G23" s="530">
        <f>'20pobl'!J24</f>
        <v>5605365</v>
      </c>
      <c r="H23" s="531">
        <f t="shared" si="6"/>
        <v>14.598222778854451</v>
      </c>
      <c r="I23" s="527"/>
      <c r="J23" s="530">
        <f>'20pobl'!Q24</f>
        <v>890790</v>
      </c>
      <c r="K23" s="531">
        <f t="shared" si="7"/>
        <v>13.069251672774424</v>
      </c>
      <c r="L23" s="527"/>
      <c r="M23" s="530">
        <f>'20pobl'!X24</f>
        <v>375748</v>
      </c>
      <c r="N23" s="531">
        <f t="shared" si="1"/>
        <v>13.083812756498068</v>
      </c>
      <c r="O23" s="527"/>
      <c r="P23" s="532">
        <f t="shared" si="8"/>
        <v>190951</v>
      </c>
      <c r="Q23" s="533">
        <f t="shared" si="9"/>
        <v>2.7787208288591967</v>
      </c>
      <c r="R23" s="527"/>
      <c r="S23" s="530">
        <f>'44apbpcasaad'!G24</f>
        <v>50030</v>
      </c>
      <c r="T23" s="534">
        <f t="shared" si="10"/>
        <v>0.89253777407894042</v>
      </c>
      <c r="U23" s="527"/>
      <c r="V23" s="530">
        <f>'44apbpcasaad'!J24</f>
        <v>33651</v>
      </c>
      <c r="W23" s="534">
        <f t="shared" si="11"/>
        <v>3.777658033880039</v>
      </c>
      <c r="X23" s="527"/>
      <c r="Y23" s="530">
        <f>'44apbpcasaad'!M24</f>
        <v>107270</v>
      </c>
      <c r="Z23" s="520">
        <f t="shared" si="12"/>
        <v>28.548388813779447</v>
      </c>
      <c r="AA23" s="521"/>
      <c r="AB23" s="522">
        <f t="shared" si="2"/>
        <v>15</v>
      </c>
      <c r="AC23" s="522">
        <v>13</v>
      </c>
      <c r="AD23" s="522">
        <f t="shared" si="13"/>
        <v>14</v>
      </c>
      <c r="AE23" s="523" t="str">
        <f t="shared" si="3"/>
        <v>Murcia, Región de</v>
      </c>
      <c r="AF23" s="524">
        <f t="shared" si="4"/>
        <v>2.8762151251665924</v>
      </c>
      <c r="AG23" s="396"/>
      <c r="AH23" s="522">
        <f t="shared" si="14"/>
        <v>15</v>
      </c>
      <c r="AI23" s="522">
        <v>13</v>
      </c>
      <c r="AJ23" s="522">
        <f t="shared" si="15"/>
        <v>5</v>
      </c>
      <c r="AK23" s="523" t="str">
        <f t="shared" si="16"/>
        <v>Canarias</v>
      </c>
      <c r="AL23" s="524">
        <f t="shared" si="17"/>
        <v>0.9777882898642134</v>
      </c>
      <c r="AM23" s="396"/>
      <c r="AN23" s="522">
        <f t="shared" si="18"/>
        <v>12</v>
      </c>
      <c r="AO23" s="522">
        <v>13</v>
      </c>
      <c r="AP23" s="522">
        <f t="shared" si="19"/>
        <v>16</v>
      </c>
      <c r="AQ23" s="523" t="str">
        <f t="shared" si="20"/>
        <v>País Vasco</v>
      </c>
      <c r="AR23" s="524">
        <f t="shared" si="21"/>
        <v>3.5882717621140499</v>
      </c>
      <c r="AS23" s="396"/>
      <c r="AT23" s="522">
        <f t="shared" si="22"/>
        <v>9</v>
      </c>
      <c r="AU23" s="522">
        <v>13</v>
      </c>
      <c r="AV23" s="522">
        <f t="shared" si="23"/>
        <v>16</v>
      </c>
      <c r="AW23" s="523" t="str">
        <f t="shared" si="24"/>
        <v>País Vasco</v>
      </c>
      <c r="AX23" s="524">
        <f t="shared" si="25"/>
        <v>25.130247659317426</v>
      </c>
    </row>
    <row r="24" spans="1:50" s="329" customFormat="1" ht="18" customHeight="1" x14ac:dyDescent="0.25">
      <c r="A24" s="348"/>
      <c r="B24" s="526" t="s">
        <v>43</v>
      </c>
      <c r="C24" s="527"/>
      <c r="D24" s="528">
        <f t="shared" si="5"/>
        <v>1551692</v>
      </c>
      <c r="E24" s="529">
        <f t="shared" si="0"/>
        <v>3.2269530013510765</v>
      </c>
      <c r="F24" s="527"/>
      <c r="G24" s="530">
        <f>'20pobl'!J25</f>
        <v>1298039</v>
      </c>
      <c r="H24" s="531">
        <f t="shared" si="6"/>
        <v>3.3805224990061222</v>
      </c>
      <c r="I24" s="527"/>
      <c r="J24" s="530">
        <f>'20pobl'!Q25</f>
        <v>182344</v>
      </c>
      <c r="K24" s="531">
        <f t="shared" si="7"/>
        <v>2.6752653566164635</v>
      </c>
      <c r="L24" s="527"/>
      <c r="M24" s="530">
        <f>'20pobl'!X25</f>
        <v>71309</v>
      </c>
      <c r="N24" s="531">
        <f t="shared" si="1"/>
        <v>2.4830301261832948</v>
      </c>
      <c r="O24" s="527"/>
      <c r="P24" s="532">
        <f t="shared" si="8"/>
        <v>44630</v>
      </c>
      <c r="Q24" s="533">
        <f t="shared" si="9"/>
        <v>2.8762151251665924</v>
      </c>
      <c r="R24" s="527"/>
      <c r="S24" s="530">
        <f>'44apbpcasaad'!G25</f>
        <v>16286</v>
      </c>
      <c r="T24" s="534">
        <f t="shared" si="10"/>
        <v>1.254661839898493</v>
      </c>
      <c r="U24" s="527"/>
      <c r="V24" s="530">
        <f>'44apbpcasaad'!J25</f>
        <v>8765</v>
      </c>
      <c r="W24" s="534">
        <f t="shared" si="11"/>
        <v>4.8068485938665377</v>
      </c>
      <c r="X24" s="527"/>
      <c r="Y24" s="530">
        <f>'44apbpcasaad'!M25</f>
        <v>19579</v>
      </c>
      <c r="Z24" s="520">
        <f t="shared" si="12"/>
        <v>27.456562285265534</v>
      </c>
      <c r="AA24" s="521"/>
      <c r="AB24" s="522">
        <f t="shared" si="2"/>
        <v>13</v>
      </c>
      <c r="AC24" s="522">
        <v>14</v>
      </c>
      <c r="AD24" s="522">
        <f t="shared" si="13"/>
        <v>12</v>
      </c>
      <c r="AE24" s="523" t="str">
        <f t="shared" si="3"/>
        <v>Galicia</v>
      </c>
      <c r="AF24" s="524">
        <f t="shared" si="4"/>
        <v>2.8597211849639033</v>
      </c>
      <c r="AG24" s="396"/>
      <c r="AH24" s="522">
        <f t="shared" si="14"/>
        <v>4</v>
      </c>
      <c r="AI24" s="522">
        <v>14</v>
      </c>
      <c r="AJ24" s="522">
        <f t="shared" si="15"/>
        <v>9</v>
      </c>
      <c r="AK24" s="523" t="str">
        <f t="shared" si="16"/>
        <v>Cataluña</v>
      </c>
      <c r="AL24" s="524">
        <f t="shared" si="17"/>
        <v>0.93266710592943536</v>
      </c>
      <c r="AM24" s="396"/>
      <c r="AN24" s="522">
        <f t="shared" si="18"/>
        <v>4</v>
      </c>
      <c r="AO24" s="522">
        <v>14</v>
      </c>
      <c r="AP24" s="522">
        <f t="shared" si="19"/>
        <v>3</v>
      </c>
      <c r="AQ24" s="523" t="str">
        <f t="shared" si="20"/>
        <v>Asturias, Principado de</v>
      </c>
      <c r="AR24" s="524">
        <f t="shared" si="21"/>
        <v>3.5526560850940547</v>
      </c>
      <c r="AS24" s="396"/>
      <c r="AT24" s="522">
        <f t="shared" si="22"/>
        <v>11</v>
      </c>
      <c r="AU24" s="522">
        <v>14</v>
      </c>
      <c r="AV24" s="522">
        <f t="shared" si="23"/>
        <v>15</v>
      </c>
      <c r="AW24" s="523" t="str">
        <f t="shared" si="24"/>
        <v>Navarra, Comunidad Foral de</v>
      </c>
      <c r="AX24" s="524">
        <f t="shared" si="25"/>
        <v>24.667545225829638</v>
      </c>
    </row>
    <row r="25" spans="1:50" s="329" customFormat="1" ht="18" customHeight="1" x14ac:dyDescent="0.25">
      <c r="B25" s="526" t="s">
        <v>44</v>
      </c>
      <c r="C25" s="527"/>
      <c r="D25" s="535">
        <f t="shared" si="5"/>
        <v>672155</v>
      </c>
      <c r="E25" s="529">
        <f t="shared" si="0"/>
        <v>1.3978370672937237</v>
      </c>
      <c r="F25" s="527"/>
      <c r="G25" s="536">
        <f>'20pobl'!J26</f>
        <v>534721</v>
      </c>
      <c r="H25" s="531">
        <f t="shared" si="6"/>
        <v>1.3925901850337723</v>
      </c>
      <c r="I25" s="527"/>
      <c r="J25" s="536">
        <f>'20pobl'!Q26</f>
        <v>95699</v>
      </c>
      <c r="K25" s="531">
        <f>J25*100/$J$30</f>
        <v>1.4040506918946549</v>
      </c>
      <c r="L25" s="527"/>
      <c r="M25" s="536">
        <f>'20pobl'!X26</f>
        <v>41735</v>
      </c>
      <c r="N25" s="531">
        <f t="shared" si="1"/>
        <v>1.4532424002055815</v>
      </c>
      <c r="O25" s="527"/>
      <c r="P25" s="537">
        <f t="shared" si="8"/>
        <v>16475</v>
      </c>
      <c r="Q25" s="533">
        <f t="shared" si="9"/>
        <v>2.4510715534363352</v>
      </c>
      <c r="R25" s="527"/>
      <c r="S25" s="536">
        <f>'44apbpcasaad'!G26</f>
        <v>3437</v>
      </c>
      <c r="T25" s="534">
        <f t="shared" si="10"/>
        <v>0.64276510554102051</v>
      </c>
      <c r="U25" s="527"/>
      <c r="V25" s="536">
        <f>'44apbpcasaad'!J26</f>
        <v>2743</v>
      </c>
      <c r="W25" s="534">
        <f t="shared" si="11"/>
        <v>2.8662786444999426</v>
      </c>
      <c r="X25" s="527"/>
      <c r="Y25" s="536">
        <f>'44apbpcasaad'!M26</f>
        <v>10295</v>
      </c>
      <c r="Z25" s="520">
        <f t="shared" si="12"/>
        <v>24.667545225829638</v>
      </c>
      <c r="AA25" s="521"/>
      <c r="AB25" s="522">
        <f t="shared" si="2"/>
        <v>17</v>
      </c>
      <c r="AC25" s="522">
        <v>15</v>
      </c>
      <c r="AD25" s="522">
        <f t="shared" si="13"/>
        <v>13</v>
      </c>
      <c r="AE25" s="523" t="str">
        <f t="shared" si="3"/>
        <v>Madrid, Comunidad de</v>
      </c>
      <c r="AF25" s="524">
        <f t="shared" si="4"/>
        <v>2.7787208288591967</v>
      </c>
      <c r="AG25" s="396"/>
      <c r="AH25" s="522">
        <f t="shared" si="14"/>
        <v>18</v>
      </c>
      <c r="AI25" s="522">
        <v>15</v>
      </c>
      <c r="AJ25" s="522">
        <f t="shared" si="15"/>
        <v>13</v>
      </c>
      <c r="AK25" s="523" t="str">
        <f t="shared" si="16"/>
        <v>Madrid, Comunidad de</v>
      </c>
      <c r="AL25" s="524">
        <f t="shared" si="17"/>
        <v>0.89253777407894042</v>
      </c>
      <c r="AM25" s="396"/>
      <c r="AN25" s="522">
        <f t="shared" si="18"/>
        <v>18</v>
      </c>
      <c r="AO25" s="522">
        <v>15</v>
      </c>
      <c r="AP25" s="522">
        <f t="shared" si="19"/>
        <v>17</v>
      </c>
      <c r="AQ25" s="523" t="str">
        <f t="shared" si="20"/>
        <v>Rioja, La</v>
      </c>
      <c r="AR25" s="524">
        <f t="shared" si="21"/>
        <v>3.5134404690131182</v>
      </c>
      <c r="AS25" s="396"/>
      <c r="AT25" s="522">
        <f t="shared" si="22"/>
        <v>14</v>
      </c>
      <c r="AU25" s="522">
        <v>15</v>
      </c>
      <c r="AV25" s="522">
        <f t="shared" si="23"/>
        <v>6</v>
      </c>
      <c r="AW25" s="523" t="str">
        <f t="shared" si="24"/>
        <v>Cantabria</v>
      </c>
      <c r="AX25" s="524">
        <f t="shared" si="25"/>
        <v>23.538522051231624</v>
      </c>
    </row>
    <row r="26" spans="1:50" s="329" customFormat="1" ht="18" customHeight="1" x14ac:dyDescent="0.25">
      <c r="B26" s="526" t="s">
        <v>45</v>
      </c>
      <c r="C26" s="527"/>
      <c r="D26" s="535">
        <f t="shared" si="5"/>
        <v>2216302</v>
      </c>
      <c r="E26" s="529">
        <f t="shared" si="0"/>
        <v>4.6090992225263738</v>
      </c>
      <c r="F26" s="527"/>
      <c r="G26" s="536">
        <f>'20pobl'!J27</f>
        <v>1696058</v>
      </c>
      <c r="H26" s="531">
        <f t="shared" si="6"/>
        <v>4.4170955022301532</v>
      </c>
      <c r="I26" s="527"/>
      <c r="J26" s="536">
        <f>'20pobl'!Q27</f>
        <v>361316</v>
      </c>
      <c r="K26" s="531">
        <f t="shared" si="7"/>
        <v>5.3010583161016225</v>
      </c>
      <c r="L26" s="527"/>
      <c r="M26" s="536">
        <f>'20pobl'!X27</f>
        <v>158928</v>
      </c>
      <c r="N26" s="531">
        <f t="shared" si="1"/>
        <v>5.5339860591798891</v>
      </c>
      <c r="O26" s="527"/>
      <c r="P26" s="537">
        <f t="shared" si="8"/>
        <v>70761</v>
      </c>
      <c r="Q26" s="533">
        <f t="shared" si="9"/>
        <v>3.192750807426064</v>
      </c>
      <c r="R26" s="527"/>
      <c r="S26" s="536">
        <f>'44apbpcasaad'!G27</f>
        <v>17857</v>
      </c>
      <c r="T26" s="534">
        <f t="shared" si="10"/>
        <v>1.0528531453523406</v>
      </c>
      <c r="U26" s="527"/>
      <c r="V26" s="536">
        <f>'44apbpcasaad'!J27</f>
        <v>12965</v>
      </c>
      <c r="W26" s="534">
        <f t="shared" si="11"/>
        <v>3.5882717621140499</v>
      </c>
      <c r="X26" s="527"/>
      <c r="Y26" s="536">
        <f>'44apbpcasaad'!M27</f>
        <v>39939</v>
      </c>
      <c r="Z26" s="520">
        <f t="shared" si="12"/>
        <v>25.130247659317426</v>
      </c>
      <c r="AA26" s="521"/>
      <c r="AB26" s="522">
        <f t="shared" si="2"/>
        <v>7</v>
      </c>
      <c r="AC26" s="522">
        <v>16</v>
      </c>
      <c r="AD26" s="522">
        <f t="shared" si="13"/>
        <v>4</v>
      </c>
      <c r="AE26" s="523" t="str">
        <f t="shared" si="3"/>
        <v>Balears, Illes</v>
      </c>
      <c r="AF26" s="525">
        <f t="shared" si="4"/>
        <v>2.6323532571951871</v>
      </c>
      <c r="AG26" s="396"/>
      <c r="AH26" s="522">
        <f t="shared" si="14"/>
        <v>9</v>
      </c>
      <c r="AI26" s="522">
        <v>16</v>
      </c>
      <c r="AJ26" s="522">
        <f t="shared" si="15"/>
        <v>4</v>
      </c>
      <c r="AK26" s="523" t="str">
        <f t="shared" si="16"/>
        <v>Balears, Illes</v>
      </c>
      <c r="AL26" s="524">
        <f t="shared" si="17"/>
        <v>0.85299707023517302</v>
      </c>
      <c r="AM26" s="396"/>
      <c r="AN26" s="522">
        <f t="shared" si="18"/>
        <v>13</v>
      </c>
      <c r="AO26" s="522">
        <v>16</v>
      </c>
      <c r="AP26" s="522">
        <f t="shared" si="19"/>
        <v>18</v>
      </c>
      <c r="AQ26" s="523" t="str">
        <f t="shared" si="20"/>
        <v>Ceuta y Melilla</v>
      </c>
      <c r="AR26" s="524">
        <f t="shared" si="21"/>
        <v>3.4999682398526328</v>
      </c>
      <c r="AS26" s="396"/>
      <c r="AT26" s="522">
        <f t="shared" si="22"/>
        <v>13</v>
      </c>
      <c r="AU26" s="522">
        <v>16</v>
      </c>
      <c r="AV26" s="522">
        <f t="shared" si="23"/>
        <v>18</v>
      </c>
      <c r="AW26" s="523" t="str">
        <f t="shared" si="24"/>
        <v>Ceuta y Melilla</v>
      </c>
      <c r="AX26" s="524">
        <f t="shared" si="25"/>
        <v>22.064569195969565</v>
      </c>
    </row>
    <row r="27" spans="1:50" s="329" customFormat="1" ht="18" customHeight="1" x14ac:dyDescent="0.25">
      <c r="B27" s="526" t="s">
        <v>46</v>
      </c>
      <c r="C27" s="527"/>
      <c r="D27" s="535">
        <f t="shared" si="5"/>
        <v>322282</v>
      </c>
      <c r="E27" s="538">
        <f t="shared" si="0"/>
        <v>0.67022892892495911</v>
      </c>
      <c r="F27" s="527"/>
      <c r="G27" s="536">
        <f>'20pobl'!J28</f>
        <v>252101</v>
      </c>
      <c r="H27" s="539">
        <f t="shared" si="6"/>
        <v>0.65655431194435798</v>
      </c>
      <c r="I27" s="527"/>
      <c r="J27" s="536">
        <f>'20pobl'!Q28</f>
        <v>48101</v>
      </c>
      <c r="K27" s="539">
        <f t="shared" si="7"/>
        <v>0.70571523559101768</v>
      </c>
      <c r="L27" s="527"/>
      <c r="M27" s="536">
        <f>'20pobl'!X28</f>
        <v>22080</v>
      </c>
      <c r="N27" s="539">
        <f t="shared" si="1"/>
        <v>0.7688413129636813</v>
      </c>
      <c r="O27" s="527"/>
      <c r="P27" s="537">
        <f t="shared" si="8"/>
        <v>9334</v>
      </c>
      <c r="Q27" s="540">
        <f t="shared" si="9"/>
        <v>2.8962213216996293</v>
      </c>
      <c r="R27" s="527"/>
      <c r="S27" s="536">
        <f>'44apbpcasaad'!G28</f>
        <v>1560</v>
      </c>
      <c r="T27" s="541">
        <f t="shared" si="10"/>
        <v>0.61879960809358159</v>
      </c>
      <c r="U27" s="527"/>
      <c r="V27" s="536">
        <f>'44apbpcasaad'!J28</f>
        <v>1690</v>
      </c>
      <c r="W27" s="541">
        <f t="shared" si="11"/>
        <v>3.5134404690131182</v>
      </c>
      <c r="X27" s="527"/>
      <c r="Y27" s="536">
        <f>'44apbpcasaad'!M28</f>
        <v>6084</v>
      </c>
      <c r="Z27" s="542">
        <f t="shared" si="12"/>
        <v>27.554347826086957</v>
      </c>
      <c r="AA27" s="521"/>
      <c r="AB27" s="522">
        <f t="shared" si="2"/>
        <v>12</v>
      </c>
      <c r="AC27" s="522">
        <v>17</v>
      </c>
      <c r="AD27" s="522">
        <f t="shared" si="13"/>
        <v>15</v>
      </c>
      <c r="AE27" s="523" t="str">
        <f t="shared" si="3"/>
        <v>Navarra, Comunidad Foral de</v>
      </c>
      <c r="AF27" s="524">
        <f t="shared" si="4"/>
        <v>2.4510715534363352</v>
      </c>
      <c r="AG27" s="396"/>
      <c r="AH27" s="522">
        <f t="shared" si="14"/>
        <v>19</v>
      </c>
      <c r="AI27" s="522">
        <v>17</v>
      </c>
      <c r="AJ27" s="522">
        <f t="shared" si="15"/>
        <v>2</v>
      </c>
      <c r="AK27" s="523" t="str">
        <f t="shared" si="16"/>
        <v>Aragón</v>
      </c>
      <c r="AL27" s="524">
        <f t="shared" si="17"/>
        <v>0.84894358475406495</v>
      </c>
      <c r="AM27" s="396"/>
      <c r="AN27" s="522">
        <f t="shared" si="18"/>
        <v>15</v>
      </c>
      <c r="AO27" s="522">
        <v>17</v>
      </c>
      <c r="AP27" s="522">
        <f t="shared" si="19"/>
        <v>5</v>
      </c>
      <c r="AQ27" s="523" t="str">
        <f t="shared" si="20"/>
        <v>Canarias</v>
      </c>
      <c r="AR27" s="524">
        <f t="shared" si="21"/>
        <v>3.137004507708911</v>
      </c>
      <c r="AS27" s="396"/>
      <c r="AT27" s="522">
        <f t="shared" si="22"/>
        <v>10</v>
      </c>
      <c r="AU27" s="522">
        <v>17</v>
      </c>
      <c r="AV27" s="522">
        <f t="shared" si="23"/>
        <v>3</v>
      </c>
      <c r="AW27" s="523" t="str">
        <f t="shared" si="24"/>
        <v>Asturias, Principado de</v>
      </c>
      <c r="AX27" s="524">
        <f t="shared" si="25"/>
        <v>21.87310025866282</v>
      </c>
    </row>
    <row r="28" spans="1:50" s="329" customFormat="1" ht="18" customHeight="1" x14ac:dyDescent="0.25">
      <c r="B28" s="526" t="s">
        <v>1</v>
      </c>
      <c r="C28" s="527"/>
      <c r="D28" s="535">
        <f t="shared" si="5"/>
        <v>168545</v>
      </c>
      <c r="E28" s="538">
        <f t="shared" si="0"/>
        <v>0.35051208204509476</v>
      </c>
      <c r="F28" s="527"/>
      <c r="G28" s="536">
        <f>'20pobl'!J29</f>
        <v>147939</v>
      </c>
      <c r="H28" s="539">
        <f t="shared" si="6"/>
        <v>0.38528204312849362</v>
      </c>
      <c r="I28" s="527"/>
      <c r="J28" s="536">
        <f>'20pobl'!Q29</f>
        <v>15743</v>
      </c>
      <c r="K28" s="539">
        <f t="shared" si="7"/>
        <v>0.23097388731854621</v>
      </c>
      <c r="L28" s="527"/>
      <c r="M28" s="536">
        <f>'20pobl'!X29</f>
        <v>4863</v>
      </c>
      <c r="N28" s="539">
        <f t="shared" si="1"/>
        <v>0.16933312069485426</v>
      </c>
      <c r="O28" s="527"/>
      <c r="P28" s="537">
        <f t="shared" si="8"/>
        <v>3679</v>
      </c>
      <c r="Q28" s="540">
        <f t="shared" si="9"/>
        <v>2.1827998457385269</v>
      </c>
      <c r="R28" s="527"/>
      <c r="S28" s="536">
        <f>'44apbpcasaad'!G29</f>
        <v>2055</v>
      </c>
      <c r="T28" s="541">
        <f t="shared" si="10"/>
        <v>1.3890860422201041</v>
      </c>
      <c r="U28" s="527"/>
      <c r="V28" s="536">
        <f>'44apbpcasaad'!J29</f>
        <v>551</v>
      </c>
      <c r="W28" s="541">
        <f t="shared" si="11"/>
        <v>3.4999682398526328</v>
      </c>
      <c r="X28" s="527"/>
      <c r="Y28" s="536">
        <f>'44apbpcasaad'!M29</f>
        <v>1073</v>
      </c>
      <c r="Z28" s="542">
        <f t="shared" si="12"/>
        <v>22.064569195969565</v>
      </c>
      <c r="AA28" s="521"/>
      <c r="AB28" s="522">
        <f t="shared" si="2"/>
        <v>18</v>
      </c>
      <c r="AC28" s="522">
        <v>18</v>
      </c>
      <c r="AD28" s="522">
        <f t="shared" si="13"/>
        <v>18</v>
      </c>
      <c r="AE28" s="523" t="str">
        <f t="shared" si="3"/>
        <v>Ceuta y Melilla</v>
      </c>
      <c r="AF28" s="524">
        <f t="shared" si="4"/>
        <v>2.1827998457385269</v>
      </c>
      <c r="AG28" s="396"/>
      <c r="AH28" s="522">
        <f t="shared" si="14"/>
        <v>2</v>
      </c>
      <c r="AI28" s="522">
        <v>18</v>
      </c>
      <c r="AJ28" s="522">
        <f t="shared" si="15"/>
        <v>15</v>
      </c>
      <c r="AK28" s="523" t="str">
        <f t="shared" si="16"/>
        <v>Navarra, Comunidad Foral de</v>
      </c>
      <c r="AL28" s="524">
        <f t="shared" si="17"/>
        <v>0.64276510554102051</v>
      </c>
      <c r="AM28" s="396"/>
      <c r="AN28" s="522">
        <f t="shared" si="18"/>
        <v>16</v>
      </c>
      <c r="AO28" s="522">
        <v>18</v>
      </c>
      <c r="AP28" s="522">
        <f t="shared" si="19"/>
        <v>15</v>
      </c>
      <c r="AQ28" s="523" t="str">
        <f t="shared" si="20"/>
        <v>Navarra, Comunidad Foral de</v>
      </c>
      <c r="AR28" s="524">
        <f t="shared" si="21"/>
        <v>2.8662786444999426</v>
      </c>
      <c r="AS28" s="396"/>
      <c r="AT28" s="522">
        <f t="shared" si="22"/>
        <v>16</v>
      </c>
      <c r="AU28" s="522">
        <v>18</v>
      </c>
      <c r="AV28" s="522">
        <f t="shared" si="23"/>
        <v>5</v>
      </c>
      <c r="AW28" s="523" t="str">
        <f t="shared" si="24"/>
        <v>Canarias</v>
      </c>
      <c r="AX28" s="524">
        <f t="shared" si="25"/>
        <v>18.425600260231363</v>
      </c>
    </row>
    <row r="29" spans="1:50" s="329" customFormat="1" ht="3.75" customHeight="1" x14ac:dyDescent="0.25">
      <c r="A29" s="348"/>
      <c r="B29" s="319"/>
      <c r="D29" s="319"/>
      <c r="E29" s="543"/>
      <c r="G29" s="319"/>
      <c r="H29" s="544"/>
      <c r="J29" s="319"/>
      <c r="K29" s="544"/>
      <c r="M29" s="319"/>
      <c r="N29" s="544"/>
      <c r="P29" s="319"/>
      <c r="Q29" s="545"/>
      <c r="S29" s="319"/>
      <c r="T29" s="546"/>
      <c r="V29" s="319"/>
      <c r="W29" s="544"/>
      <c r="Y29" s="319"/>
      <c r="Z29" s="547"/>
      <c r="AA29" s="521"/>
      <c r="AB29" s="518"/>
      <c r="AC29" s="518"/>
      <c r="AD29" s="522">
        <f>MATCH(AC30,AB$11:AB$30,0)</f>
        <v>5</v>
      </c>
      <c r="AE29" s="523" t="str">
        <f t="shared" si="3"/>
        <v>Canarias</v>
      </c>
      <c r="AF29" s="524">
        <f t="shared" si="4"/>
        <v>2.0345537492724861</v>
      </c>
      <c r="AG29" s="396"/>
      <c r="AH29" s="518"/>
      <c r="AI29" s="518"/>
      <c r="AJ29" s="522">
        <f>MATCH(AI30,AH$11:AH$30,0)</f>
        <v>17</v>
      </c>
      <c r="AK29" s="523" t="str">
        <f t="shared" si="16"/>
        <v>Rioja, La</v>
      </c>
      <c r="AL29" s="524">
        <f t="shared" si="17"/>
        <v>0.61879960809358159</v>
      </c>
      <c r="AM29" s="396"/>
      <c r="AN29" s="518"/>
      <c r="AO29" s="518"/>
      <c r="AP29" s="522">
        <f>MATCH(AO30,AN$11:AN$30,0)</f>
        <v>12</v>
      </c>
      <c r="AQ29" s="523" t="str">
        <f t="shared" si="20"/>
        <v>Galicia</v>
      </c>
      <c r="AR29" s="524">
        <f>INDEX(W$11:W$30,AP29,1)</f>
        <v>2.8434596623523745</v>
      </c>
      <c r="AS29" s="396"/>
      <c r="AT29" s="518"/>
      <c r="AU29" s="518"/>
      <c r="AV29" s="522">
        <f>MATCH(AU30,AT$11:AT$30,0)</f>
        <v>12</v>
      </c>
      <c r="AW29" s="523" t="str">
        <f t="shared" si="24"/>
        <v>Galicia</v>
      </c>
      <c r="AX29" s="524">
        <f t="shared" si="25"/>
        <v>17.569222195012792</v>
      </c>
    </row>
    <row r="30" spans="1:50" s="336" customFormat="1" ht="18" customHeight="1" x14ac:dyDescent="0.25">
      <c r="B30" s="548" t="s">
        <v>0</v>
      </c>
      <c r="C30" s="320"/>
      <c r="D30" s="549">
        <f>SUM(D11:D28)</f>
        <v>48085361</v>
      </c>
      <c r="E30" s="546">
        <f>SUM(E11:E28)</f>
        <v>99.999999999999986</v>
      </c>
      <c r="F30" s="320"/>
      <c r="G30" s="549">
        <f>SUM(G11:G28)</f>
        <v>38397585</v>
      </c>
      <c r="H30" s="550">
        <f>SUM(H11:H28)</f>
        <v>100.00000000000001</v>
      </c>
      <c r="I30" s="320"/>
      <c r="J30" s="549">
        <f>SUM(J11:J28)</f>
        <v>6815922</v>
      </c>
      <c r="K30" s="550">
        <f>SUM(K11:K28)</f>
        <v>99.999999999999986</v>
      </c>
      <c r="L30" s="320"/>
      <c r="M30" s="549">
        <f>SUM(M11:M28)</f>
        <v>2871854</v>
      </c>
      <c r="N30" s="550">
        <f>SUM(N11:N28)</f>
        <v>100.00000000000001</v>
      </c>
      <c r="O30" s="320"/>
      <c r="P30" s="549">
        <f>SUM(P11:P28)</f>
        <v>1518424</v>
      </c>
      <c r="Q30" s="545">
        <f>P30*100/D30</f>
        <v>3.1577677039795957</v>
      </c>
      <c r="R30" s="320"/>
      <c r="S30" s="549">
        <f>SUM(S11:S28)</f>
        <v>405576</v>
      </c>
      <c r="T30" s="546">
        <f>S30*100/G30</f>
        <v>1.0562539284697201</v>
      </c>
      <c r="U30" s="320"/>
      <c r="V30" s="549">
        <f>SUM(V11:V28)</f>
        <v>292549</v>
      </c>
      <c r="W30" s="546">
        <f>V30*100/J30</f>
        <v>4.2921412539638801</v>
      </c>
      <c r="X30" s="320"/>
      <c r="Y30" s="549">
        <f>SUM(Y11:Y28)</f>
        <v>820299</v>
      </c>
      <c r="Z30" s="551">
        <f>Y30*100/M30</f>
        <v>28.563394935814983</v>
      </c>
      <c r="AA30" s="521"/>
      <c r="AB30" s="522">
        <f>_xlfn.RANK.EQ(Q30,Q$11:Q$30,0)</f>
        <v>8</v>
      </c>
      <c r="AC30" s="522">
        <v>19</v>
      </c>
      <c r="AD30" s="518"/>
      <c r="AE30" s="518"/>
      <c r="AF30" s="552"/>
      <c r="AG30" s="337"/>
      <c r="AH30" s="522">
        <f t="shared" si="14"/>
        <v>8</v>
      </c>
      <c r="AI30" s="522">
        <v>19</v>
      </c>
      <c r="AJ30" s="518"/>
      <c r="AK30" s="518"/>
      <c r="AL30" s="552"/>
      <c r="AM30" s="337"/>
      <c r="AN30" s="522">
        <f t="shared" si="18"/>
        <v>8</v>
      </c>
      <c r="AO30" s="522">
        <v>19</v>
      </c>
      <c r="AP30" s="518"/>
      <c r="AQ30" s="518"/>
      <c r="AR30" s="552"/>
      <c r="AS30" s="337"/>
      <c r="AT30" s="522">
        <f t="shared" si="22"/>
        <v>8</v>
      </c>
      <c r="AU30" s="522">
        <v>19</v>
      </c>
      <c r="AV30" s="518"/>
      <c r="AW30" s="518"/>
      <c r="AX30" s="552"/>
    </row>
    <row r="31" spans="1:50" s="336" customFormat="1" ht="5.25" customHeight="1" x14ac:dyDescent="0.25">
      <c r="B31" s="553" t="s">
        <v>39</v>
      </c>
      <c r="C31" s="554"/>
      <c r="D31" s="554"/>
      <c r="E31" s="554"/>
      <c r="F31" s="554"/>
      <c r="G31" s="554"/>
      <c r="H31" s="554"/>
      <c r="I31" s="554"/>
      <c r="R31" s="554"/>
      <c r="Z31" s="337"/>
      <c r="AA31" s="337"/>
      <c r="AB31" s="337"/>
      <c r="AC31" s="337"/>
      <c r="AD31" s="337"/>
      <c r="AE31" s="337"/>
      <c r="AF31" s="337"/>
      <c r="AG31" s="337"/>
      <c r="AH31" s="337"/>
      <c r="AI31" s="337"/>
      <c r="AJ31" s="337"/>
      <c r="AK31" s="337"/>
      <c r="AL31" s="337"/>
      <c r="AM31" s="337"/>
      <c r="AN31" s="337"/>
      <c r="AO31" s="337"/>
      <c r="AP31" s="337"/>
      <c r="AQ31" s="337"/>
      <c r="AR31" s="337"/>
      <c r="AS31" s="337"/>
      <c r="AT31" s="337"/>
      <c r="AU31" s="337"/>
      <c r="AV31" s="337"/>
      <c r="AW31" s="337"/>
      <c r="AX31" s="337"/>
    </row>
    <row r="32" spans="1:50" s="336" customFormat="1" ht="5.25" customHeight="1" x14ac:dyDescent="0.25">
      <c r="B32" s="553" t="s">
        <v>47</v>
      </c>
      <c r="C32" s="555"/>
      <c r="D32" s="555"/>
      <c r="E32" s="555"/>
      <c r="F32" s="555"/>
      <c r="G32" s="555"/>
      <c r="H32" s="555"/>
      <c r="I32" s="555"/>
      <c r="R32" s="555"/>
      <c r="Z32" s="337"/>
      <c r="AA32" s="337"/>
      <c r="AB32" s="337"/>
      <c r="AC32" s="337"/>
      <c r="AD32" s="337"/>
      <c r="AE32" s="337"/>
      <c r="AF32" s="337"/>
      <c r="AG32" s="337"/>
      <c r="AH32" s="337"/>
      <c r="AI32" s="337"/>
      <c r="AJ32" s="337"/>
      <c r="AK32" s="337"/>
      <c r="AL32" s="337"/>
      <c r="AM32" s="337"/>
      <c r="AN32" s="337"/>
      <c r="AO32" s="337"/>
      <c r="AP32" s="337"/>
      <c r="AQ32" s="337"/>
      <c r="AR32" s="337"/>
      <c r="AS32" s="337"/>
      <c r="AT32" s="337"/>
      <c r="AU32" s="337"/>
      <c r="AV32" s="337"/>
      <c r="AW32" s="337"/>
      <c r="AX32" s="337"/>
    </row>
    <row r="33" spans="2:50" s="336" customFormat="1" ht="13.5" customHeight="1" x14ac:dyDescent="0.25">
      <c r="B33" s="1558" t="s">
        <v>171</v>
      </c>
      <c r="C33" s="1558"/>
      <c r="D33" s="1558"/>
      <c r="E33" s="1558"/>
      <c r="F33" s="1558"/>
      <c r="G33" s="1558"/>
      <c r="H33" s="1558"/>
      <c r="I33" s="1558"/>
      <c r="J33" s="1558"/>
      <c r="K33" s="1558"/>
      <c r="L33" s="1558"/>
      <c r="M33" s="1558"/>
      <c r="Z33" s="337"/>
      <c r="AA33" s="337"/>
      <c r="AB33" s="337"/>
      <c r="AC33" s="337"/>
      <c r="AD33" s="337"/>
      <c r="AE33" s="337"/>
      <c r="AF33" s="337"/>
      <c r="AG33" s="337"/>
      <c r="AH33" s="337"/>
      <c r="AI33" s="337"/>
      <c r="AJ33" s="337"/>
      <c r="AK33" s="337"/>
      <c r="AL33" s="337"/>
      <c r="AM33" s="337"/>
      <c r="AN33" s="337"/>
      <c r="AO33" s="337"/>
      <c r="AP33" s="337"/>
      <c r="AQ33" s="337"/>
      <c r="AR33" s="337"/>
      <c r="AS33" s="337"/>
      <c r="AT33" s="337"/>
      <c r="AU33" s="337"/>
      <c r="AV33" s="337"/>
      <c r="AW33" s="337"/>
      <c r="AX33" s="337"/>
    </row>
    <row r="34" spans="2:50" s="336" customFormat="1" ht="29.25" customHeight="1" x14ac:dyDescent="0.25">
      <c r="B34" s="1559"/>
      <c r="C34" s="1559"/>
      <c r="D34" s="1559"/>
      <c r="E34" s="1559"/>
      <c r="F34" s="1559"/>
      <c r="G34" s="1559"/>
      <c r="H34" s="1559"/>
      <c r="I34" s="1559"/>
      <c r="J34" s="1559"/>
      <c r="K34" s="1559"/>
      <c r="L34" s="1559"/>
      <c r="M34" s="1559"/>
      <c r="N34" s="1559"/>
      <c r="O34" s="1559"/>
      <c r="P34" s="1559"/>
      <c r="Q34" s="338"/>
      <c r="R34" s="338"/>
      <c r="S34" s="338"/>
      <c r="Z34" s="337"/>
      <c r="AA34" s="337"/>
      <c r="AB34" s="337"/>
      <c r="AC34" s="337"/>
      <c r="AD34" s="337"/>
      <c r="AE34" s="337"/>
      <c r="AF34" s="337"/>
      <c r="AG34" s="337"/>
      <c r="AH34" s="337"/>
      <c r="AI34" s="337"/>
      <c r="AJ34" s="337"/>
      <c r="AK34" s="337"/>
      <c r="AL34" s="337"/>
      <c r="AM34" s="337"/>
      <c r="AN34" s="337"/>
      <c r="AO34" s="337"/>
      <c r="AP34" s="337"/>
      <c r="AQ34" s="337"/>
      <c r="AR34" s="337"/>
      <c r="AS34" s="337"/>
      <c r="AT34" s="337"/>
      <c r="AU34" s="337"/>
      <c r="AV34" s="337"/>
      <c r="AW34" s="337"/>
      <c r="AX34" s="337"/>
    </row>
    <row r="35" spans="2:50" s="336" customFormat="1" ht="4.5" customHeight="1" x14ac:dyDescent="0.25">
      <c r="B35" s="1560"/>
      <c r="C35" s="1560"/>
      <c r="D35" s="1560"/>
      <c r="E35" s="1560"/>
      <c r="F35" s="1560"/>
      <c r="G35" s="1560"/>
      <c r="H35" s="1560"/>
      <c r="I35" s="1560"/>
      <c r="J35" s="1560"/>
      <c r="K35" s="1560"/>
      <c r="L35" s="1560"/>
      <c r="M35" s="1560"/>
      <c r="N35" s="1560"/>
      <c r="O35" s="1560"/>
      <c r="P35" s="1560"/>
      <c r="Q35" s="338"/>
      <c r="R35" s="338"/>
      <c r="S35" s="338"/>
      <c r="Z35" s="337"/>
      <c r="AA35" s="337"/>
      <c r="AB35" s="337"/>
      <c r="AC35" s="337"/>
      <c r="AD35" s="337"/>
      <c r="AE35" s="337"/>
      <c r="AF35" s="337"/>
      <c r="AG35" s="337"/>
      <c r="AH35" s="337"/>
      <c r="AI35" s="337"/>
      <c r="AJ35" s="337"/>
      <c r="AK35" s="337"/>
      <c r="AL35" s="337"/>
      <c r="AM35" s="337"/>
      <c r="AN35" s="337"/>
      <c r="AO35" s="337"/>
      <c r="AP35" s="337"/>
      <c r="AQ35" s="337"/>
      <c r="AR35" s="337"/>
      <c r="AS35" s="337"/>
      <c r="AT35" s="337"/>
      <c r="AU35" s="337"/>
      <c r="AV35" s="337"/>
      <c r="AW35" s="337"/>
      <c r="AX35" s="337"/>
    </row>
    <row r="36" spans="2:50" s="336" customFormat="1" x14ac:dyDescent="0.25">
      <c r="Z36" s="337"/>
      <c r="AA36" s="337"/>
      <c r="AB36" s="337"/>
      <c r="AC36" s="337"/>
      <c r="AD36" s="337"/>
      <c r="AE36" s="337"/>
      <c r="AF36" s="337"/>
      <c r="AG36" s="337"/>
      <c r="AH36" s="337"/>
      <c r="AI36" s="337"/>
      <c r="AJ36" s="337"/>
      <c r="AK36" s="337"/>
      <c r="AL36" s="337"/>
      <c r="AM36" s="337"/>
      <c r="AN36" s="337"/>
      <c r="AO36" s="337"/>
      <c r="AP36" s="337"/>
      <c r="AQ36" s="337"/>
      <c r="AR36" s="337"/>
      <c r="AS36" s="337"/>
      <c r="AT36" s="337"/>
      <c r="AU36" s="337"/>
      <c r="AV36" s="337"/>
      <c r="AW36" s="337"/>
      <c r="AX36" s="337"/>
    </row>
    <row r="37" spans="2:50" s="336" customFormat="1" x14ac:dyDescent="0.25">
      <c r="Z37" s="337"/>
      <c r="AA37" s="337"/>
      <c r="AB37" s="337"/>
      <c r="AC37" s="337"/>
      <c r="AD37" s="337"/>
      <c r="AE37" s="337"/>
      <c r="AF37" s="337"/>
      <c r="AG37" s="337"/>
      <c r="AH37" s="337"/>
      <c r="AI37" s="337"/>
      <c r="AJ37" s="337"/>
      <c r="AK37" s="337"/>
      <c r="AL37" s="337"/>
      <c r="AM37" s="337"/>
      <c r="AN37" s="337"/>
      <c r="AO37" s="337"/>
      <c r="AP37" s="337"/>
      <c r="AQ37" s="337"/>
      <c r="AR37" s="337"/>
      <c r="AS37" s="337"/>
      <c r="AT37" s="337"/>
      <c r="AU37" s="337"/>
      <c r="AV37" s="337"/>
      <c r="AW37" s="337"/>
      <c r="AX37" s="337"/>
    </row>
    <row r="38" spans="2:50" s="337" customFormat="1" x14ac:dyDescent="0.25">
      <c r="L38" s="888"/>
      <c r="M38" s="888"/>
      <c r="N38" s="888"/>
    </row>
    <row r="39" spans="2:50" x14ac:dyDescent="0.25">
      <c r="B39" s="337"/>
      <c r="C39" s="337"/>
      <c r="D39" s="337"/>
      <c r="E39" s="337"/>
      <c r="F39" s="337"/>
      <c r="G39" s="337"/>
      <c r="H39" s="337"/>
      <c r="I39" s="337"/>
      <c r="J39" s="337"/>
      <c r="K39" s="337"/>
      <c r="L39" s="337"/>
      <c r="M39" s="337"/>
      <c r="N39" s="337"/>
      <c r="O39" s="337"/>
      <c r="P39" s="337"/>
      <c r="Q39" s="337"/>
      <c r="R39" s="337"/>
      <c r="S39" s="337"/>
      <c r="T39" s="337"/>
      <c r="U39" s="337"/>
      <c r="V39" s="337"/>
      <c r="W39" s="337"/>
      <c r="X39" s="337"/>
      <c r="Y39" s="337"/>
    </row>
    <row r="40" spans="2:50" x14ac:dyDescent="0.25">
      <c r="B40" s="337"/>
      <c r="C40" s="337"/>
      <c r="D40" s="337"/>
      <c r="E40" s="337"/>
      <c r="F40" s="337"/>
      <c r="G40" s="337"/>
      <c r="H40" s="337"/>
      <c r="I40" s="337"/>
      <c r="J40" s="337"/>
      <c r="K40" s="337"/>
      <c r="L40" s="337"/>
      <c r="M40" s="337"/>
      <c r="N40" s="337"/>
      <c r="O40" s="337"/>
      <c r="P40" s="337"/>
      <c r="Q40" s="337"/>
      <c r="R40" s="337"/>
      <c r="S40" s="337"/>
      <c r="T40" s="337"/>
      <c r="U40" s="337"/>
      <c r="V40" s="337"/>
      <c r="W40" s="337"/>
      <c r="X40" s="337"/>
      <c r="Y40" s="337"/>
    </row>
    <row r="41" spans="2:50" x14ac:dyDescent="0.25">
      <c r="B41" s="337"/>
      <c r="C41" s="337"/>
      <c r="D41" s="337"/>
      <c r="E41" s="337"/>
      <c r="F41" s="337"/>
      <c r="G41" s="337"/>
      <c r="H41" s="337"/>
      <c r="I41" s="337"/>
      <c r="J41" s="337"/>
      <c r="K41" s="337"/>
      <c r="L41" s="337"/>
      <c r="M41" s="337"/>
      <c r="N41" s="337"/>
      <c r="O41" s="337"/>
      <c r="P41" s="337"/>
      <c r="Q41" s="337"/>
      <c r="R41" s="337"/>
      <c r="S41" s="337"/>
      <c r="T41" s="337"/>
      <c r="U41" s="337"/>
      <c r="V41" s="337"/>
      <c r="W41" s="337"/>
      <c r="X41" s="337"/>
      <c r="Y41" s="337"/>
    </row>
    <row r="42" spans="2:50" x14ac:dyDescent="0.25">
      <c r="B42" s="337"/>
      <c r="C42" s="337"/>
      <c r="D42" s="337"/>
      <c r="E42" s="337"/>
      <c r="F42" s="337"/>
      <c r="G42" s="337"/>
      <c r="H42" s="337"/>
      <c r="I42" s="337"/>
      <c r="J42" s="337"/>
      <c r="K42" s="337"/>
      <c r="L42" s="337"/>
      <c r="M42" s="337"/>
      <c r="N42" s="337"/>
      <c r="O42" s="337"/>
      <c r="P42" s="337"/>
      <c r="Q42" s="337"/>
      <c r="R42" s="337"/>
      <c r="S42" s="337"/>
      <c r="T42" s="337"/>
      <c r="U42" s="337"/>
      <c r="V42" s="337"/>
      <c r="W42" s="337"/>
      <c r="X42" s="337"/>
      <c r="Y42" s="337"/>
    </row>
    <row r="43" spans="2:50" x14ac:dyDescent="0.25">
      <c r="B43" s="337"/>
      <c r="C43" s="337"/>
      <c r="D43" s="337"/>
      <c r="E43" s="337"/>
      <c r="F43" s="337"/>
      <c r="G43" s="337"/>
      <c r="H43" s="337"/>
      <c r="I43" s="337"/>
      <c r="J43" s="337"/>
      <c r="K43" s="337"/>
      <c r="L43" s="337"/>
      <c r="M43" s="337"/>
      <c r="N43" s="337"/>
      <c r="O43" s="337"/>
      <c r="P43" s="337"/>
      <c r="Q43" s="337"/>
      <c r="R43" s="337"/>
      <c r="S43" s="337"/>
      <c r="T43" s="337"/>
      <c r="U43" s="337"/>
      <c r="V43" s="337"/>
      <c r="W43" s="337"/>
      <c r="X43" s="337"/>
      <c r="Y43" s="337"/>
    </row>
    <row r="44" spans="2:50" x14ac:dyDescent="0.25">
      <c r="B44" s="337"/>
      <c r="C44" s="337"/>
      <c r="D44" s="337"/>
      <c r="E44" s="337"/>
      <c r="F44" s="337"/>
      <c r="G44" s="337"/>
      <c r="H44" s="337"/>
      <c r="I44" s="337"/>
      <c r="J44" s="337"/>
      <c r="K44" s="337"/>
      <c r="L44" s="337"/>
      <c r="M44" s="337"/>
      <c r="N44" s="337"/>
      <c r="O44" s="337"/>
      <c r="P44" s="337"/>
      <c r="Q44" s="337"/>
      <c r="R44" s="337"/>
      <c r="S44" s="337"/>
      <c r="T44" s="337"/>
      <c r="U44" s="337"/>
      <c r="V44" s="337"/>
      <c r="W44" s="337"/>
      <c r="X44" s="337"/>
      <c r="Y44" s="337"/>
    </row>
    <row r="45" spans="2:50" x14ac:dyDescent="0.25">
      <c r="B45" s="337"/>
      <c r="C45" s="337"/>
      <c r="D45" s="337"/>
      <c r="E45" s="337"/>
      <c r="F45" s="337"/>
      <c r="G45" s="337"/>
      <c r="H45" s="337"/>
      <c r="I45" s="337"/>
      <c r="J45" s="337"/>
      <c r="K45" s="337"/>
      <c r="L45" s="337"/>
      <c r="M45" s="337"/>
      <c r="N45" s="337"/>
      <c r="O45" s="337"/>
      <c r="P45" s="337"/>
      <c r="Q45" s="337"/>
      <c r="R45" s="337"/>
      <c r="S45" s="337"/>
      <c r="T45" s="337"/>
      <c r="U45" s="337"/>
      <c r="V45" s="337"/>
      <c r="W45" s="337"/>
      <c r="X45" s="337"/>
      <c r="Y45" s="337"/>
    </row>
    <row r="46" spans="2:50" x14ac:dyDescent="0.25">
      <c r="B46" s="337"/>
      <c r="C46" s="337"/>
      <c r="D46" s="337"/>
      <c r="E46" s="337"/>
      <c r="F46" s="337"/>
      <c r="G46" s="337"/>
      <c r="H46" s="337"/>
      <c r="I46" s="337"/>
      <c r="J46" s="337"/>
      <c r="K46" s="337"/>
      <c r="L46" s="337"/>
      <c r="M46" s="337"/>
      <c r="N46" s="337"/>
      <c r="O46" s="337"/>
      <c r="P46" s="337"/>
      <c r="Q46" s="337"/>
      <c r="R46" s="337"/>
      <c r="S46" s="337"/>
      <c r="T46" s="337"/>
      <c r="U46" s="337"/>
      <c r="V46" s="337"/>
      <c r="W46" s="337"/>
      <c r="X46" s="337"/>
      <c r="Y46" s="337"/>
    </row>
    <row r="47" spans="2:50" x14ac:dyDescent="0.25">
      <c r="B47" s="337"/>
      <c r="C47" s="337"/>
      <c r="D47" s="337"/>
      <c r="E47" s="337"/>
      <c r="F47" s="337"/>
      <c r="G47" s="337"/>
      <c r="H47" s="337"/>
      <c r="I47" s="337"/>
      <c r="J47" s="337"/>
      <c r="K47" s="337"/>
      <c r="L47" s="337"/>
      <c r="M47" s="337"/>
      <c r="N47" s="337"/>
      <c r="O47" s="337"/>
      <c r="P47" s="337"/>
      <c r="Q47" s="337"/>
      <c r="R47" s="337"/>
      <c r="S47" s="337"/>
      <c r="T47" s="337"/>
      <c r="U47" s="337"/>
      <c r="V47" s="337"/>
      <c r="W47" s="337"/>
      <c r="X47" s="337"/>
      <c r="Y47" s="337"/>
    </row>
    <row r="48" spans="2:50" x14ac:dyDescent="0.25">
      <c r="B48" s="337"/>
      <c r="C48" s="337"/>
      <c r="D48" s="337"/>
      <c r="E48" s="337"/>
      <c r="F48" s="337"/>
      <c r="G48" s="337"/>
      <c r="H48" s="337"/>
      <c r="I48" s="337"/>
      <c r="J48" s="337"/>
      <c r="K48" s="337"/>
      <c r="L48" s="337"/>
      <c r="M48" s="337"/>
      <c r="N48" s="337"/>
      <c r="O48" s="337"/>
      <c r="P48" s="337"/>
      <c r="Q48" s="337"/>
      <c r="R48" s="337"/>
      <c r="S48" s="337"/>
      <c r="T48" s="337"/>
      <c r="U48" s="337"/>
      <c r="V48" s="337"/>
      <c r="W48" s="337"/>
      <c r="X48" s="337"/>
      <c r="Y48" s="337"/>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65"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116">
    <tabColor theme="0"/>
    <pageSetUpPr fitToPage="1"/>
  </sheetPr>
  <dimension ref="A1:AJ56"/>
  <sheetViews>
    <sheetView zoomScale="90" zoomScaleNormal="90" workbookViewId="0"/>
  </sheetViews>
  <sheetFormatPr baseColWidth="10" defaultColWidth="11.453125" defaultRowHeight="14.5" x14ac:dyDescent="0.25"/>
  <cols>
    <col min="1" max="1" width="4" style="333" customWidth="1"/>
    <col min="2" max="2" width="32.26953125" style="333" customWidth="1"/>
    <col min="3" max="3" width="0.54296875" style="333" customWidth="1"/>
    <col min="4" max="4" width="17" style="333" customWidth="1"/>
    <col min="5" max="5" width="0.453125" style="333" customWidth="1"/>
    <col min="6" max="6" width="11.81640625" style="333" customWidth="1"/>
    <col min="7" max="7" width="11.26953125" style="333" customWidth="1"/>
    <col min="8" max="8" width="0.453125" style="333" customWidth="1"/>
    <col min="9" max="9" width="11.81640625" style="333" customWidth="1"/>
    <col min="10" max="10" width="9.81640625" style="333" customWidth="1"/>
    <col min="11" max="11" width="7.54296875" style="333" customWidth="1"/>
    <col min="12" max="12" width="8.453125" style="333" customWidth="1"/>
    <col min="13" max="13" width="6.1796875" style="333" customWidth="1"/>
    <col min="14" max="14" width="8.453125" style="333" customWidth="1"/>
    <col min="15" max="15" width="7.54296875" style="333" customWidth="1"/>
    <col min="16" max="16" width="8.453125" style="333" customWidth="1"/>
    <col min="17" max="17" width="6.1796875" style="333" customWidth="1"/>
    <col min="18" max="18" width="8.453125" style="333" customWidth="1"/>
    <col min="19" max="19" width="6.1796875" style="333" customWidth="1"/>
    <col min="20" max="22" width="8.453125" style="333" customWidth="1"/>
    <col min="23" max="23" width="6.1796875" style="333" customWidth="1"/>
    <col min="24" max="24" width="8.453125" style="333" customWidth="1"/>
    <col min="25" max="25" width="3.54296875" style="333" customWidth="1"/>
    <col min="26" max="26" width="1.453125" style="329" customWidth="1"/>
    <col min="27" max="27" width="1.81640625" style="329" customWidth="1"/>
    <col min="28" max="28" width="2.1796875" style="329" customWidth="1"/>
    <col min="29" max="29" width="11" style="396" customWidth="1"/>
    <col min="30" max="32" width="8.81640625" style="396" customWidth="1"/>
    <col min="33" max="33" width="2.453125" style="329" bestFit="1" customWidth="1"/>
    <col min="34" max="34" width="4.26953125" style="329" bestFit="1" customWidth="1"/>
    <col min="35" max="35" width="8.453125" style="329" bestFit="1" customWidth="1"/>
    <col min="36" max="36" width="4.26953125" style="333" bestFit="1" customWidth="1"/>
    <col min="37" max="16384" width="11.453125" style="333"/>
  </cols>
  <sheetData>
    <row r="1" spans="1:36" s="340" customFormat="1" x14ac:dyDescent="0.25">
      <c r="B1" s="311"/>
      <c r="C1" s="341"/>
      <c r="E1" s="341"/>
      <c r="F1" s="342" t="s">
        <v>135</v>
      </c>
      <c r="G1" s="342"/>
      <c r="H1" s="342"/>
      <c r="I1" s="342" t="s">
        <v>16</v>
      </c>
      <c r="Y1" s="331"/>
      <c r="Z1" s="331"/>
      <c r="AA1" s="331"/>
      <c r="AB1" s="331"/>
      <c r="AC1" s="396"/>
      <c r="AD1" s="396"/>
      <c r="AE1" s="342"/>
      <c r="AF1" s="342"/>
      <c r="AG1" s="311"/>
      <c r="AH1" s="311"/>
      <c r="AI1" s="311"/>
    </row>
    <row r="2" spans="1:36" s="343" customFormat="1" x14ac:dyDescent="0.35">
      <c r="B2" s="1381"/>
      <c r="C2" s="1381"/>
      <c r="Y2" s="331"/>
      <c r="Z2" s="331"/>
      <c r="AA2" s="331"/>
      <c r="AB2" s="331"/>
      <c r="AC2" s="396"/>
      <c r="AD2" s="396"/>
      <c r="AE2" s="556"/>
      <c r="AF2" s="556"/>
      <c r="AG2" s="891"/>
      <c r="AH2" s="891"/>
      <c r="AI2" s="891"/>
    </row>
    <row r="3" spans="1:36" s="345" customFormat="1" ht="42" customHeight="1" x14ac:dyDescent="0.25">
      <c r="B3" s="1382"/>
      <c r="C3" s="1382"/>
      <c r="Y3" s="331"/>
      <c r="Z3" s="331"/>
      <c r="AA3" s="331"/>
      <c r="AB3" s="331"/>
      <c r="AC3" s="396"/>
      <c r="AD3" s="396"/>
      <c r="AE3" s="556"/>
      <c r="AF3" s="556"/>
      <c r="AG3" s="891"/>
      <c r="AH3" s="891"/>
      <c r="AI3" s="891"/>
    </row>
    <row r="4" spans="1:36" s="345" customFormat="1" ht="24" customHeight="1" x14ac:dyDescent="0.25">
      <c r="A4" s="1477" t="s">
        <v>428</v>
      </c>
      <c r="B4" s="1477"/>
      <c r="C4" s="1477"/>
      <c r="D4" s="1477"/>
      <c r="E4" s="1477"/>
      <c r="F4" s="1477"/>
      <c r="G4" s="1477"/>
      <c r="H4" s="1477"/>
      <c r="I4" s="1477"/>
      <c r="J4" s="1477"/>
      <c r="K4" s="1477"/>
      <c r="L4" s="1477"/>
      <c r="M4" s="1477"/>
      <c r="N4" s="1477"/>
      <c r="O4" s="1477"/>
      <c r="P4" s="1477"/>
      <c r="Q4" s="1477"/>
      <c r="R4" s="1477"/>
      <c r="S4" s="1477"/>
      <c r="T4" s="1477"/>
      <c r="U4" s="1477"/>
      <c r="V4" s="1477"/>
      <c r="W4" s="1477"/>
      <c r="X4" s="1477"/>
      <c r="Y4" s="331"/>
      <c r="Z4" s="331"/>
      <c r="AA4" s="331"/>
      <c r="AB4" s="331"/>
      <c r="AC4" s="396"/>
      <c r="AD4" s="396"/>
      <c r="AE4" s="556"/>
      <c r="AF4" s="556"/>
      <c r="AG4" s="891"/>
      <c r="AH4" s="891"/>
      <c r="AI4" s="891"/>
    </row>
    <row r="5" spans="1:36" s="345" customFormat="1" x14ac:dyDescent="0.25">
      <c r="A5" s="492"/>
      <c r="B5" s="1420" t="str">
        <f>porsaad!$B$6</f>
        <v>Situación a 31 de diciembre de 2024</v>
      </c>
      <c r="C5" s="1420"/>
      <c r="D5" s="1420"/>
      <c r="E5" s="1420"/>
      <c r="F5" s="1420"/>
      <c r="G5" s="1420"/>
      <c r="H5" s="1420"/>
      <c r="I5" s="1420"/>
      <c r="J5" s="1420"/>
      <c r="K5" s="1420"/>
      <c r="L5" s="1420"/>
      <c r="M5" s="1420"/>
      <c r="N5" s="1420"/>
      <c r="O5" s="1420"/>
      <c r="P5" s="1420"/>
      <c r="Q5" s="1420"/>
      <c r="R5" s="1420"/>
      <c r="S5" s="1420"/>
      <c r="T5" s="1420"/>
      <c r="U5" s="1420"/>
      <c r="V5" s="1420"/>
      <c r="W5" s="1420"/>
      <c r="X5" s="1420"/>
      <c r="AC5" s="556"/>
      <c r="AD5" s="556"/>
      <c r="AE5" s="556"/>
      <c r="AF5" s="556"/>
      <c r="AG5" s="891"/>
    </row>
    <row r="6" spans="1:36" s="345" customFormat="1" ht="6.75" customHeight="1" x14ac:dyDescent="0.25">
      <c r="B6" s="1420"/>
      <c r="C6" s="1420"/>
      <c r="D6" s="1420"/>
      <c r="E6" s="1420"/>
      <c r="F6" s="1420"/>
      <c r="G6" s="1420"/>
      <c r="H6" s="1420"/>
      <c r="I6" s="1420"/>
      <c r="J6" s="1420"/>
      <c r="K6" s="1420"/>
      <c r="L6" s="1420"/>
      <c r="M6" s="1420"/>
      <c r="N6" s="1420"/>
      <c r="O6" s="1420"/>
      <c r="P6" s="1420"/>
      <c r="Q6" s="1420"/>
      <c r="R6" s="1420"/>
      <c r="S6" s="1420"/>
      <c r="T6" s="1420"/>
      <c r="U6" s="1420"/>
      <c r="V6" s="1420"/>
      <c r="W6" s="1420"/>
      <c r="X6" s="1420"/>
      <c r="Z6" s="891"/>
      <c r="AA6" s="891"/>
      <c r="AB6" s="891"/>
      <c r="AC6" s="556"/>
      <c r="AD6" s="556"/>
      <c r="AE6" s="556"/>
      <c r="AF6" s="556"/>
      <c r="AG6" s="891"/>
      <c r="AH6" s="891"/>
      <c r="AI6" s="891"/>
    </row>
    <row r="7" spans="1:36" s="322" customFormat="1" ht="3.75" customHeight="1" x14ac:dyDescent="0.25">
      <c r="A7" s="316"/>
      <c r="B7" s="1505" t="s">
        <v>12</v>
      </c>
      <c r="C7" s="437"/>
      <c r="D7" s="1574" t="s">
        <v>251</v>
      </c>
      <c r="E7" s="882"/>
      <c r="F7" s="1577"/>
      <c r="G7" s="1577"/>
      <c r="H7" s="882"/>
      <c r="I7" s="752"/>
      <c r="J7" s="752"/>
      <c r="K7" s="752"/>
      <c r="L7" s="752"/>
      <c r="M7" s="882"/>
      <c r="N7" s="882"/>
      <c r="O7" s="882"/>
      <c r="P7" s="882"/>
      <c r="Q7" s="882"/>
      <c r="R7" s="882"/>
      <c r="S7" s="889"/>
      <c r="T7" s="882"/>
      <c r="U7" s="882"/>
      <c r="V7" s="890"/>
      <c r="W7" s="1580"/>
      <c r="X7" s="1581"/>
      <c r="Z7" s="320"/>
      <c r="AA7" s="320"/>
      <c r="AB7" s="320"/>
      <c r="AC7" s="513"/>
      <c r="AD7" s="513"/>
      <c r="AE7" s="513"/>
      <c r="AF7" s="512"/>
      <c r="AG7" s="320"/>
      <c r="AH7" s="320"/>
      <c r="AI7" s="320"/>
    </row>
    <row r="8" spans="1:36" s="322" customFormat="1" ht="14.25" customHeight="1" x14ac:dyDescent="0.25">
      <c r="A8" s="316"/>
      <c r="B8" s="1572"/>
      <c r="C8" s="437"/>
      <c r="D8" s="1575"/>
      <c r="E8" s="437"/>
      <c r="F8" s="1550" t="s">
        <v>271</v>
      </c>
      <c r="G8" s="1578"/>
      <c r="H8" s="437"/>
      <c r="I8" s="1550" t="s">
        <v>272</v>
      </c>
      <c r="J8" s="1566"/>
      <c r="K8" s="1568" t="s">
        <v>372</v>
      </c>
      <c r="L8" s="1569"/>
      <c r="M8" s="1569"/>
      <c r="N8" s="1569"/>
      <c r="O8" s="1569"/>
      <c r="P8" s="1569"/>
      <c r="Q8" s="1569"/>
      <c r="R8" s="1569"/>
      <c r="S8" s="1569"/>
      <c r="T8" s="1569"/>
      <c r="U8" s="1569"/>
      <c r="V8" s="1569"/>
      <c r="W8" s="1569"/>
      <c r="X8" s="1570"/>
      <c r="Z8" s="320"/>
      <c r="AA8" s="320"/>
      <c r="AB8" s="320"/>
      <c r="AC8" s="513"/>
      <c r="AD8" s="513"/>
      <c r="AE8" s="513"/>
      <c r="AF8" s="513"/>
      <c r="AG8" s="320"/>
      <c r="AH8" s="320"/>
      <c r="AI8" s="320"/>
    </row>
    <row r="9" spans="1:36" s="322" customFormat="1" ht="28.5" customHeight="1" x14ac:dyDescent="0.25">
      <c r="A9" s="316"/>
      <c r="B9" s="1572"/>
      <c r="C9" s="437"/>
      <c r="D9" s="1576"/>
      <c r="E9" s="437"/>
      <c r="F9" s="1567"/>
      <c r="G9" s="1579"/>
      <c r="H9" s="437"/>
      <c r="I9" s="1567"/>
      <c r="J9" s="1564"/>
      <c r="K9" s="1561" t="s">
        <v>373</v>
      </c>
      <c r="L9" s="1562"/>
      <c r="M9" s="1563" t="s">
        <v>374</v>
      </c>
      <c r="N9" s="1564"/>
      <c r="O9" s="1561" t="s">
        <v>375</v>
      </c>
      <c r="P9" s="1562"/>
      <c r="Q9" s="1563" t="s">
        <v>376</v>
      </c>
      <c r="R9" s="1564"/>
      <c r="S9" s="1563" t="s">
        <v>377</v>
      </c>
      <c r="T9" s="1464"/>
      <c r="U9" s="1403" t="s">
        <v>113</v>
      </c>
      <c r="V9" s="1571"/>
      <c r="W9" s="1403" t="s">
        <v>378</v>
      </c>
      <c r="X9" s="1565"/>
      <c r="Z9" s="320"/>
      <c r="AA9" s="320"/>
      <c r="AB9" s="320"/>
      <c r="AC9" s="513"/>
      <c r="AD9" s="513"/>
      <c r="AE9" s="513"/>
      <c r="AF9" s="513"/>
      <c r="AG9" s="320"/>
      <c r="AH9" s="320"/>
      <c r="AI9" s="320"/>
    </row>
    <row r="10" spans="1:36" s="322" customFormat="1" ht="22.5" customHeight="1" x14ac:dyDescent="0.25">
      <c r="A10" s="316"/>
      <c r="B10" s="1573"/>
      <c r="C10" s="437"/>
      <c r="D10" s="899" t="s">
        <v>9</v>
      </c>
      <c r="E10" s="883"/>
      <c r="F10" s="901" t="s">
        <v>9</v>
      </c>
      <c r="G10" s="876" t="s">
        <v>273</v>
      </c>
      <c r="H10" s="898"/>
      <c r="I10" s="791" t="s">
        <v>9</v>
      </c>
      <c r="J10" s="902" t="s">
        <v>273</v>
      </c>
      <c r="K10" s="903" t="s">
        <v>9</v>
      </c>
      <c r="L10" s="902" t="s">
        <v>379</v>
      </c>
      <c r="M10" s="903" t="s">
        <v>9</v>
      </c>
      <c r="N10" s="903" t="s">
        <v>379</v>
      </c>
      <c r="O10" s="903" t="s">
        <v>9</v>
      </c>
      <c r="P10" s="903" t="s">
        <v>379</v>
      </c>
      <c r="Q10" s="903" t="s">
        <v>9</v>
      </c>
      <c r="R10" s="903" t="s">
        <v>379</v>
      </c>
      <c r="S10" s="880" t="s">
        <v>9</v>
      </c>
      <c r="T10" s="790" t="s">
        <v>379</v>
      </c>
      <c r="U10" s="900" t="s">
        <v>9</v>
      </c>
      <c r="V10" s="903" t="s">
        <v>379</v>
      </c>
      <c r="W10" s="902" t="s">
        <v>9</v>
      </c>
      <c r="X10" s="790" t="s">
        <v>379</v>
      </c>
      <c r="Z10" s="320"/>
      <c r="AA10" s="320"/>
      <c r="AB10" s="320"/>
      <c r="AC10" s="568" t="s">
        <v>208</v>
      </c>
      <c r="AD10" s="602" t="s">
        <v>388</v>
      </c>
      <c r="AE10" s="603" t="s">
        <v>389</v>
      </c>
      <c r="AF10" s="513"/>
      <c r="AG10" s="320"/>
      <c r="AH10" s="320"/>
      <c r="AI10" s="320"/>
    </row>
    <row r="11" spans="1:36" s="328" customFormat="1" ht="3" customHeight="1" x14ac:dyDescent="0.25">
      <c r="A11" s="326"/>
      <c r="B11" s="327"/>
      <c r="D11" s="327"/>
      <c r="F11" s="327"/>
      <c r="G11" s="327"/>
      <c r="I11" s="327"/>
      <c r="J11" s="327"/>
      <c r="K11" s="319"/>
      <c r="L11" s="348"/>
      <c r="M11" s="329"/>
      <c r="N11" s="329"/>
      <c r="O11" s="329"/>
      <c r="P11" s="329"/>
      <c r="Q11" s="329"/>
      <c r="R11" s="329"/>
      <c r="S11" s="329"/>
      <c r="T11" s="329"/>
      <c r="U11" s="329"/>
      <c r="V11" s="329"/>
      <c r="W11" s="326"/>
      <c r="X11" s="327"/>
      <c r="Z11" s="329"/>
      <c r="AA11" s="329"/>
      <c r="AB11" s="329"/>
      <c r="AC11" s="604">
        <v>44286</v>
      </c>
      <c r="AD11" s="602">
        <v>27240</v>
      </c>
      <c r="AE11" s="602">
        <v>16097</v>
      </c>
      <c r="AF11" s="396"/>
      <c r="AG11" s="329"/>
      <c r="AH11" s="329"/>
      <c r="AI11" s="329"/>
    </row>
    <row r="12" spans="1:36" s="331" customFormat="1" x14ac:dyDescent="0.35">
      <c r="A12" s="330"/>
      <c r="B12" s="755" t="s">
        <v>8</v>
      </c>
      <c r="C12" s="350"/>
      <c r="D12" s="892">
        <v>296663</v>
      </c>
      <c r="E12" s="350"/>
      <c r="F12" s="758">
        <v>7383</v>
      </c>
      <c r="G12" s="759">
        <v>2.4886824443897622</v>
      </c>
      <c r="H12" s="350"/>
      <c r="I12" s="758">
        <v>2422</v>
      </c>
      <c r="J12" s="759">
        <v>0.81641458489936392</v>
      </c>
      <c r="K12" s="758">
        <v>2291</v>
      </c>
      <c r="L12" s="759">
        <v>94.591246903385624</v>
      </c>
      <c r="M12" s="758">
        <v>15</v>
      </c>
      <c r="N12" s="759">
        <v>0.61932287365813377</v>
      </c>
      <c r="O12" s="758">
        <v>22</v>
      </c>
      <c r="P12" s="759">
        <v>0.90834021469859627</v>
      </c>
      <c r="Q12" s="758">
        <v>73</v>
      </c>
      <c r="R12" s="759">
        <v>3.0140379851362509</v>
      </c>
      <c r="S12" s="758">
        <v>0</v>
      </c>
      <c r="T12" s="759">
        <v>0</v>
      </c>
      <c r="U12" s="758">
        <v>0</v>
      </c>
      <c r="V12" s="759">
        <v>0</v>
      </c>
      <c r="W12" s="758">
        <v>21</v>
      </c>
      <c r="X12" s="759">
        <f t="shared" ref="X12:X29" si="0">W12/$I12*100</f>
        <v>0.86705202312138718</v>
      </c>
      <c r="Z12" s="360"/>
      <c r="AA12" s="360"/>
      <c r="AB12" s="360"/>
      <c r="AC12" s="604">
        <v>44316</v>
      </c>
      <c r="AD12" s="602">
        <v>23620</v>
      </c>
      <c r="AE12" s="602">
        <v>14066</v>
      </c>
      <c r="AF12" s="567"/>
      <c r="AG12" s="360"/>
      <c r="AH12" s="360"/>
      <c r="AI12" s="361"/>
      <c r="AJ12" s="607"/>
    </row>
    <row r="13" spans="1:36" s="331" customFormat="1" x14ac:dyDescent="0.35">
      <c r="A13" s="330"/>
      <c r="B13" s="763" t="s">
        <v>7</v>
      </c>
      <c r="C13" s="350"/>
      <c r="D13" s="893">
        <v>45264</v>
      </c>
      <c r="E13" s="350"/>
      <c r="F13" s="765">
        <v>907</v>
      </c>
      <c r="G13" s="766">
        <v>2.003799929303641</v>
      </c>
      <c r="H13" s="350"/>
      <c r="I13" s="765">
        <v>499</v>
      </c>
      <c r="J13" s="766">
        <v>1.1024213503004596</v>
      </c>
      <c r="K13" s="765">
        <v>478</v>
      </c>
      <c r="L13" s="766">
        <v>95.791583166332657</v>
      </c>
      <c r="M13" s="765">
        <v>10</v>
      </c>
      <c r="N13" s="766">
        <v>2.0040080160320639</v>
      </c>
      <c r="O13" s="765">
        <v>7</v>
      </c>
      <c r="P13" s="766">
        <v>1.402805611222445</v>
      </c>
      <c r="Q13" s="765">
        <v>1</v>
      </c>
      <c r="R13" s="766">
        <v>0.20040080160320639</v>
      </c>
      <c r="S13" s="765">
        <v>0</v>
      </c>
      <c r="T13" s="766">
        <v>0</v>
      </c>
      <c r="U13" s="765">
        <v>1</v>
      </c>
      <c r="V13" s="766">
        <v>0.20040080160320639</v>
      </c>
      <c r="W13" s="765">
        <v>2</v>
      </c>
      <c r="X13" s="766">
        <f t="shared" si="0"/>
        <v>0.40080160320641278</v>
      </c>
      <c r="Z13" s="360"/>
      <c r="AA13" s="360"/>
      <c r="AB13" s="360"/>
      <c r="AC13" s="604">
        <v>44347</v>
      </c>
      <c r="AD13" s="602">
        <v>21534</v>
      </c>
      <c r="AE13" s="602">
        <v>12150</v>
      </c>
      <c r="AF13" s="567"/>
      <c r="AG13" s="360"/>
      <c r="AH13" s="360"/>
      <c r="AI13" s="361"/>
      <c r="AJ13" s="607"/>
    </row>
    <row r="14" spans="1:36" s="331" customFormat="1" x14ac:dyDescent="0.35">
      <c r="A14" s="330"/>
      <c r="B14" s="763" t="s">
        <v>37</v>
      </c>
      <c r="C14" s="350"/>
      <c r="D14" s="893">
        <v>33127</v>
      </c>
      <c r="E14" s="350"/>
      <c r="F14" s="765">
        <v>686</v>
      </c>
      <c r="G14" s="766">
        <v>2.0708183656835812</v>
      </c>
      <c r="H14" s="350"/>
      <c r="I14" s="765">
        <v>369</v>
      </c>
      <c r="J14" s="766">
        <v>1.1138950101125971</v>
      </c>
      <c r="K14" s="765">
        <v>349</v>
      </c>
      <c r="L14" s="766">
        <v>94.579945799458002</v>
      </c>
      <c r="M14" s="765">
        <v>1</v>
      </c>
      <c r="N14" s="766">
        <v>0.27100271002710025</v>
      </c>
      <c r="O14" s="765">
        <v>7</v>
      </c>
      <c r="P14" s="766">
        <v>1.8970189701897018</v>
      </c>
      <c r="Q14" s="765">
        <v>1</v>
      </c>
      <c r="R14" s="766">
        <v>0.27100271002710025</v>
      </c>
      <c r="S14" s="765">
        <v>0</v>
      </c>
      <c r="T14" s="766">
        <v>0</v>
      </c>
      <c r="U14" s="765">
        <v>11</v>
      </c>
      <c r="V14" s="766">
        <v>2.9810298102981028</v>
      </c>
      <c r="W14" s="765">
        <v>0</v>
      </c>
      <c r="X14" s="766">
        <f t="shared" si="0"/>
        <v>0</v>
      </c>
      <c r="Z14" s="360"/>
      <c r="AA14" s="360"/>
      <c r="AB14" s="360"/>
      <c r="AC14" s="604">
        <v>44377</v>
      </c>
      <c r="AD14" s="602">
        <v>21833</v>
      </c>
      <c r="AE14" s="602">
        <v>13954</v>
      </c>
      <c r="AF14" s="567"/>
      <c r="AG14" s="360"/>
      <c r="AH14" s="360"/>
      <c r="AI14" s="361"/>
      <c r="AJ14" s="607"/>
    </row>
    <row r="15" spans="1:36" s="331" customFormat="1" x14ac:dyDescent="0.35">
      <c r="A15" s="330"/>
      <c r="B15" s="763" t="s">
        <v>38</v>
      </c>
      <c r="C15" s="350"/>
      <c r="D15" s="893">
        <v>31849</v>
      </c>
      <c r="E15" s="350"/>
      <c r="F15" s="765">
        <v>324</v>
      </c>
      <c r="G15" s="766">
        <v>1.0173003861973688</v>
      </c>
      <c r="H15" s="350"/>
      <c r="I15" s="765">
        <v>324</v>
      </c>
      <c r="J15" s="766">
        <v>1.0173003861973688</v>
      </c>
      <c r="K15" s="765">
        <v>276</v>
      </c>
      <c r="L15" s="766">
        <v>85.18518518518519</v>
      </c>
      <c r="M15" s="765">
        <v>3</v>
      </c>
      <c r="N15" s="766">
        <v>0.92592592592592582</v>
      </c>
      <c r="O15" s="765">
        <v>36</v>
      </c>
      <c r="P15" s="766">
        <v>11.111111111111111</v>
      </c>
      <c r="Q15" s="765">
        <v>0</v>
      </c>
      <c r="R15" s="766">
        <v>0</v>
      </c>
      <c r="S15" s="765">
        <v>1</v>
      </c>
      <c r="T15" s="766">
        <v>0.30864197530864196</v>
      </c>
      <c r="U15" s="765">
        <v>8</v>
      </c>
      <c r="V15" s="766">
        <v>2.4691358024691357</v>
      </c>
      <c r="W15" s="765">
        <v>0</v>
      </c>
      <c r="X15" s="766">
        <f t="shared" si="0"/>
        <v>0</v>
      </c>
      <c r="Z15" s="360"/>
      <c r="AA15" s="360"/>
      <c r="AB15" s="360"/>
      <c r="AC15" s="604">
        <v>44408</v>
      </c>
      <c r="AD15" s="602">
        <v>25882</v>
      </c>
      <c r="AE15" s="602">
        <v>13248</v>
      </c>
      <c r="AF15" s="567"/>
      <c r="AG15" s="360"/>
      <c r="AH15" s="360"/>
      <c r="AI15" s="361"/>
      <c r="AJ15" s="607"/>
    </row>
    <row r="16" spans="1:36" s="331" customFormat="1" x14ac:dyDescent="0.35">
      <c r="A16" s="330"/>
      <c r="B16" s="763" t="s">
        <v>6</v>
      </c>
      <c r="C16" s="350"/>
      <c r="D16" s="893">
        <v>45025</v>
      </c>
      <c r="E16" s="350"/>
      <c r="F16" s="765">
        <v>1133</v>
      </c>
      <c r="G16" s="766">
        <v>2.5163797890061077</v>
      </c>
      <c r="H16" s="350"/>
      <c r="I16" s="765">
        <v>381</v>
      </c>
      <c r="J16" s="766">
        <v>0.84619655746807332</v>
      </c>
      <c r="K16" s="765">
        <v>355</v>
      </c>
      <c r="L16" s="766">
        <v>93.175853018372706</v>
      </c>
      <c r="M16" s="765">
        <v>4</v>
      </c>
      <c r="N16" s="766">
        <v>1.0498687664041995</v>
      </c>
      <c r="O16" s="765">
        <v>22</v>
      </c>
      <c r="P16" s="766">
        <v>5.7742782152230969</v>
      </c>
      <c r="Q16" s="765">
        <v>0</v>
      </c>
      <c r="R16" s="766">
        <v>0</v>
      </c>
      <c r="S16" s="765">
        <v>0</v>
      </c>
      <c r="T16" s="766">
        <v>0</v>
      </c>
      <c r="U16" s="765">
        <v>0</v>
      </c>
      <c r="V16" s="766">
        <v>0</v>
      </c>
      <c r="W16" s="765">
        <v>0</v>
      </c>
      <c r="X16" s="766">
        <f t="shared" si="0"/>
        <v>0</v>
      </c>
      <c r="Z16" s="360"/>
      <c r="AA16" s="360"/>
      <c r="AB16" s="360"/>
      <c r="AC16" s="604">
        <v>44439</v>
      </c>
      <c r="AD16" s="602">
        <v>15551</v>
      </c>
      <c r="AE16" s="602">
        <v>13247</v>
      </c>
      <c r="AF16" s="567"/>
      <c r="AG16" s="360"/>
      <c r="AH16" s="360"/>
      <c r="AI16" s="361"/>
      <c r="AJ16" s="607"/>
    </row>
    <row r="17" spans="1:36" s="331" customFormat="1" x14ac:dyDescent="0.35">
      <c r="A17" s="330"/>
      <c r="B17" s="763" t="s">
        <v>5</v>
      </c>
      <c r="C17" s="350"/>
      <c r="D17" s="894">
        <v>18175</v>
      </c>
      <c r="E17" s="350"/>
      <c r="F17" s="765">
        <v>98</v>
      </c>
      <c r="G17" s="766">
        <v>0.53920220082530945</v>
      </c>
      <c r="H17" s="350"/>
      <c r="I17" s="765">
        <v>208</v>
      </c>
      <c r="J17" s="766">
        <v>1.1444291609353507</v>
      </c>
      <c r="K17" s="769">
        <v>202</v>
      </c>
      <c r="L17" s="766">
        <v>97.115384615384613</v>
      </c>
      <c r="M17" s="769">
        <v>1</v>
      </c>
      <c r="N17" s="766">
        <v>0.48076923076923078</v>
      </c>
      <c r="O17" s="769">
        <v>3</v>
      </c>
      <c r="P17" s="766">
        <v>1.4423076923076923</v>
      </c>
      <c r="Q17" s="769">
        <v>2</v>
      </c>
      <c r="R17" s="766">
        <v>0.96153846153846156</v>
      </c>
      <c r="S17" s="769">
        <v>0</v>
      </c>
      <c r="T17" s="766">
        <v>0</v>
      </c>
      <c r="U17" s="769">
        <v>0</v>
      </c>
      <c r="V17" s="766">
        <v>0</v>
      </c>
      <c r="W17" s="769">
        <v>0</v>
      </c>
      <c r="X17" s="766">
        <f t="shared" si="0"/>
        <v>0</v>
      </c>
      <c r="Z17" s="360"/>
      <c r="AA17" s="360"/>
      <c r="AB17" s="360"/>
      <c r="AC17" s="604">
        <v>44469</v>
      </c>
      <c r="AD17" s="602">
        <v>29199</v>
      </c>
      <c r="AE17" s="602">
        <v>15187</v>
      </c>
      <c r="AF17" s="567"/>
      <c r="AG17" s="360"/>
      <c r="AH17" s="360"/>
      <c r="AI17" s="361"/>
      <c r="AJ17" s="607"/>
    </row>
    <row r="18" spans="1:36" s="331" customFormat="1" x14ac:dyDescent="0.35">
      <c r="A18" s="330"/>
      <c r="B18" s="763" t="s">
        <v>4</v>
      </c>
      <c r="C18" s="350"/>
      <c r="D18" s="893">
        <v>126194</v>
      </c>
      <c r="E18" s="350"/>
      <c r="F18" s="765">
        <v>1924</v>
      </c>
      <c r="G18" s="766">
        <v>1.5246366705231627</v>
      </c>
      <c r="H18" s="350"/>
      <c r="I18" s="765">
        <v>1476</v>
      </c>
      <c r="J18" s="766">
        <v>1.1696277160562309</v>
      </c>
      <c r="K18" s="765">
        <v>1423</v>
      </c>
      <c r="L18" s="766">
        <v>96.409214092140928</v>
      </c>
      <c r="M18" s="765">
        <v>33</v>
      </c>
      <c r="N18" s="766">
        <v>2.2357723577235773</v>
      </c>
      <c r="O18" s="765">
        <v>0</v>
      </c>
      <c r="P18" s="766">
        <v>0</v>
      </c>
      <c r="Q18" s="765">
        <v>0</v>
      </c>
      <c r="R18" s="766">
        <v>0</v>
      </c>
      <c r="S18" s="765">
        <v>0</v>
      </c>
      <c r="T18" s="766">
        <v>0</v>
      </c>
      <c r="U18" s="765">
        <v>19</v>
      </c>
      <c r="V18" s="766">
        <v>1.2872628726287263</v>
      </c>
      <c r="W18" s="765">
        <v>1</v>
      </c>
      <c r="X18" s="766">
        <f t="shared" si="0"/>
        <v>6.7750677506775062E-2</v>
      </c>
      <c r="Z18" s="360"/>
      <c r="AA18" s="360"/>
      <c r="AB18" s="360"/>
      <c r="AC18" s="604">
        <v>44500</v>
      </c>
      <c r="AD18" s="602">
        <v>26213</v>
      </c>
      <c r="AE18" s="602">
        <v>13678</v>
      </c>
      <c r="AF18" s="567"/>
      <c r="AG18" s="360"/>
      <c r="AH18" s="360"/>
      <c r="AI18" s="361"/>
      <c r="AJ18" s="607"/>
    </row>
    <row r="19" spans="1:36" s="331" customFormat="1" x14ac:dyDescent="0.35">
      <c r="A19" s="330"/>
      <c r="B19" s="763" t="s">
        <v>40</v>
      </c>
      <c r="C19" s="350"/>
      <c r="D19" s="893">
        <v>78035</v>
      </c>
      <c r="E19" s="350"/>
      <c r="F19" s="765">
        <v>2003</v>
      </c>
      <c r="G19" s="766">
        <v>2.5667969500864998</v>
      </c>
      <c r="H19" s="350"/>
      <c r="I19" s="765">
        <v>742</v>
      </c>
      <c r="J19" s="766">
        <v>0.9508553854039854</v>
      </c>
      <c r="K19" s="765">
        <v>694</v>
      </c>
      <c r="L19" s="766">
        <v>93.530997304582215</v>
      </c>
      <c r="M19" s="765">
        <v>13</v>
      </c>
      <c r="N19" s="766">
        <v>1.7520215633423182</v>
      </c>
      <c r="O19" s="765">
        <v>5</v>
      </c>
      <c r="P19" s="766">
        <v>0.67385444743935319</v>
      </c>
      <c r="Q19" s="765">
        <v>3</v>
      </c>
      <c r="R19" s="766">
        <v>0.40431266846361186</v>
      </c>
      <c r="S19" s="765">
        <v>0</v>
      </c>
      <c r="T19" s="766">
        <v>0</v>
      </c>
      <c r="U19" s="765">
        <v>21</v>
      </c>
      <c r="V19" s="766">
        <v>2.8301886792452833</v>
      </c>
      <c r="W19" s="765">
        <v>6</v>
      </c>
      <c r="X19" s="766">
        <f t="shared" si="0"/>
        <v>0.80862533692722371</v>
      </c>
      <c r="Z19" s="360"/>
      <c r="AA19" s="360"/>
      <c r="AB19" s="360"/>
      <c r="AC19" s="604">
        <v>44530</v>
      </c>
      <c r="AD19" s="602">
        <v>25655</v>
      </c>
      <c r="AE19" s="602">
        <v>14422</v>
      </c>
      <c r="AF19" s="567"/>
      <c r="AG19" s="360"/>
      <c r="AH19" s="360"/>
      <c r="AI19" s="361"/>
      <c r="AJ19" s="607"/>
    </row>
    <row r="20" spans="1:36" s="331" customFormat="1" x14ac:dyDescent="0.35">
      <c r="A20" s="330"/>
      <c r="B20" s="763" t="s">
        <v>41</v>
      </c>
      <c r="C20" s="350"/>
      <c r="D20" s="893">
        <v>229333</v>
      </c>
      <c r="E20" s="350"/>
      <c r="F20" s="765">
        <v>4910</v>
      </c>
      <c r="G20" s="766">
        <v>2.1409914839992501</v>
      </c>
      <c r="H20" s="350"/>
      <c r="I20" s="765">
        <v>2676</v>
      </c>
      <c r="J20" s="766">
        <v>1.1668621611368621</v>
      </c>
      <c r="K20" s="765">
        <v>2181</v>
      </c>
      <c r="L20" s="766">
        <v>81.502242152466366</v>
      </c>
      <c r="M20" s="765">
        <v>4</v>
      </c>
      <c r="N20" s="766">
        <v>0.14947683109118087</v>
      </c>
      <c r="O20" s="765">
        <v>443</v>
      </c>
      <c r="P20" s="766">
        <v>16.554559043348281</v>
      </c>
      <c r="Q20" s="765">
        <v>0</v>
      </c>
      <c r="R20" s="766">
        <v>0</v>
      </c>
      <c r="S20" s="765">
        <v>4</v>
      </c>
      <c r="T20" s="766">
        <v>0.14947683109118087</v>
      </c>
      <c r="U20" s="765">
        <v>43</v>
      </c>
      <c r="V20" s="766">
        <v>1.6068759342301941</v>
      </c>
      <c r="W20" s="765">
        <v>1</v>
      </c>
      <c r="X20" s="766">
        <f t="shared" si="0"/>
        <v>3.7369207772795218E-2</v>
      </c>
      <c r="Z20" s="360"/>
      <c r="AA20" s="360"/>
      <c r="AB20" s="360"/>
      <c r="AC20" s="604">
        <v>44561</v>
      </c>
      <c r="AD20" s="602">
        <v>24712</v>
      </c>
      <c r="AE20" s="602">
        <v>14501</v>
      </c>
      <c r="AF20" s="567"/>
      <c r="AG20" s="360"/>
      <c r="AH20" s="360"/>
      <c r="AI20" s="361"/>
      <c r="AJ20" s="607"/>
    </row>
    <row r="21" spans="1:36" s="331" customFormat="1" x14ac:dyDescent="0.35">
      <c r="A21" s="330"/>
      <c r="B21" s="763" t="s">
        <v>3</v>
      </c>
      <c r="C21" s="350"/>
      <c r="D21" s="893">
        <v>164565</v>
      </c>
      <c r="E21" s="350"/>
      <c r="F21" s="765">
        <v>2872</v>
      </c>
      <c r="G21" s="766">
        <v>1.7452070610397108</v>
      </c>
      <c r="H21" s="350"/>
      <c r="I21" s="765">
        <v>1574</v>
      </c>
      <c r="J21" s="766">
        <v>0.9564609728678638</v>
      </c>
      <c r="K21" s="765">
        <v>1339</v>
      </c>
      <c r="L21" s="766">
        <v>85.06988564167726</v>
      </c>
      <c r="M21" s="765">
        <v>13</v>
      </c>
      <c r="N21" s="766">
        <v>0.8259212198221092</v>
      </c>
      <c r="O21" s="765">
        <v>207</v>
      </c>
      <c r="P21" s="766">
        <v>13.151207115628971</v>
      </c>
      <c r="Q21" s="765">
        <v>6</v>
      </c>
      <c r="R21" s="766">
        <v>0.38119440914866581</v>
      </c>
      <c r="S21" s="765">
        <v>0</v>
      </c>
      <c r="T21" s="766">
        <v>0</v>
      </c>
      <c r="U21" s="765">
        <v>2</v>
      </c>
      <c r="V21" s="766">
        <v>0.12706480304955528</v>
      </c>
      <c r="W21" s="765">
        <v>7</v>
      </c>
      <c r="X21" s="766">
        <f t="shared" si="0"/>
        <v>0.44472681067344344</v>
      </c>
      <c r="Z21" s="360"/>
      <c r="AA21" s="360"/>
      <c r="AB21" s="360"/>
      <c r="AC21" s="604">
        <v>44592</v>
      </c>
      <c r="AD21" s="602">
        <v>15800</v>
      </c>
      <c r="AE21" s="602">
        <v>18653</v>
      </c>
      <c r="AF21" s="567"/>
      <c r="AG21" s="360"/>
      <c r="AH21" s="360"/>
      <c r="AI21" s="361"/>
      <c r="AJ21" s="607"/>
    </row>
    <row r="22" spans="1:36" s="331" customFormat="1" x14ac:dyDescent="0.35">
      <c r="A22" s="330"/>
      <c r="B22" s="763" t="s">
        <v>2</v>
      </c>
      <c r="C22" s="350"/>
      <c r="D22" s="893">
        <v>37168</v>
      </c>
      <c r="E22" s="350"/>
      <c r="F22" s="765">
        <v>394</v>
      </c>
      <c r="G22" s="766">
        <v>1.060051657339647</v>
      </c>
      <c r="H22" s="350"/>
      <c r="I22" s="765">
        <v>421</v>
      </c>
      <c r="J22" s="766">
        <v>1.1326947912182523</v>
      </c>
      <c r="K22" s="765">
        <v>397</v>
      </c>
      <c r="L22" s="766">
        <v>94.299287410926368</v>
      </c>
      <c r="M22" s="765">
        <v>2</v>
      </c>
      <c r="N22" s="766">
        <v>0.47505938242280288</v>
      </c>
      <c r="O22" s="765">
        <v>10</v>
      </c>
      <c r="P22" s="766">
        <v>2.3752969121140142</v>
      </c>
      <c r="Q22" s="765">
        <v>3</v>
      </c>
      <c r="R22" s="766">
        <v>0.71258907363420432</v>
      </c>
      <c r="S22" s="765">
        <v>0</v>
      </c>
      <c r="T22" s="766">
        <v>0</v>
      </c>
      <c r="U22" s="765">
        <v>3</v>
      </c>
      <c r="V22" s="766">
        <v>0.71258907363420432</v>
      </c>
      <c r="W22" s="765">
        <v>6</v>
      </c>
      <c r="X22" s="766">
        <f t="shared" si="0"/>
        <v>1.4251781472684086</v>
      </c>
      <c r="Z22" s="360"/>
      <c r="AA22" s="360"/>
      <c r="AB22" s="360"/>
      <c r="AC22" s="604">
        <v>44620</v>
      </c>
      <c r="AD22" s="602">
        <v>21660</v>
      </c>
      <c r="AE22" s="602">
        <v>18762</v>
      </c>
      <c r="AF22" s="567"/>
      <c r="AG22" s="360"/>
      <c r="AH22" s="360"/>
      <c r="AI22" s="361"/>
      <c r="AJ22" s="607"/>
    </row>
    <row r="23" spans="1:36" s="331" customFormat="1" x14ac:dyDescent="0.35">
      <c r="A23" s="330"/>
      <c r="B23" s="763" t="s">
        <v>35</v>
      </c>
      <c r="C23" s="350"/>
      <c r="D23" s="893">
        <v>77196</v>
      </c>
      <c r="E23" s="350"/>
      <c r="F23" s="765">
        <v>951</v>
      </c>
      <c r="G23" s="766">
        <v>1.2319291154982124</v>
      </c>
      <c r="H23" s="350"/>
      <c r="I23" s="765">
        <v>830</v>
      </c>
      <c r="J23" s="766">
        <v>1.0751852427586921</v>
      </c>
      <c r="K23" s="765">
        <v>779</v>
      </c>
      <c r="L23" s="766">
        <v>93.855421686746993</v>
      </c>
      <c r="M23" s="765">
        <v>11</v>
      </c>
      <c r="N23" s="766">
        <v>1.3253012048192772</v>
      </c>
      <c r="O23" s="765">
        <v>0</v>
      </c>
      <c r="P23" s="766">
        <v>0</v>
      </c>
      <c r="Q23" s="765">
        <v>38</v>
      </c>
      <c r="R23" s="766">
        <v>4.5783132530120483</v>
      </c>
      <c r="S23" s="765">
        <v>2</v>
      </c>
      <c r="T23" s="766">
        <v>0.24096385542168677</v>
      </c>
      <c r="U23" s="765">
        <v>0</v>
      </c>
      <c r="V23" s="766">
        <v>0</v>
      </c>
      <c r="W23" s="765">
        <v>0</v>
      </c>
      <c r="X23" s="766">
        <f t="shared" si="0"/>
        <v>0</v>
      </c>
      <c r="Z23" s="360"/>
      <c r="AA23" s="360"/>
      <c r="AB23" s="360"/>
      <c r="AC23" s="604">
        <v>44651</v>
      </c>
      <c r="AD23" s="602">
        <v>28954</v>
      </c>
      <c r="AE23" s="602">
        <v>17183</v>
      </c>
      <c r="AF23" s="567"/>
      <c r="AG23" s="360"/>
      <c r="AH23" s="360"/>
      <c r="AI23" s="361"/>
      <c r="AJ23" s="607"/>
    </row>
    <row r="24" spans="1:36" s="331" customFormat="1" x14ac:dyDescent="0.35">
      <c r="A24" s="330"/>
      <c r="B24" s="763" t="s">
        <v>42</v>
      </c>
      <c r="C24" s="350"/>
      <c r="D24" s="893">
        <v>190951</v>
      </c>
      <c r="E24" s="350"/>
      <c r="F24" s="765">
        <v>3185</v>
      </c>
      <c r="G24" s="766">
        <v>1.6679671748249549</v>
      </c>
      <c r="H24" s="350"/>
      <c r="I24" s="765">
        <v>1872</v>
      </c>
      <c r="J24" s="766">
        <v>0.98035621703997355</v>
      </c>
      <c r="K24" s="765">
        <v>1602</v>
      </c>
      <c r="L24" s="766">
        <v>85.576923076923066</v>
      </c>
      <c r="M24" s="765">
        <v>43</v>
      </c>
      <c r="N24" s="766">
        <v>2.2970085470085473</v>
      </c>
      <c r="O24" s="765">
        <v>0</v>
      </c>
      <c r="P24" s="766">
        <v>0</v>
      </c>
      <c r="Q24" s="765">
        <v>0</v>
      </c>
      <c r="R24" s="766">
        <v>0</v>
      </c>
      <c r="S24" s="765">
        <v>0</v>
      </c>
      <c r="T24" s="766">
        <v>0</v>
      </c>
      <c r="U24" s="765">
        <v>0</v>
      </c>
      <c r="V24" s="766">
        <v>0</v>
      </c>
      <c r="W24" s="765">
        <v>227</v>
      </c>
      <c r="X24" s="766">
        <f t="shared" si="0"/>
        <v>12.126068376068377</v>
      </c>
      <c r="Z24" s="360"/>
      <c r="AA24" s="360"/>
      <c r="AB24" s="360"/>
      <c r="AC24" s="604">
        <v>44681</v>
      </c>
      <c r="AD24" s="602">
        <v>20498</v>
      </c>
      <c r="AE24" s="602">
        <v>16055</v>
      </c>
      <c r="AF24" s="567"/>
      <c r="AG24" s="360"/>
      <c r="AH24" s="360"/>
      <c r="AI24" s="361"/>
      <c r="AJ24" s="607"/>
    </row>
    <row r="25" spans="1:36" x14ac:dyDescent="0.35">
      <c r="A25" s="332"/>
      <c r="B25" s="763" t="s">
        <v>43</v>
      </c>
      <c r="C25" s="350"/>
      <c r="D25" s="893">
        <v>44630</v>
      </c>
      <c r="E25" s="350"/>
      <c r="F25" s="765">
        <v>527</v>
      </c>
      <c r="G25" s="766">
        <v>1.1808200761819405</v>
      </c>
      <c r="H25" s="350"/>
      <c r="I25" s="765">
        <v>317</v>
      </c>
      <c r="J25" s="766">
        <v>0.71028456195384271</v>
      </c>
      <c r="K25" s="765">
        <v>208</v>
      </c>
      <c r="L25" s="766">
        <v>65.615141955835966</v>
      </c>
      <c r="M25" s="765">
        <v>5</v>
      </c>
      <c r="N25" s="766">
        <v>1.5772870662460567</v>
      </c>
      <c r="O25" s="765">
        <v>1</v>
      </c>
      <c r="P25" s="766">
        <v>0.31545741324921134</v>
      </c>
      <c r="Q25" s="765">
        <v>66</v>
      </c>
      <c r="R25" s="766">
        <v>20.820189274447952</v>
      </c>
      <c r="S25" s="765">
        <v>8</v>
      </c>
      <c r="T25" s="766">
        <v>2.5236593059936907</v>
      </c>
      <c r="U25" s="765">
        <v>19</v>
      </c>
      <c r="V25" s="766">
        <v>5.9936908517350158</v>
      </c>
      <c r="W25" s="765">
        <v>10</v>
      </c>
      <c r="X25" s="766">
        <f t="shared" si="0"/>
        <v>3.1545741324921135</v>
      </c>
      <c r="Z25" s="360"/>
      <c r="AA25" s="360"/>
      <c r="AB25" s="360"/>
      <c r="AC25" s="604">
        <v>44712</v>
      </c>
      <c r="AD25" s="602">
        <v>23876</v>
      </c>
      <c r="AE25" s="602">
        <v>15983</v>
      </c>
      <c r="AF25" s="567"/>
      <c r="AG25" s="360"/>
      <c r="AH25" s="360"/>
      <c r="AI25" s="361"/>
      <c r="AJ25" s="607"/>
    </row>
    <row r="26" spans="1:36" s="331" customFormat="1" x14ac:dyDescent="0.35">
      <c r="B26" s="763" t="s">
        <v>44</v>
      </c>
      <c r="C26" s="350"/>
      <c r="D26" s="895">
        <v>16475</v>
      </c>
      <c r="E26" s="350"/>
      <c r="F26" s="769">
        <v>516</v>
      </c>
      <c r="G26" s="766">
        <v>3.1320182094081948</v>
      </c>
      <c r="H26" s="350"/>
      <c r="I26" s="769">
        <v>178</v>
      </c>
      <c r="J26" s="766">
        <v>1.0804248861911989</v>
      </c>
      <c r="K26" s="769">
        <v>178</v>
      </c>
      <c r="L26" s="766">
        <v>100</v>
      </c>
      <c r="M26" s="769">
        <v>0</v>
      </c>
      <c r="N26" s="766">
        <v>0</v>
      </c>
      <c r="O26" s="769">
        <v>0</v>
      </c>
      <c r="P26" s="766">
        <v>0</v>
      </c>
      <c r="Q26" s="769">
        <v>0</v>
      </c>
      <c r="R26" s="766">
        <v>0</v>
      </c>
      <c r="S26" s="769">
        <v>0</v>
      </c>
      <c r="T26" s="766">
        <v>0</v>
      </c>
      <c r="U26" s="769">
        <v>0</v>
      </c>
      <c r="V26" s="766">
        <v>0</v>
      </c>
      <c r="W26" s="769">
        <v>0</v>
      </c>
      <c r="X26" s="766">
        <f t="shared" si="0"/>
        <v>0</v>
      </c>
      <c r="Z26" s="360"/>
      <c r="AA26" s="360"/>
      <c r="AB26" s="360"/>
      <c r="AC26" s="604">
        <v>44742</v>
      </c>
      <c r="AD26" s="602">
        <v>25318</v>
      </c>
      <c r="AE26" s="602">
        <v>16449</v>
      </c>
      <c r="AF26" s="567"/>
      <c r="AG26" s="360"/>
      <c r="AH26" s="360"/>
      <c r="AI26" s="361"/>
      <c r="AJ26" s="607"/>
    </row>
    <row r="27" spans="1:36" s="331" customFormat="1" x14ac:dyDescent="0.35">
      <c r="B27" s="763" t="s">
        <v>45</v>
      </c>
      <c r="C27" s="350"/>
      <c r="D27" s="895">
        <v>70761</v>
      </c>
      <c r="E27" s="350"/>
      <c r="F27" s="769">
        <v>1000</v>
      </c>
      <c r="G27" s="766">
        <v>1.4132078404770991</v>
      </c>
      <c r="H27" s="350"/>
      <c r="I27" s="769">
        <v>828</v>
      </c>
      <c r="J27" s="766">
        <v>1.1701360919150381</v>
      </c>
      <c r="K27" s="769">
        <v>695</v>
      </c>
      <c r="L27" s="766">
        <v>83.937198067632849</v>
      </c>
      <c r="M27" s="769">
        <v>9</v>
      </c>
      <c r="N27" s="766">
        <v>1.0869565217391304</v>
      </c>
      <c r="O27" s="769">
        <v>103</v>
      </c>
      <c r="P27" s="766">
        <v>12.439613526570048</v>
      </c>
      <c r="Q27" s="769">
        <v>7</v>
      </c>
      <c r="R27" s="766">
        <v>0.84541062801932365</v>
      </c>
      <c r="S27" s="769">
        <v>4</v>
      </c>
      <c r="T27" s="766">
        <v>0.48309178743961351</v>
      </c>
      <c r="U27" s="769">
        <v>9</v>
      </c>
      <c r="V27" s="766">
        <v>1.0869565217391304</v>
      </c>
      <c r="W27" s="769">
        <v>1</v>
      </c>
      <c r="X27" s="766">
        <f t="shared" si="0"/>
        <v>0.12077294685990338</v>
      </c>
      <c r="Z27" s="360"/>
      <c r="AA27" s="360"/>
      <c r="AB27" s="360"/>
      <c r="AC27" s="604">
        <v>44773</v>
      </c>
      <c r="AD27" s="602">
        <v>29962</v>
      </c>
      <c r="AE27" s="602">
        <v>16217</v>
      </c>
      <c r="AF27" s="567"/>
      <c r="AG27" s="360"/>
      <c r="AH27" s="360"/>
      <c r="AI27" s="361"/>
      <c r="AJ27" s="607"/>
    </row>
    <row r="28" spans="1:36" s="331" customFormat="1" x14ac:dyDescent="0.35">
      <c r="B28" s="763" t="s">
        <v>46</v>
      </c>
      <c r="C28" s="350"/>
      <c r="D28" s="895">
        <v>9334</v>
      </c>
      <c r="E28" s="350"/>
      <c r="F28" s="769">
        <v>184</v>
      </c>
      <c r="G28" s="775">
        <v>1.9712877651596314</v>
      </c>
      <c r="H28" s="350"/>
      <c r="I28" s="769">
        <v>170</v>
      </c>
      <c r="J28" s="775">
        <v>1.8212984786800941</v>
      </c>
      <c r="K28" s="769">
        <v>22</v>
      </c>
      <c r="L28" s="775">
        <v>12.941176470588237</v>
      </c>
      <c r="M28" s="769">
        <v>0</v>
      </c>
      <c r="N28" s="775">
        <v>0</v>
      </c>
      <c r="O28" s="769">
        <v>148</v>
      </c>
      <c r="P28" s="775">
        <v>87.058823529411768</v>
      </c>
      <c r="Q28" s="769">
        <v>0</v>
      </c>
      <c r="R28" s="775">
        <v>0</v>
      </c>
      <c r="S28" s="769">
        <v>0</v>
      </c>
      <c r="T28" s="775">
        <v>0</v>
      </c>
      <c r="U28" s="769">
        <v>0</v>
      </c>
      <c r="V28" s="775">
        <v>0</v>
      </c>
      <c r="W28" s="769">
        <v>0</v>
      </c>
      <c r="X28" s="775">
        <f t="shared" si="0"/>
        <v>0</v>
      </c>
      <c r="Z28" s="360"/>
      <c r="AA28" s="360"/>
      <c r="AB28" s="360"/>
      <c r="AC28" s="604">
        <v>44804</v>
      </c>
      <c r="AD28" s="602">
        <v>19002</v>
      </c>
      <c r="AE28" s="602">
        <v>17806</v>
      </c>
      <c r="AF28" s="567"/>
      <c r="AG28" s="360"/>
      <c r="AH28" s="360"/>
      <c r="AI28" s="361"/>
      <c r="AJ28" s="607"/>
    </row>
    <row r="29" spans="1:36" s="331" customFormat="1" x14ac:dyDescent="0.35">
      <c r="B29" s="884" t="s">
        <v>1</v>
      </c>
      <c r="C29" s="350"/>
      <c r="D29" s="896">
        <v>3679</v>
      </c>
      <c r="E29" s="350"/>
      <c r="F29" s="885">
        <v>15</v>
      </c>
      <c r="G29" s="897">
        <v>0.40771948899157373</v>
      </c>
      <c r="H29" s="350"/>
      <c r="I29" s="885">
        <v>26</v>
      </c>
      <c r="J29" s="897">
        <v>0.70671378091872794</v>
      </c>
      <c r="K29" s="885">
        <v>22</v>
      </c>
      <c r="L29" s="897">
        <v>84.615384615384613</v>
      </c>
      <c r="M29" s="885">
        <v>0</v>
      </c>
      <c r="N29" s="897">
        <v>0</v>
      </c>
      <c r="O29" s="885">
        <v>0</v>
      </c>
      <c r="P29" s="897">
        <v>0</v>
      </c>
      <c r="Q29" s="885">
        <v>2</v>
      </c>
      <c r="R29" s="897">
        <v>7.6923076923076925</v>
      </c>
      <c r="S29" s="885">
        <v>0</v>
      </c>
      <c r="T29" s="897">
        <v>0</v>
      </c>
      <c r="U29" s="885">
        <v>0</v>
      </c>
      <c r="V29" s="897">
        <v>0</v>
      </c>
      <c r="W29" s="885">
        <v>2</v>
      </c>
      <c r="X29" s="897">
        <f t="shared" si="0"/>
        <v>7.6923076923076925</v>
      </c>
      <c r="Z29" s="360"/>
      <c r="AA29" s="360"/>
      <c r="AB29" s="360"/>
      <c r="AC29" s="604">
        <v>44834</v>
      </c>
      <c r="AD29" s="602">
        <v>23558</v>
      </c>
      <c r="AE29" s="602">
        <v>17545</v>
      </c>
      <c r="AF29" s="567"/>
      <c r="AG29" s="360"/>
      <c r="AH29" s="360"/>
      <c r="AI29" s="361"/>
      <c r="AJ29" s="607"/>
    </row>
    <row r="30" spans="1:36" s="328" customFormat="1" ht="7.5" customHeight="1" x14ac:dyDescent="0.35">
      <c r="A30" s="326"/>
      <c r="B30" s="327"/>
      <c r="D30" s="327"/>
      <c r="F30" s="327"/>
      <c r="G30" s="335"/>
      <c r="I30" s="327"/>
      <c r="J30" s="335"/>
      <c r="K30" s="327"/>
      <c r="L30" s="335"/>
      <c r="M30" s="327"/>
      <c r="N30" s="335"/>
      <c r="O30" s="327"/>
      <c r="P30" s="335"/>
      <c r="Q30" s="327"/>
      <c r="R30" s="335"/>
      <c r="S30" s="327"/>
      <c r="T30" s="335"/>
      <c r="U30" s="327"/>
      <c r="V30" s="335"/>
      <c r="W30" s="327"/>
      <c r="X30" s="335"/>
      <c r="Z30" s="329"/>
      <c r="AA30" s="329"/>
      <c r="AB30" s="360"/>
      <c r="AC30" s="604">
        <v>44865</v>
      </c>
      <c r="AD30" s="602">
        <v>27902</v>
      </c>
      <c r="AE30" s="602">
        <v>14112</v>
      </c>
      <c r="AF30" s="396"/>
      <c r="AG30" s="329"/>
      <c r="AH30" s="360"/>
      <c r="AI30" s="361"/>
      <c r="AJ30" s="607"/>
    </row>
    <row r="31" spans="1:36" s="329" customFormat="1" x14ac:dyDescent="0.35">
      <c r="B31" s="1260" t="s">
        <v>0</v>
      </c>
      <c r="C31" s="320"/>
      <c r="D31" s="1277">
        <v>1518424</v>
      </c>
      <c r="E31" s="320"/>
      <c r="F31" s="1261">
        <v>29012</v>
      </c>
      <c r="G31" s="1262">
        <v>1.9106652687259948</v>
      </c>
      <c r="H31" s="320"/>
      <c r="I31" s="1261">
        <v>15313</v>
      </c>
      <c r="J31" s="1262">
        <v>1.0084798448918089</v>
      </c>
      <c r="K31" s="1261">
        <v>13491</v>
      </c>
      <c r="L31" s="1262">
        <v>88.101613008554821</v>
      </c>
      <c r="M31" s="1261">
        <v>167</v>
      </c>
      <c r="N31" s="1262">
        <v>1.0905766342323515</v>
      </c>
      <c r="O31" s="1261">
        <v>1014</v>
      </c>
      <c r="P31" s="1262">
        <v>6.6218245934826614</v>
      </c>
      <c r="Q31" s="1261">
        <v>202</v>
      </c>
      <c r="R31" s="1262">
        <v>1.3191405994906289</v>
      </c>
      <c r="S31" s="1261">
        <v>19</v>
      </c>
      <c r="T31" s="1262">
        <v>0.12407758114020767</v>
      </c>
      <c r="U31" s="1261">
        <v>136</v>
      </c>
      <c r="V31" s="1262">
        <v>0.88813426500359183</v>
      </c>
      <c r="W31" s="1261">
        <f>SUM(W12:W29)</f>
        <v>284</v>
      </c>
      <c r="X31" s="1262">
        <f>W31/$I31*100</f>
        <v>1.8546333180957355</v>
      </c>
      <c r="Z31" s="360"/>
      <c r="AA31" s="360"/>
      <c r="AC31" s="604">
        <v>44895</v>
      </c>
      <c r="AD31" s="602">
        <v>25864</v>
      </c>
      <c r="AE31" s="602">
        <v>14618</v>
      </c>
      <c r="AF31" s="567"/>
      <c r="AG31" s="360"/>
      <c r="AJ31" s="395"/>
    </row>
    <row r="32" spans="1:36" s="328" customFormat="1" ht="6.75" customHeight="1" x14ac:dyDescent="0.25">
      <c r="B32" s="397" t="s">
        <v>39</v>
      </c>
      <c r="C32" s="449"/>
      <c r="E32" s="449"/>
      <c r="Z32" s="329"/>
      <c r="AA32" s="329"/>
      <c r="AB32" s="329"/>
      <c r="AC32" s="604">
        <v>44926</v>
      </c>
      <c r="AD32" s="602">
        <v>27618</v>
      </c>
      <c r="AE32" s="602">
        <v>15332</v>
      </c>
      <c r="AF32" s="396"/>
      <c r="AG32" s="329"/>
      <c r="AH32" s="329"/>
      <c r="AI32" s="329"/>
    </row>
    <row r="33" spans="2:35" s="394" customFormat="1" ht="15" customHeight="1" x14ac:dyDescent="0.25">
      <c r="B33" s="1468" t="s">
        <v>390</v>
      </c>
      <c r="C33" s="1468"/>
      <c r="D33" s="1468"/>
      <c r="E33" s="1468"/>
      <c r="F33" s="1468"/>
      <c r="G33" s="1468"/>
      <c r="H33" s="1468"/>
      <c r="I33" s="1468"/>
      <c r="J33" s="1468"/>
      <c r="K33" s="1468"/>
      <c r="L33" s="1468"/>
      <c r="M33" s="1468"/>
      <c r="N33" s="1468"/>
      <c r="O33" s="1468"/>
      <c r="P33" s="1468"/>
      <c r="Q33" s="1468"/>
      <c r="R33" s="1468"/>
      <c r="S33" s="1468"/>
      <c r="T33" s="1468"/>
      <c r="U33" s="1468"/>
      <c r="V33" s="1468"/>
      <c r="W33" s="1468"/>
      <c r="X33" s="1468"/>
      <c r="Z33" s="329"/>
      <c r="AA33" s="329"/>
      <c r="AB33" s="329"/>
      <c r="AC33" s="604">
        <v>44957</v>
      </c>
      <c r="AD33" s="602">
        <v>19275</v>
      </c>
      <c r="AE33" s="602">
        <v>18183</v>
      </c>
      <c r="AF33" s="396"/>
      <c r="AG33" s="329"/>
      <c r="AH33" s="329"/>
      <c r="AI33" s="329"/>
    </row>
    <row r="34" spans="2:35" s="394" customFormat="1" ht="11.25" customHeight="1" x14ac:dyDescent="0.25">
      <c r="B34" s="1468"/>
      <c r="C34" s="1468"/>
      <c r="D34" s="1468"/>
      <c r="E34" s="1468"/>
      <c r="F34" s="1468"/>
      <c r="G34" s="1468"/>
      <c r="H34" s="1468"/>
      <c r="I34" s="1468"/>
      <c r="J34" s="1468"/>
      <c r="K34" s="1468"/>
      <c r="L34" s="1468"/>
      <c r="M34" s="1468"/>
      <c r="N34" s="1468"/>
      <c r="O34" s="1468"/>
      <c r="P34" s="1468"/>
      <c r="Q34" s="1468"/>
      <c r="R34" s="1468"/>
      <c r="S34" s="1468"/>
      <c r="T34" s="1468"/>
      <c r="U34" s="1468"/>
      <c r="V34" s="1468"/>
      <c r="W34" s="1468"/>
      <c r="X34" s="1468"/>
      <c r="Z34" s="329"/>
      <c r="AA34" s="329"/>
      <c r="AB34" s="329"/>
      <c r="AC34" s="604">
        <v>44985</v>
      </c>
      <c r="AD34" s="602">
        <v>22255</v>
      </c>
      <c r="AE34" s="602">
        <v>17384</v>
      </c>
      <c r="AF34" s="396"/>
      <c r="AG34" s="329"/>
      <c r="AH34" s="329"/>
      <c r="AI34" s="329"/>
    </row>
    <row r="35" spans="2:35" x14ac:dyDescent="0.25">
      <c r="B35" s="1428"/>
      <c r="C35" s="1428"/>
      <c r="D35" s="1428"/>
      <c r="AC35" s="604">
        <v>45016</v>
      </c>
      <c r="AD35" s="602">
        <v>31089</v>
      </c>
      <c r="AE35" s="602">
        <v>20191</v>
      </c>
    </row>
    <row r="36" spans="2:35" x14ac:dyDescent="0.25">
      <c r="B36" s="1418"/>
      <c r="C36" s="1418"/>
      <c r="D36" s="1418"/>
      <c r="AC36" s="604">
        <v>45046</v>
      </c>
      <c r="AD36" s="602">
        <v>29256</v>
      </c>
      <c r="AE36" s="602">
        <v>18363</v>
      </c>
    </row>
    <row r="37" spans="2:35" x14ac:dyDescent="0.25">
      <c r="AC37" s="604">
        <v>45077</v>
      </c>
      <c r="AD37" s="602">
        <v>26178</v>
      </c>
      <c r="AE37" s="602">
        <v>15112</v>
      </c>
    </row>
    <row r="38" spans="2:35" x14ac:dyDescent="0.25">
      <c r="AC38" s="604">
        <v>45107</v>
      </c>
      <c r="AD38" s="602">
        <v>26589</v>
      </c>
      <c r="AE38" s="602">
        <v>15064</v>
      </c>
    </row>
    <row r="39" spans="2:35" x14ac:dyDescent="0.25">
      <c r="AC39" s="604">
        <v>45138</v>
      </c>
      <c r="AD39" s="602">
        <v>21178</v>
      </c>
      <c r="AE39" s="602">
        <v>19930</v>
      </c>
      <c r="AF39" s="604"/>
    </row>
    <row r="40" spans="2:35" x14ac:dyDescent="0.25">
      <c r="AC40" s="604">
        <v>45169</v>
      </c>
      <c r="AD40" s="602">
        <v>19953</v>
      </c>
      <c r="AE40" s="602">
        <v>13281</v>
      </c>
    </row>
    <row r="41" spans="2:35" x14ac:dyDescent="0.25">
      <c r="AC41" s="604">
        <v>45199</v>
      </c>
      <c r="AD41" s="602">
        <v>25272</v>
      </c>
      <c r="AE41" s="602">
        <v>16023</v>
      </c>
    </row>
    <row r="42" spans="2:35" x14ac:dyDescent="0.25">
      <c r="AC42" s="604">
        <v>45230</v>
      </c>
      <c r="AD42" s="602">
        <v>25809</v>
      </c>
      <c r="AE42" s="602">
        <v>14730</v>
      </c>
    </row>
    <row r="43" spans="2:35" x14ac:dyDescent="0.25">
      <c r="AC43" s="604">
        <v>45260</v>
      </c>
      <c r="AD43" s="602">
        <v>23533</v>
      </c>
      <c r="AE43" s="602">
        <v>14866</v>
      </c>
    </row>
    <row r="44" spans="2:35" x14ac:dyDescent="0.25">
      <c r="AC44" s="604">
        <v>45291</v>
      </c>
      <c r="AD44" s="602">
        <v>26424</v>
      </c>
      <c r="AE44" s="602">
        <v>15255</v>
      </c>
    </row>
    <row r="45" spans="2:35" x14ac:dyDescent="0.25">
      <c r="AC45" s="604">
        <v>45322</v>
      </c>
      <c r="AD45" s="602">
        <v>15028</v>
      </c>
      <c r="AE45" s="602">
        <v>18428</v>
      </c>
    </row>
    <row r="46" spans="2:35" x14ac:dyDescent="0.25">
      <c r="AC46" s="604">
        <v>45351</v>
      </c>
      <c r="AD46" s="602">
        <v>26779</v>
      </c>
      <c r="AE46" s="602">
        <v>22135</v>
      </c>
    </row>
    <row r="47" spans="2:35" x14ac:dyDescent="0.25">
      <c r="AC47" s="1332">
        <v>45382</v>
      </c>
      <c r="AD47" s="602">
        <v>28951</v>
      </c>
      <c r="AE47" s="602">
        <v>17739</v>
      </c>
    </row>
    <row r="48" spans="2:35" x14ac:dyDescent="0.25">
      <c r="AC48" s="1332">
        <v>45412</v>
      </c>
      <c r="AD48" s="602">
        <v>28355</v>
      </c>
      <c r="AE48" s="602">
        <v>17505</v>
      </c>
    </row>
    <row r="49" spans="29:31" x14ac:dyDescent="0.25">
      <c r="AC49" s="1332">
        <v>45443</v>
      </c>
      <c r="AD49" s="602">
        <v>27570</v>
      </c>
      <c r="AE49" s="602">
        <v>17074</v>
      </c>
    </row>
    <row r="50" spans="29:31" x14ac:dyDescent="0.25">
      <c r="AC50" s="1332">
        <v>45473</v>
      </c>
      <c r="AD50" s="602">
        <v>28451</v>
      </c>
      <c r="AE50" s="602">
        <v>16876</v>
      </c>
    </row>
    <row r="51" spans="29:31" x14ac:dyDescent="0.25">
      <c r="AC51" s="1332">
        <v>45504</v>
      </c>
      <c r="AD51" s="602">
        <v>23693</v>
      </c>
      <c r="AE51" s="602">
        <v>14856</v>
      </c>
    </row>
    <row r="52" spans="29:31" x14ac:dyDescent="0.25">
      <c r="AC52" s="1332">
        <v>45535</v>
      </c>
      <c r="AD52" s="602">
        <v>21725</v>
      </c>
      <c r="AE52" s="602">
        <v>15859</v>
      </c>
    </row>
    <row r="53" spans="29:31" x14ac:dyDescent="0.25">
      <c r="AC53" s="1332">
        <v>45565</v>
      </c>
      <c r="AD53" s="602">
        <v>21233</v>
      </c>
      <c r="AE53" s="602">
        <v>16108</v>
      </c>
    </row>
    <row r="54" spans="29:31" x14ac:dyDescent="0.25">
      <c r="AC54" s="1332">
        <v>45596</v>
      </c>
      <c r="AD54" s="602">
        <v>27120</v>
      </c>
      <c r="AE54" s="602">
        <v>14590</v>
      </c>
    </row>
    <row r="55" spans="29:31" x14ac:dyDescent="0.25">
      <c r="AC55" s="1332">
        <v>45626</v>
      </c>
      <c r="AD55" s="602">
        <v>31086</v>
      </c>
      <c r="AE55" s="602">
        <v>15962</v>
      </c>
    </row>
    <row r="56" spans="29:31" x14ac:dyDescent="0.25">
      <c r="AC56" s="1332">
        <v>45657</v>
      </c>
      <c r="AD56" s="602">
        <v>29012</v>
      </c>
      <c r="AE56" s="602">
        <v>15313</v>
      </c>
    </row>
  </sheetData>
  <mergeCells count="21">
    <mergeCell ref="B2:C2"/>
    <mergeCell ref="B3:C3"/>
    <mergeCell ref="B7:B10"/>
    <mergeCell ref="D7:D9"/>
    <mergeCell ref="F7:G7"/>
    <mergeCell ref="F8:G9"/>
    <mergeCell ref="A4:X4"/>
    <mergeCell ref="B5:X6"/>
    <mergeCell ref="W7:X7"/>
    <mergeCell ref="B33:X34"/>
    <mergeCell ref="B35:D35"/>
    <mergeCell ref="B36:D36"/>
    <mergeCell ref="K9:L9"/>
    <mergeCell ref="M9:N9"/>
    <mergeCell ref="O9:P9"/>
    <mergeCell ref="Q9:R9"/>
    <mergeCell ref="S9:T9"/>
    <mergeCell ref="W9:X9"/>
    <mergeCell ref="I8:J9"/>
    <mergeCell ref="K8:X8"/>
    <mergeCell ref="U9:V9"/>
  </mergeCells>
  <printOptions horizontalCentered="1"/>
  <pageMargins left="0" right="0" top="0.43307086614173229" bottom="0.43307086614173229" header="0" footer="0"/>
  <pageSetup paperSize="9" scale="73" orientation="landscape" r:id="rId1"/>
  <headerFooter alignWithMargins="0"/>
  <rowBreaks count="1" manualBreakCount="1">
    <brk id="32" max="16383"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50">
    <tabColor theme="0"/>
    <pageSetUpPr fitToPage="1"/>
  </sheetPr>
  <dimension ref="B1:AF44"/>
  <sheetViews>
    <sheetView showGridLines="0" topLeftCell="A2" zoomScaleNormal="100" workbookViewId="0"/>
  </sheetViews>
  <sheetFormatPr baseColWidth="10" defaultColWidth="11.453125" defaultRowHeight="14.5" x14ac:dyDescent="0.25"/>
  <cols>
    <col min="1" max="1" width="1.1796875" style="615" customWidth="1"/>
    <col min="2" max="2" width="7.81640625" style="615" customWidth="1"/>
    <col min="3" max="3" width="1" style="615" customWidth="1"/>
    <col min="4" max="4" width="9.1796875" style="615" customWidth="1"/>
    <col min="5" max="5" width="7.54296875" style="615" customWidth="1"/>
    <col min="6" max="6" width="6" style="615" customWidth="1"/>
    <col min="7" max="7" width="0.54296875" style="615" customWidth="1"/>
    <col min="8" max="8" width="8" style="615" customWidth="1"/>
    <col min="9" max="9" width="6.1796875" style="615" customWidth="1"/>
    <col min="10" max="10" width="0.54296875" style="615" customWidth="1"/>
    <col min="11" max="11" width="6.7265625" style="615" customWidth="1"/>
    <col min="12" max="12" width="5.81640625" style="615" customWidth="1"/>
    <col min="13" max="13" width="0.54296875" style="615" customWidth="1"/>
    <col min="14" max="14" width="6.81640625" style="615" customWidth="1"/>
    <col min="15" max="15" width="6.1796875" style="615" customWidth="1"/>
    <col min="16" max="16" width="0.54296875" style="615" customWidth="1"/>
    <col min="17" max="17" width="7" style="615" customWidth="1"/>
    <col min="18" max="18" width="5" style="615" customWidth="1"/>
    <col min="19" max="19" width="0.54296875" style="615" customWidth="1"/>
    <col min="20" max="20" width="8.1796875" style="615" customWidth="1"/>
    <col min="21" max="21" width="5.81640625" style="615" customWidth="1"/>
    <col min="22" max="22" width="0.7265625" style="615" customWidth="1"/>
    <col min="23" max="23" width="7.54296875" style="615" customWidth="1"/>
    <col min="24" max="24" width="6.1796875" style="615" customWidth="1"/>
    <col min="25" max="25" width="0.54296875" style="615" customWidth="1"/>
    <col min="26" max="26" width="7.26953125" style="615" customWidth="1"/>
    <col min="27" max="27" width="6.1796875" style="615" customWidth="1"/>
    <col min="28" max="28" width="0.7265625" style="615" customWidth="1"/>
    <col min="29" max="29" width="9.1796875" style="615" customWidth="1"/>
    <col min="30" max="30" width="6.7265625" style="615" customWidth="1"/>
    <col min="31" max="16384" width="11.453125" style="615"/>
  </cols>
  <sheetData>
    <row r="1" spans="2:32" hidden="1" x14ac:dyDescent="0.25">
      <c r="E1" s="616" t="s">
        <v>36</v>
      </c>
      <c r="F1" s="616"/>
      <c r="H1" s="616" t="s">
        <v>21</v>
      </c>
      <c r="K1" s="616" t="s">
        <v>20</v>
      </c>
      <c r="N1" s="616" t="s">
        <v>19</v>
      </c>
      <c r="Q1" s="616" t="s">
        <v>18</v>
      </c>
      <c r="T1" s="616" t="s">
        <v>17</v>
      </c>
      <c r="W1" s="616" t="s">
        <v>16</v>
      </c>
      <c r="Z1" s="616" t="s">
        <v>15</v>
      </c>
    </row>
    <row r="2" spans="2:32" s="613" customFormat="1" x14ac:dyDescent="0.25">
      <c r="C2" s="617"/>
      <c r="D2" s="617"/>
      <c r="AB2" s="617"/>
    </row>
    <row r="3" spans="2:32" s="619" customFormat="1" ht="47.25" customHeight="1" x14ac:dyDescent="0.35">
      <c r="B3" s="1483"/>
      <c r="C3" s="1483"/>
      <c r="D3" s="1483"/>
      <c r="E3" s="1483"/>
      <c r="F3" s="1483"/>
      <c r="G3" s="1483"/>
      <c r="H3" s="1483"/>
      <c r="I3" s="1483"/>
      <c r="J3" s="1483"/>
      <c r="K3" s="1483"/>
      <c r="L3" s="618"/>
      <c r="M3" s="618"/>
      <c r="W3" s="620"/>
      <c r="AA3" s="620"/>
      <c r="AD3" s="620"/>
    </row>
    <row r="4" spans="2:32" s="621" customFormat="1" ht="2.25" customHeight="1" x14ac:dyDescent="0.25">
      <c r="B4" s="1484"/>
      <c r="C4" s="1484"/>
      <c r="D4" s="1484"/>
      <c r="E4" s="1484"/>
      <c r="F4" s="1484"/>
      <c r="G4" s="1484"/>
      <c r="H4" s="1484"/>
      <c r="I4" s="1484"/>
      <c r="J4" s="1484"/>
      <c r="K4" s="1484"/>
      <c r="L4" s="1484"/>
      <c r="M4" s="1484"/>
      <c r="N4" s="1484"/>
      <c r="O4" s="1484"/>
      <c r="P4" s="1484"/>
      <c r="Q4" s="1484"/>
      <c r="R4" s="1484"/>
      <c r="S4" s="1484"/>
      <c r="T4" s="1484"/>
      <c r="U4" s="1484"/>
      <c r="V4" s="1484"/>
      <c r="W4" s="1484"/>
      <c r="X4" s="1484"/>
      <c r="Y4" s="1484"/>
      <c r="Z4" s="1484"/>
      <c r="AA4" s="1484"/>
      <c r="AB4" s="1484"/>
      <c r="AC4" s="1484"/>
      <c r="AD4" s="1484"/>
    </row>
    <row r="5" spans="2:32" s="621" customFormat="1" ht="39" customHeight="1" x14ac:dyDescent="0.25">
      <c r="B5" s="1499" t="s">
        <v>429</v>
      </c>
      <c r="C5" s="1499"/>
      <c r="D5" s="1499"/>
      <c r="E5" s="1499"/>
      <c r="F5" s="1499"/>
      <c r="G5" s="1499"/>
      <c r="H5" s="1499"/>
      <c r="I5" s="1499"/>
      <c r="J5" s="1499"/>
      <c r="K5" s="1499"/>
      <c r="L5" s="1499"/>
      <c r="M5" s="1499"/>
      <c r="N5" s="1499"/>
      <c r="O5" s="1499"/>
      <c r="P5" s="1499"/>
      <c r="Q5" s="1499"/>
      <c r="R5" s="1499"/>
      <c r="S5" s="1499"/>
      <c r="T5" s="1499"/>
      <c r="U5" s="1499"/>
      <c r="V5" s="1499"/>
      <c r="W5" s="1499"/>
      <c r="X5" s="1499"/>
      <c r="Y5" s="1499"/>
      <c r="Z5" s="1499"/>
      <c r="AA5" s="1499"/>
      <c r="AB5" s="1499"/>
      <c r="AC5" s="1499"/>
      <c r="AD5" s="1499"/>
      <c r="AE5" s="821"/>
    </row>
    <row r="6" spans="2:32" s="621" customFormat="1" ht="14.25" customHeight="1" x14ac:dyDescent="0.25">
      <c r="B6" s="1420" t="str">
        <f>porsaad!$B$6</f>
        <v>Situación a 31 de diciembre de 2024</v>
      </c>
      <c r="C6" s="1420"/>
      <c r="D6" s="1420"/>
      <c r="E6" s="1420"/>
      <c r="F6" s="1420"/>
      <c r="G6" s="1420"/>
      <c r="H6" s="1420"/>
      <c r="I6" s="1420"/>
      <c r="J6" s="1420"/>
      <c r="K6" s="1420"/>
      <c r="L6" s="1420"/>
      <c r="M6" s="1420"/>
      <c r="N6" s="1420"/>
      <c r="O6" s="1420"/>
      <c r="P6" s="1420"/>
      <c r="Q6" s="1420"/>
      <c r="R6" s="1420"/>
      <c r="S6" s="1420"/>
      <c r="T6" s="1420"/>
      <c r="U6" s="1420"/>
      <c r="V6" s="1420"/>
      <c r="W6" s="1420"/>
      <c r="X6" s="1420"/>
      <c r="Y6" s="1420"/>
      <c r="Z6" s="1420"/>
      <c r="AA6" s="1420"/>
      <c r="AB6" s="1420"/>
      <c r="AC6" s="1420"/>
      <c r="AD6" s="622"/>
    </row>
    <row r="7" spans="2:32" s="621" customFormat="1" ht="5.25" customHeight="1" x14ac:dyDescent="0.25">
      <c r="B7" s="623"/>
      <c r="C7" s="623"/>
      <c r="D7" s="623"/>
      <c r="E7" s="623"/>
      <c r="F7" s="623"/>
      <c r="G7" s="623"/>
      <c r="H7" s="623"/>
      <c r="I7" s="623"/>
      <c r="J7" s="623"/>
      <c r="K7" s="623"/>
      <c r="L7" s="623"/>
      <c r="M7" s="623"/>
      <c r="N7" s="623"/>
      <c r="O7" s="623"/>
      <c r="P7" s="623"/>
      <c r="Q7" s="623"/>
      <c r="R7" s="623"/>
      <c r="S7" s="623"/>
      <c r="T7" s="623"/>
      <c r="U7" s="623"/>
      <c r="V7" s="623"/>
      <c r="W7" s="623"/>
      <c r="X7" s="623"/>
      <c r="Y7" s="623"/>
      <c r="Z7" s="623"/>
      <c r="AA7" s="623"/>
      <c r="AB7" s="623"/>
      <c r="AC7" s="624"/>
      <c r="AD7" s="623"/>
    </row>
    <row r="8" spans="2:32" s="626" customFormat="1" ht="21.75" customHeight="1" x14ac:dyDescent="0.25">
      <c r="B8" s="1493" t="s">
        <v>27</v>
      </c>
      <c r="C8" s="625"/>
      <c r="D8" s="1513" t="s">
        <v>112</v>
      </c>
      <c r="E8" s="1523" t="s">
        <v>26</v>
      </c>
      <c r="F8" s="1524"/>
      <c r="G8" s="1524"/>
      <c r="H8" s="1524"/>
      <c r="I8" s="1524"/>
      <c r="J8" s="1524"/>
      <c r="K8" s="1524"/>
      <c r="L8" s="1524"/>
      <c r="M8" s="1524"/>
      <c r="N8" s="1524"/>
      <c r="O8" s="1524"/>
      <c r="P8" s="1524"/>
      <c r="Q8" s="1524"/>
      <c r="R8" s="1524"/>
      <c r="S8" s="1524"/>
      <c r="T8" s="1524"/>
      <c r="U8" s="1524"/>
      <c r="V8" s="1524"/>
      <c r="W8" s="1524"/>
      <c r="X8" s="1524"/>
      <c r="Y8" s="1524"/>
      <c r="Z8" s="1524"/>
      <c r="AA8" s="1496"/>
      <c r="AB8" s="625"/>
      <c r="AC8" s="1513" t="s">
        <v>0</v>
      </c>
      <c r="AD8" s="1525"/>
    </row>
    <row r="9" spans="2:32" s="626" customFormat="1" ht="21.75" customHeight="1" x14ac:dyDescent="0.25">
      <c r="B9" s="1522"/>
      <c r="C9" s="625"/>
      <c r="D9" s="1514"/>
      <c r="E9" s="1586" t="s">
        <v>22</v>
      </c>
      <c r="F9" s="1527"/>
      <c r="G9" s="627"/>
      <c r="H9" s="1514" t="s">
        <v>21</v>
      </c>
      <c r="I9" s="1587"/>
      <c r="J9" s="627"/>
      <c r="K9" s="1514" t="s">
        <v>20</v>
      </c>
      <c r="L9" s="1587"/>
      <c r="M9" s="627"/>
      <c r="N9" s="1514" t="s">
        <v>19</v>
      </c>
      <c r="O9" s="1587"/>
      <c r="P9" s="627"/>
      <c r="Q9" s="1514" t="s">
        <v>18</v>
      </c>
      <c r="R9" s="1587"/>
      <c r="S9" s="627"/>
      <c r="T9" s="1514" t="s">
        <v>17</v>
      </c>
      <c r="U9" s="1587"/>
      <c r="V9" s="627"/>
      <c r="W9" s="1514" t="s">
        <v>16</v>
      </c>
      <c r="X9" s="1587"/>
      <c r="Y9" s="627"/>
      <c r="Z9" s="1514" t="s">
        <v>15</v>
      </c>
      <c r="AA9" s="1587"/>
      <c r="AB9" s="625"/>
      <c r="AC9" s="1526"/>
      <c r="AD9" s="1527"/>
    </row>
    <row r="10" spans="2:32" s="626" customFormat="1" ht="21.75" customHeight="1" x14ac:dyDescent="0.25">
      <c r="B10" s="1494"/>
      <c r="C10" s="628"/>
      <c r="D10" s="1515"/>
      <c r="E10" s="860" t="s">
        <v>9</v>
      </c>
      <c r="F10" s="819" t="s">
        <v>25</v>
      </c>
      <c r="G10" s="629"/>
      <c r="H10" s="709" t="s">
        <v>9</v>
      </c>
      <c r="I10" s="819" t="s">
        <v>25</v>
      </c>
      <c r="J10" s="629"/>
      <c r="K10" s="856" t="s">
        <v>9</v>
      </c>
      <c r="L10" s="819" t="s">
        <v>25</v>
      </c>
      <c r="M10" s="629"/>
      <c r="N10" s="709" t="s">
        <v>9</v>
      </c>
      <c r="O10" s="857" t="s">
        <v>25</v>
      </c>
      <c r="P10" s="629"/>
      <c r="Q10" s="856" t="s">
        <v>9</v>
      </c>
      <c r="R10" s="819" t="s">
        <v>25</v>
      </c>
      <c r="S10" s="629"/>
      <c r="T10" s="709" t="s">
        <v>9</v>
      </c>
      <c r="U10" s="819" t="s">
        <v>25</v>
      </c>
      <c r="V10" s="629"/>
      <c r="W10" s="709" t="s">
        <v>9</v>
      </c>
      <c r="X10" s="819" t="s">
        <v>25</v>
      </c>
      <c r="Y10" s="629"/>
      <c r="Z10" s="856" t="s">
        <v>9</v>
      </c>
      <c r="AA10" s="819" t="s">
        <v>25</v>
      </c>
      <c r="AB10" s="628"/>
      <c r="AC10" s="858" t="s">
        <v>9</v>
      </c>
      <c r="AD10" s="854" t="s">
        <v>25</v>
      </c>
    </row>
    <row r="11" spans="2:32" s="631" customFormat="1" ht="5.25" customHeight="1" x14ac:dyDescent="0.25">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2" s="633" customFormat="1" ht="21" customHeight="1" x14ac:dyDescent="0.25">
      <c r="B12" s="1516" t="s">
        <v>24</v>
      </c>
      <c r="D12" s="793" t="s">
        <v>31</v>
      </c>
      <c r="E12" s="796">
        <v>488</v>
      </c>
      <c r="F12" s="795">
        <v>0.1845437081184105</v>
      </c>
      <c r="G12" s="634"/>
      <c r="H12" s="796">
        <v>10234</v>
      </c>
      <c r="I12" s="795">
        <v>3.8701235837783057</v>
      </c>
      <c r="J12" s="634"/>
      <c r="K12" s="796">
        <v>6148</v>
      </c>
      <c r="L12" s="795">
        <v>2.324948191622926</v>
      </c>
      <c r="M12" s="634"/>
      <c r="N12" s="796">
        <v>8785</v>
      </c>
      <c r="O12" s="795">
        <v>3.3221649094676975</v>
      </c>
      <c r="P12" s="634"/>
      <c r="Q12" s="796">
        <v>8375</v>
      </c>
      <c r="R12" s="795">
        <v>3.1671179415813278</v>
      </c>
      <c r="S12" s="634"/>
      <c r="T12" s="796">
        <v>11437</v>
      </c>
      <c r="U12" s="795">
        <v>4.325054077357092</v>
      </c>
      <c r="V12" s="634"/>
      <c r="W12" s="796">
        <v>38004</v>
      </c>
      <c r="X12" s="795">
        <v>14.371719433057526</v>
      </c>
      <c r="Y12" s="634"/>
      <c r="Z12" s="796">
        <v>180965</v>
      </c>
      <c r="AA12" s="795">
        <f t="shared" ref="AA12:AA19" si="0">Z12*100/$AC12</f>
        <v>68.434328155016715</v>
      </c>
      <c r="AB12" s="637"/>
      <c r="AC12" s="675">
        <f>E12+H12+K12+N12+Q12+T12+W12+Z12</f>
        <v>264436</v>
      </c>
      <c r="AD12" s="676">
        <f>F12+I12+L12+O12+R12+U12+X12+AA12</f>
        <v>100</v>
      </c>
      <c r="AF12" s="797"/>
    </row>
    <row r="13" spans="2:32" s="633" customFormat="1" ht="21" customHeight="1" x14ac:dyDescent="0.25">
      <c r="B13" s="1517"/>
      <c r="D13" s="798" t="s">
        <v>49</v>
      </c>
      <c r="E13" s="801">
        <v>676</v>
      </c>
      <c r="F13" s="800">
        <v>0.18704052636967067</v>
      </c>
      <c r="G13" s="634"/>
      <c r="H13" s="801">
        <v>11911</v>
      </c>
      <c r="I13" s="800">
        <v>3.2956208721732949</v>
      </c>
      <c r="J13" s="634"/>
      <c r="K13" s="801">
        <v>7780</v>
      </c>
      <c r="L13" s="800">
        <v>2.1526261762663279</v>
      </c>
      <c r="M13" s="634"/>
      <c r="N13" s="801">
        <v>11252</v>
      </c>
      <c r="O13" s="800">
        <v>3.1132840276797844</v>
      </c>
      <c r="P13" s="634"/>
      <c r="Q13" s="801">
        <v>12524</v>
      </c>
      <c r="R13" s="800">
        <v>3.4652301068842535</v>
      </c>
      <c r="S13" s="634"/>
      <c r="T13" s="801">
        <v>20387</v>
      </c>
      <c r="U13" s="800">
        <v>5.6408213181930114</v>
      </c>
      <c r="V13" s="634"/>
      <c r="W13" s="801">
        <v>64817</v>
      </c>
      <c r="X13" s="800">
        <v>17.934032245122697</v>
      </c>
      <c r="Y13" s="634"/>
      <c r="Z13" s="801">
        <v>232072</v>
      </c>
      <c r="AA13" s="800">
        <f t="shared" si="0"/>
        <v>64.211344727310959</v>
      </c>
      <c r="AB13" s="637"/>
      <c r="AC13" s="683">
        <f t="shared" ref="AC13:AD15" si="1">E13+H13+K13+N13+Q13+T13+W13+Z13</f>
        <v>361419</v>
      </c>
      <c r="AD13" s="684">
        <f t="shared" si="1"/>
        <v>100</v>
      </c>
      <c r="AF13" s="797"/>
    </row>
    <row r="14" spans="2:32" s="633" customFormat="1" ht="21" customHeight="1" x14ac:dyDescent="0.25">
      <c r="B14" s="1517"/>
      <c r="D14" s="802" t="s">
        <v>50</v>
      </c>
      <c r="E14" s="805">
        <v>333</v>
      </c>
      <c r="F14" s="804">
        <v>0.1005650365869495</v>
      </c>
      <c r="G14" s="634"/>
      <c r="H14" s="805">
        <v>8688</v>
      </c>
      <c r="I14" s="804">
        <v>2.6237508644667185</v>
      </c>
      <c r="J14" s="634"/>
      <c r="K14" s="805">
        <v>6825</v>
      </c>
      <c r="L14" s="804">
        <v>2.0611302543721632</v>
      </c>
      <c r="M14" s="634"/>
      <c r="N14" s="805">
        <v>8914</v>
      </c>
      <c r="O14" s="804">
        <v>2.6920022106188224</v>
      </c>
      <c r="P14" s="634"/>
      <c r="Q14" s="805">
        <v>11976</v>
      </c>
      <c r="R14" s="804">
        <v>3.6167173518477691</v>
      </c>
      <c r="S14" s="634"/>
      <c r="T14" s="805">
        <v>21276</v>
      </c>
      <c r="U14" s="804">
        <v>6.4252904457175299</v>
      </c>
      <c r="V14" s="634"/>
      <c r="W14" s="805">
        <v>76977</v>
      </c>
      <c r="X14" s="804">
        <v>23.246831295356191</v>
      </c>
      <c r="Y14" s="634"/>
      <c r="Z14" s="805">
        <v>196140</v>
      </c>
      <c r="AA14" s="804">
        <f t="shared" si="0"/>
        <v>59.23371254103386</v>
      </c>
      <c r="AB14" s="637"/>
      <c r="AC14" s="691">
        <f t="shared" si="1"/>
        <v>331129</v>
      </c>
      <c r="AD14" s="692">
        <f t="shared" si="1"/>
        <v>100</v>
      </c>
      <c r="AF14" s="797"/>
    </row>
    <row r="15" spans="2:32" s="633" customFormat="1" ht="21" customHeight="1" x14ac:dyDescent="0.25">
      <c r="B15" s="1518"/>
      <c r="D15" s="904" t="s">
        <v>68</v>
      </c>
      <c r="E15" s="809">
        <f>SUM(E12:E14)</f>
        <v>1497</v>
      </c>
      <c r="F15" s="810">
        <f t="shared" ref="F15:F19" si="2">E15*100/$AC15</f>
        <v>0.15642894761040937</v>
      </c>
      <c r="G15" s="634"/>
      <c r="H15" s="809">
        <f>SUM(H12:H14)</f>
        <v>30833</v>
      </c>
      <c r="I15" s="810">
        <f t="shared" ref="I15:I19" si="3">H15*100/$AC15</f>
        <v>3.2218929470085182</v>
      </c>
      <c r="J15" s="634"/>
      <c r="K15" s="809">
        <f>SUM(K12:K14)</f>
        <v>20753</v>
      </c>
      <c r="L15" s="810">
        <f t="shared" ref="L15:L19" si="4">K15*100/$AC15</f>
        <v>2.1685838007740985</v>
      </c>
      <c r="M15" s="634"/>
      <c r="N15" s="809">
        <f>SUM(N12:N14)</f>
        <v>28951</v>
      </c>
      <c r="O15" s="810">
        <f t="shared" ref="O15:O19" si="5">N15*100/$AC15</f>
        <v>3.0252334417294331</v>
      </c>
      <c r="P15" s="634"/>
      <c r="Q15" s="809">
        <f>SUM(Q12:Q14)</f>
        <v>32875</v>
      </c>
      <c r="R15" s="810">
        <f t="shared" ref="R15:R19" si="6">Q15*100/$AC15</f>
        <v>3.4352716450849754</v>
      </c>
      <c r="S15" s="634"/>
      <c r="T15" s="809">
        <f>SUM(T12:T14)</f>
        <v>53100</v>
      </c>
      <c r="U15" s="810">
        <f t="shared" ref="U15:U19" si="7">T15*100/$AC15</f>
        <v>5.5486821096277472</v>
      </c>
      <c r="V15" s="634"/>
      <c r="W15" s="809">
        <f>SUM(W12:W14)</f>
        <v>179798</v>
      </c>
      <c r="X15" s="810">
        <f t="shared" ref="X15:X19" si="8">W15*100/$AC15</f>
        <v>18.787983916136529</v>
      </c>
      <c r="Y15" s="634"/>
      <c r="Z15" s="809">
        <f>SUM(Z12:Z14)</f>
        <v>609177</v>
      </c>
      <c r="AA15" s="810">
        <f t="shared" si="0"/>
        <v>63.65592319202829</v>
      </c>
      <c r="AB15" s="637"/>
      <c r="AC15" s="811">
        <f>SUM(AC12:AC14)</f>
        <v>956984</v>
      </c>
      <c r="AD15" s="812">
        <f t="shared" si="1"/>
        <v>100</v>
      </c>
      <c r="AF15" s="797"/>
    </row>
    <row r="16" spans="2:32" s="633" customFormat="1" ht="21" customHeight="1" x14ac:dyDescent="0.25">
      <c r="B16" s="1516" t="s">
        <v>23</v>
      </c>
      <c r="D16" s="793" t="s">
        <v>31</v>
      </c>
      <c r="E16" s="796">
        <v>605</v>
      </c>
      <c r="F16" s="795">
        <v>0.40229273612256294</v>
      </c>
      <c r="G16" s="634"/>
      <c r="H16" s="796">
        <v>21684</v>
      </c>
      <c r="I16" s="795">
        <v>14.418703619969678</v>
      </c>
      <c r="J16" s="634"/>
      <c r="K16" s="796">
        <v>9558</v>
      </c>
      <c r="L16" s="795">
        <v>6.3555602840652181</v>
      </c>
      <c r="M16" s="634"/>
      <c r="N16" s="796">
        <v>10848</v>
      </c>
      <c r="O16" s="795">
        <v>7.2133414900125006</v>
      </c>
      <c r="P16" s="634"/>
      <c r="Q16" s="796">
        <v>9464</v>
      </c>
      <c r="R16" s="795">
        <v>6.293055296965183</v>
      </c>
      <c r="S16" s="634"/>
      <c r="T16" s="796">
        <v>12455</v>
      </c>
      <c r="U16" s="795">
        <v>8.2819107907545817</v>
      </c>
      <c r="V16" s="634"/>
      <c r="W16" s="796">
        <v>28484</v>
      </c>
      <c r="X16" s="795">
        <v>18.94034098465303</v>
      </c>
      <c r="Y16" s="634"/>
      <c r="Z16" s="796">
        <v>57290</v>
      </c>
      <c r="AA16" s="795">
        <f t="shared" si="0"/>
        <v>38.094794797457247</v>
      </c>
      <c r="AB16" s="637"/>
      <c r="AC16" s="675">
        <f>E16+H16+K16+N16+Q16+T16+W16+Z16</f>
        <v>150388</v>
      </c>
      <c r="AD16" s="676">
        <f>F16+I16+L16+O16+R16+U16+X16+AA16</f>
        <v>100</v>
      </c>
      <c r="AF16" s="797"/>
    </row>
    <row r="17" spans="2:32" s="633" customFormat="1" ht="21" customHeight="1" x14ac:dyDescent="0.25">
      <c r="B17" s="1517"/>
      <c r="D17" s="798" t="s">
        <v>49</v>
      </c>
      <c r="E17" s="801">
        <v>866</v>
      </c>
      <c r="F17" s="800">
        <v>0.3993930701151599</v>
      </c>
      <c r="G17" s="634"/>
      <c r="H17" s="801">
        <v>29577</v>
      </c>
      <c r="I17" s="800">
        <v>13.640703042489704</v>
      </c>
      <c r="J17" s="634"/>
      <c r="K17" s="801">
        <v>12311</v>
      </c>
      <c r="L17" s="800">
        <v>5.6777460579535024</v>
      </c>
      <c r="M17" s="634"/>
      <c r="N17" s="801">
        <v>14747</v>
      </c>
      <c r="O17" s="800">
        <v>6.8012120149979935</v>
      </c>
      <c r="P17" s="634"/>
      <c r="Q17" s="801">
        <v>14951</v>
      </c>
      <c r="R17" s="800">
        <v>6.8952953710066458</v>
      </c>
      <c r="S17" s="634"/>
      <c r="T17" s="801">
        <v>21874</v>
      </c>
      <c r="U17" s="800">
        <v>10.08813396731987</v>
      </c>
      <c r="V17" s="634"/>
      <c r="W17" s="801">
        <v>43881</v>
      </c>
      <c r="X17" s="800">
        <v>20.237606593214007</v>
      </c>
      <c r="Y17" s="634"/>
      <c r="Z17" s="801">
        <v>78622</v>
      </c>
      <c r="AA17" s="800">
        <f t="shared" si="0"/>
        <v>36.259909882903116</v>
      </c>
      <c r="AB17" s="637"/>
      <c r="AC17" s="683">
        <f t="shared" ref="AC17:AD19" si="9">E17+H17+K17+N17+Q17+T17+W17+Z17</f>
        <v>216829</v>
      </c>
      <c r="AD17" s="684">
        <f t="shared" si="9"/>
        <v>100</v>
      </c>
      <c r="AF17" s="797"/>
    </row>
    <row r="18" spans="2:32" s="633" customFormat="1" ht="21" customHeight="1" x14ac:dyDescent="0.25">
      <c r="B18" s="1517"/>
      <c r="D18" s="802" t="s">
        <v>50</v>
      </c>
      <c r="E18" s="805">
        <v>356</v>
      </c>
      <c r="F18" s="804">
        <v>0.18329446049129094</v>
      </c>
      <c r="G18" s="634"/>
      <c r="H18" s="805">
        <v>19882</v>
      </c>
      <c r="I18" s="804">
        <v>10.236686695190579</v>
      </c>
      <c r="J18" s="634"/>
      <c r="K18" s="805">
        <v>11617</v>
      </c>
      <c r="L18" s="804">
        <v>5.9812689537284465</v>
      </c>
      <c r="M18" s="634"/>
      <c r="N18" s="805">
        <v>12532</v>
      </c>
      <c r="O18" s="804">
        <v>6.4523769069574666</v>
      </c>
      <c r="P18" s="634"/>
      <c r="Q18" s="805">
        <v>13596</v>
      </c>
      <c r="R18" s="804">
        <v>7.0002008001112124</v>
      </c>
      <c r="S18" s="634"/>
      <c r="T18" s="805">
        <v>20644</v>
      </c>
      <c r="U18" s="804">
        <v>10.629019220174747</v>
      </c>
      <c r="V18" s="634"/>
      <c r="W18" s="805">
        <v>40386</v>
      </c>
      <c r="X18" s="804">
        <v>20.793623824160886</v>
      </c>
      <c r="Y18" s="634"/>
      <c r="Z18" s="805">
        <v>75210</v>
      </c>
      <c r="AA18" s="804">
        <f t="shared" si="0"/>
        <v>38.723529139185366</v>
      </c>
      <c r="AB18" s="637"/>
      <c r="AC18" s="691">
        <f t="shared" si="9"/>
        <v>194223</v>
      </c>
      <c r="AD18" s="692">
        <f t="shared" si="9"/>
        <v>100</v>
      </c>
      <c r="AF18" s="797"/>
    </row>
    <row r="19" spans="2:32" s="633" customFormat="1" ht="21" customHeight="1" x14ac:dyDescent="0.25">
      <c r="B19" s="1518"/>
      <c r="D19" s="905" t="s">
        <v>68</v>
      </c>
      <c r="E19" s="809">
        <f>SUM(E16:E18)</f>
        <v>1827</v>
      </c>
      <c r="F19" s="810">
        <f t="shared" si="2"/>
        <v>0.32541322314049587</v>
      </c>
      <c r="G19" s="634"/>
      <c r="H19" s="809">
        <f>SUM(H16:H18)</f>
        <v>71143</v>
      </c>
      <c r="I19" s="810">
        <f t="shared" si="3"/>
        <v>12.671523225990311</v>
      </c>
      <c r="J19" s="634"/>
      <c r="K19" s="809">
        <f>SUM(K16:K18)</f>
        <v>33486</v>
      </c>
      <c r="L19" s="810">
        <f t="shared" si="4"/>
        <v>5.9643060701054429</v>
      </c>
      <c r="M19" s="634"/>
      <c r="N19" s="809">
        <f>SUM(N16:N18)</f>
        <v>38127</v>
      </c>
      <c r="O19" s="810">
        <f t="shared" si="5"/>
        <v>6.7909304645198061</v>
      </c>
      <c r="P19" s="634"/>
      <c r="Q19" s="809">
        <f>SUM(Q16:Q18)</f>
        <v>38011</v>
      </c>
      <c r="R19" s="810">
        <f t="shared" si="6"/>
        <v>6.7702693074950124</v>
      </c>
      <c r="S19" s="634"/>
      <c r="T19" s="809">
        <f>SUM(T16:T18)</f>
        <v>54973</v>
      </c>
      <c r="U19" s="810">
        <f t="shared" si="7"/>
        <v>9.7914291821031636</v>
      </c>
      <c r="V19" s="634"/>
      <c r="W19" s="809">
        <f>SUM(W16:W18)</f>
        <v>112751</v>
      </c>
      <c r="X19" s="810">
        <f t="shared" si="8"/>
        <v>20.082466514676547</v>
      </c>
      <c r="Y19" s="634"/>
      <c r="Z19" s="809">
        <f>SUM(Z16:Z18)</f>
        <v>211122</v>
      </c>
      <c r="AA19" s="810">
        <f t="shared" si="0"/>
        <v>37.60366201196922</v>
      </c>
      <c r="AB19" s="637"/>
      <c r="AC19" s="811">
        <f>SUM(AC16:AC18)</f>
        <v>561440</v>
      </c>
      <c r="AD19" s="812">
        <f t="shared" si="9"/>
        <v>100</v>
      </c>
      <c r="AF19" s="797"/>
    </row>
    <row r="20" spans="2:32" s="649" customFormat="1" ht="3" customHeight="1" x14ac:dyDescent="0.25">
      <c r="B20" s="644"/>
      <c r="C20" s="645"/>
      <c r="D20" s="637"/>
      <c r="E20" s="646"/>
      <c r="F20" s="647"/>
      <c r="G20" s="637"/>
      <c r="H20" s="646"/>
      <c r="I20" s="647"/>
      <c r="J20" s="637"/>
      <c r="K20" s="646"/>
      <c r="L20" s="647"/>
      <c r="M20" s="637"/>
      <c r="N20" s="646"/>
      <c r="O20" s="647"/>
      <c r="P20" s="637"/>
      <c r="Q20" s="646"/>
      <c r="R20" s="647"/>
      <c r="S20" s="637"/>
      <c r="T20" s="646"/>
      <c r="U20" s="647"/>
      <c r="V20" s="637"/>
      <c r="W20" s="646"/>
      <c r="X20" s="647"/>
      <c r="Y20" s="637"/>
      <c r="Z20" s="646"/>
      <c r="AA20" s="647"/>
      <c r="AB20" s="637"/>
      <c r="AC20" s="646"/>
      <c r="AD20" s="648"/>
    </row>
    <row r="21" spans="2:32" s="918" customFormat="1" ht="18" customHeight="1" x14ac:dyDescent="0.25">
      <c r="B21" s="1582" t="s">
        <v>0</v>
      </c>
      <c r="C21" s="1583"/>
      <c r="D21" s="1584"/>
      <c r="E21" s="1254">
        <f>E15+E19</f>
        <v>3324</v>
      </c>
      <c r="F21" s="1255">
        <f>E21*100/$AC21</f>
        <v>0.21891118686216762</v>
      </c>
      <c r="G21" s="1249"/>
      <c r="H21" s="1254">
        <f>H15+H19</f>
        <v>101976</v>
      </c>
      <c r="I21" s="1255">
        <f>H21*100/$AC21</f>
        <v>6.7159107074176907</v>
      </c>
      <c r="J21" s="1249"/>
      <c r="K21" s="1254">
        <f>K15+K19</f>
        <v>54239</v>
      </c>
      <c r="L21" s="1255">
        <f>K21*100/$AC21</f>
        <v>3.5720589242530414</v>
      </c>
      <c r="M21" s="1249"/>
      <c r="N21" s="1254">
        <f>N15+N19</f>
        <v>67078</v>
      </c>
      <c r="O21" s="1255">
        <f>N21*100/$AC21</f>
        <v>4.4176066763960531</v>
      </c>
      <c r="P21" s="1249"/>
      <c r="Q21" s="1254">
        <f>Q15+Q19</f>
        <v>70886</v>
      </c>
      <c r="R21" s="1255">
        <f>Q21*100/$AC21</f>
        <v>4.6683930180239512</v>
      </c>
      <c r="S21" s="1249"/>
      <c r="T21" s="1254">
        <f>T15+T19</f>
        <v>108073</v>
      </c>
      <c r="U21" s="1255">
        <f>T21*100/$AC21</f>
        <v>7.1174454566050063</v>
      </c>
      <c r="V21" s="1249"/>
      <c r="W21" s="1254">
        <f>W15+W19</f>
        <v>292549</v>
      </c>
      <c r="X21" s="1255">
        <f>W21*100/$AC21</f>
        <v>19.266621180908626</v>
      </c>
      <c r="Y21" s="1249"/>
      <c r="Z21" s="1254">
        <f>Z15+Z19</f>
        <v>820299</v>
      </c>
      <c r="AA21" s="1255">
        <f>Z21*100/$AC21</f>
        <v>54.023052849533464</v>
      </c>
      <c r="AB21" s="1249"/>
      <c r="AC21" s="1254">
        <f>AC15+AC19</f>
        <v>1518424</v>
      </c>
      <c r="AD21" s="1255">
        <f>F21+I21+L21+O21+R21+U21+X21+AA21</f>
        <v>100</v>
      </c>
    </row>
    <row r="22" spans="2:32" s="631" customFormat="1" ht="5.25" customHeight="1" x14ac:dyDescent="0.25">
      <c r="B22" s="651"/>
      <c r="C22" s="651"/>
      <c r="D22" s="651"/>
      <c r="E22" s="651"/>
      <c r="F22" s="651"/>
      <c r="G22" s="651"/>
      <c r="H22" s="651"/>
      <c r="I22" s="651"/>
      <c r="J22" s="651"/>
      <c r="K22" s="651"/>
      <c r="L22" s="651"/>
      <c r="M22" s="651"/>
      <c r="N22" s="651"/>
      <c r="O22" s="652"/>
      <c r="P22" s="652"/>
    </row>
    <row r="23" spans="2:32" s="631" customFormat="1" ht="5.25" customHeight="1" x14ac:dyDescent="0.25">
      <c r="B23" s="651"/>
      <c r="C23" s="651"/>
      <c r="D23" s="651"/>
      <c r="E23" s="651"/>
      <c r="F23" s="651"/>
      <c r="G23" s="651"/>
      <c r="H23" s="651"/>
      <c r="I23" s="651"/>
      <c r="J23" s="651"/>
      <c r="K23" s="651"/>
      <c r="L23" s="651"/>
      <c r="M23" s="651"/>
      <c r="N23" s="651"/>
      <c r="O23" s="652"/>
      <c r="P23" s="652"/>
    </row>
    <row r="24" spans="2:32" s="631" customFormat="1" ht="12.75" customHeight="1" x14ac:dyDescent="0.25">
      <c r="B24" s="652"/>
      <c r="C24" s="652"/>
      <c r="D24" s="652"/>
      <c r="E24" s="652"/>
      <c r="F24" s="652"/>
      <c r="G24" s="652"/>
      <c r="H24" s="652"/>
      <c r="I24" s="652"/>
      <c r="J24" s="652"/>
      <c r="K24" s="652"/>
      <c r="L24" s="652"/>
      <c r="M24" s="652"/>
      <c r="N24" s="652"/>
      <c r="O24" s="652"/>
      <c r="P24" s="652"/>
    </row>
    <row r="25" spans="2:32" s="649" customFormat="1" ht="24.75" customHeight="1" x14ac:dyDescent="0.25">
      <c r="B25" s="653"/>
      <c r="C25" s="653"/>
      <c r="D25" s="653"/>
      <c r="E25" s="653" t="s">
        <v>114</v>
      </c>
      <c r="F25" s="653" t="s">
        <v>21</v>
      </c>
      <c r="G25" s="653"/>
      <c r="H25" s="653" t="s">
        <v>20</v>
      </c>
      <c r="I25" s="653" t="s">
        <v>19</v>
      </c>
      <c r="J25" s="653"/>
      <c r="K25" s="653" t="s">
        <v>18</v>
      </c>
      <c r="L25" s="653" t="s">
        <v>17</v>
      </c>
      <c r="M25" s="653"/>
      <c r="N25" s="653" t="s">
        <v>16</v>
      </c>
      <c r="O25" s="653" t="s">
        <v>15</v>
      </c>
      <c r="P25" s="653"/>
    </row>
    <row r="26" spans="2:32" s="649" customFormat="1" x14ac:dyDescent="0.25">
      <c r="B26" s="654"/>
      <c r="C26" s="654"/>
      <c r="D26" s="654"/>
      <c r="E26" s="654" t="e">
        <f>#REF!</f>
        <v>#REF!</v>
      </c>
      <c r="F26" s="655" t="e">
        <f>#REF!</f>
        <v>#REF!</v>
      </c>
      <c r="G26" s="655"/>
      <c r="H26" s="655" t="e">
        <f>#REF!</f>
        <v>#REF!</v>
      </c>
      <c r="I26" s="655" t="e">
        <f>#REF!</f>
        <v>#REF!</v>
      </c>
      <c r="J26" s="655"/>
      <c r="K26" s="655" t="e">
        <f>#REF!</f>
        <v>#REF!</v>
      </c>
      <c r="L26" s="655" t="e">
        <f>#REF!</f>
        <v>#REF!</v>
      </c>
      <c r="M26" s="655"/>
      <c r="N26" s="655" t="e">
        <f>#REF!</f>
        <v>#REF!</v>
      </c>
      <c r="O26" s="655" t="e">
        <f>#REF!</f>
        <v>#REF!</v>
      </c>
      <c r="P26" s="655"/>
    </row>
    <row r="27" spans="2:32" s="631" customFormat="1" x14ac:dyDescent="0.25">
      <c r="B27" s="652"/>
      <c r="C27" s="652"/>
      <c r="D27" s="652"/>
      <c r="E27" s="652"/>
      <c r="F27" s="652"/>
      <c r="G27" s="652"/>
      <c r="H27" s="652"/>
      <c r="I27" s="652"/>
      <c r="J27" s="652"/>
      <c r="K27" s="652"/>
      <c r="L27" s="652"/>
      <c r="M27" s="652"/>
      <c r="N27" s="652"/>
      <c r="O27" s="652"/>
      <c r="P27" s="652"/>
    </row>
    <row r="28" spans="2:32" s="631" customFormat="1" x14ac:dyDescent="0.25">
      <c r="B28" s="652"/>
      <c r="C28" s="652"/>
      <c r="D28" s="652"/>
      <c r="E28" s="652"/>
      <c r="F28" s="652"/>
      <c r="G28" s="652"/>
      <c r="H28" s="652"/>
      <c r="I28" s="652"/>
      <c r="J28" s="652"/>
      <c r="K28" s="652"/>
      <c r="L28" s="652"/>
      <c r="M28" s="652"/>
      <c r="N28" s="652"/>
      <c r="O28" s="652"/>
      <c r="P28" s="652"/>
    </row>
    <row r="29" spans="2:32" s="631" customFormat="1" x14ac:dyDescent="0.25">
      <c r="B29" s="652"/>
      <c r="C29" s="652"/>
      <c r="D29" s="652"/>
      <c r="E29" s="652"/>
      <c r="F29" s="652"/>
      <c r="G29" s="652"/>
      <c r="H29" s="652"/>
      <c r="I29" s="652"/>
      <c r="J29" s="652"/>
      <c r="K29" s="652"/>
      <c r="L29" s="652"/>
      <c r="M29" s="652"/>
      <c r="N29" s="652"/>
      <c r="O29" s="652"/>
      <c r="P29" s="652"/>
    </row>
    <row r="30" spans="2:32" s="631" customFormat="1" x14ac:dyDescent="0.25">
      <c r="B30" s="652"/>
      <c r="C30" s="652"/>
      <c r="D30" s="652"/>
      <c r="E30" s="652"/>
      <c r="F30" s="652"/>
      <c r="G30" s="652"/>
      <c r="H30" s="652"/>
      <c r="I30" s="652"/>
      <c r="J30" s="652"/>
      <c r="K30" s="652"/>
      <c r="L30" s="652"/>
      <c r="M30" s="652"/>
      <c r="N30" s="652"/>
      <c r="O30" s="652"/>
      <c r="P30" s="652"/>
    </row>
    <row r="31" spans="2:32" s="631" customFormat="1" x14ac:dyDescent="0.25">
      <c r="B31" s="652"/>
      <c r="C31" s="652"/>
      <c r="D31" s="652"/>
      <c r="E31" s="652"/>
      <c r="F31" s="652"/>
      <c r="G31" s="652"/>
      <c r="H31" s="652"/>
      <c r="I31" s="652"/>
      <c r="J31" s="652"/>
      <c r="K31" s="652"/>
      <c r="L31" s="652"/>
      <c r="M31" s="652"/>
      <c r="N31" s="652"/>
      <c r="O31" s="652"/>
      <c r="P31" s="652"/>
    </row>
    <row r="32" spans="2:32" s="631" customFormat="1" x14ac:dyDescent="0.25">
      <c r="B32" s="652"/>
      <c r="C32" s="652"/>
      <c r="D32" s="652"/>
      <c r="E32" s="652"/>
      <c r="F32" s="652"/>
      <c r="G32" s="652"/>
      <c r="H32" s="652"/>
      <c r="I32" s="652"/>
      <c r="J32" s="652"/>
      <c r="K32" s="652"/>
      <c r="L32" s="652"/>
      <c r="M32" s="652"/>
      <c r="N32" s="652"/>
      <c r="O32" s="652"/>
      <c r="P32" s="652"/>
    </row>
    <row r="33" spans="2:16" s="631" customFormat="1" x14ac:dyDescent="0.25">
      <c r="B33" s="652"/>
      <c r="C33" s="652"/>
      <c r="D33" s="652"/>
      <c r="E33" s="652"/>
      <c r="F33" s="652"/>
      <c r="G33" s="652"/>
      <c r="H33" s="652"/>
      <c r="I33" s="652"/>
      <c r="J33" s="652"/>
      <c r="K33" s="652"/>
      <c r="L33" s="652"/>
      <c r="M33" s="652"/>
      <c r="N33" s="652"/>
      <c r="O33" s="652"/>
      <c r="P33" s="652"/>
    </row>
    <row r="34" spans="2:16" s="631" customFormat="1" x14ac:dyDescent="0.25">
      <c r="B34" s="652"/>
      <c r="C34" s="652"/>
      <c r="D34" s="652"/>
      <c r="E34" s="652"/>
      <c r="F34" s="652"/>
      <c r="G34" s="652"/>
      <c r="H34" s="652"/>
      <c r="I34" s="652"/>
      <c r="J34" s="652"/>
      <c r="K34" s="652"/>
      <c r="L34" s="652"/>
      <c r="M34" s="652"/>
      <c r="N34" s="652"/>
      <c r="O34" s="652"/>
      <c r="P34" s="652"/>
    </row>
    <row r="35" spans="2:16" s="631" customFormat="1" x14ac:dyDescent="0.25">
      <c r="C35" s="1585" t="s">
        <v>14</v>
      </c>
      <c r="D35" s="1585"/>
      <c r="E35" s="1585"/>
      <c r="F35" s="1585"/>
      <c r="G35" s="1585"/>
      <c r="H35" s="1585"/>
      <c r="I35" s="1585"/>
      <c r="J35" s="1585"/>
      <c r="K35" s="1585"/>
      <c r="L35" s="1585"/>
      <c r="M35" s="652"/>
      <c r="N35" s="652"/>
      <c r="O35" s="652"/>
      <c r="P35" s="652"/>
    </row>
    <row r="36" spans="2:16" s="631" customFormat="1" x14ac:dyDescent="0.25">
      <c r="L36" s="652"/>
      <c r="M36" s="652"/>
      <c r="N36" s="652"/>
      <c r="O36" s="652"/>
      <c r="P36" s="652"/>
    </row>
    <row r="37" spans="2:16" s="631" customFormat="1" x14ac:dyDescent="0.25">
      <c r="B37" s="652"/>
      <c r="C37" s="652"/>
      <c r="D37" s="652"/>
      <c r="E37" s="652"/>
      <c r="F37" s="652"/>
      <c r="G37" s="652"/>
      <c r="H37" s="652"/>
      <c r="I37" s="652"/>
      <c r="J37" s="652"/>
      <c r="K37" s="652"/>
      <c r="L37" s="652"/>
      <c r="M37" s="652"/>
      <c r="N37" s="652"/>
      <c r="O37" s="652"/>
      <c r="P37" s="652"/>
    </row>
    <row r="38" spans="2:16" s="631" customFormat="1" ht="5.25" customHeight="1" x14ac:dyDescent="0.25">
      <c r="B38" s="652"/>
      <c r="C38" s="652"/>
      <c r="D38" s="652"/>
      <c r="E38" s="652"/>
      <c r="F38" s="652"/>
      <c r="G38" s="652"/>
      <c r="H38" s="652"/>
      <c r="I38" s="652"/>
      <c r="J38" s="652"/>
      <c r="K38" s="652"/>
      <c r="L38" s="652"/>
      <c r="M38" s="652"/>
      <c r="N38" s="652"/>
      <c r="O38" s="652"/>
      <c r="P38" s="652"/>
    </row>
    <row r="39" spans="2:16" s="631" customFormat="1" ht="5.25" customHeight="1" x14ac:dyDescent="0.25">
      <c r="B39" s="652"/>
      <c r="C39" s="652"/>
      <c r="D39" s="652"/>
      <c r="E39" s="652"/>
      <c r="F39" s="652"/>
      <c r="G39" s="652"/>
      <c r="H39" s="652"/>
      <c r="I39" s="652"/>
      <c r="J39" s="652"/>
      <c r="K39" s="652"/>
      <c r="L39" s="652"/>
      <c r="M39" s="652"/>
      <c r="N39" s="652"/>
      <c r="O39" s="652"/>
      <c r="P39" s="652"/>
    </row>
    <row r="40" spans="2:16" s="631" customFormat="1" ht="16.5" customHeight="1" x14ac:dyDescent="0.25">
      <c r="B40" s="652"/>
      <c r="C40" s="652"/>
      <c r="D40" s="652"/>
      <c r="E40" s="652"/>
      <c r="F40" s="652"/>
      <c r="G40" s="652"/>
      <c r="H40" s="652"/>
      <c r="I40" s="652"/>
      <c r="J40" s="652"/>
      <c r="K40" s="652"/>
      <c r="L40" s="652"/>
      <c r="M40" s="652"/>
      <c r="N40" s="652"/>
      <c r="O40" s="652"/>
      <c r="P40" s="652"/>
    </row>
    <row r="41" spans="2:16" s="631" customFormat="1" x14ac:dyDescent="0.25">
      <c r="B41" s="652"/>
      <c r="C41" s="652"/>
      <c r="D41" s="652"/>
      <c r="E41" s="652"/>
      <c r="F41" s="652"/>
      <c r="G41" s="652"/>
      <c r="H41" s="652"/>
      <c r="I41" s="652"/>
      <c r="J41" s="652"/>
      <c r="K41" s="652"/>
      <c r="L41" s="652"/>
      <c r="M41" s="652"/>
      <c r="N41" s="652"/>
      <c r="O41" s="652"/>
      <c r="P41" s="652"/>
    </row>
    <row r="42" spans="2:16" s="631" customFormat="1" x14ac:dyDescent="0.25"/>
    <row r="43" spans="2:16" s="650" customFormat="1" x14ac:dyDescent="0.25"/>
    <row r="44" spans="2:16" s="657" customFormat="1" ht="12.75" customHeight="1" x14ac:dyDescent="0.25">
      <c r="B44" s="1478"/>
      <c r="C44" s="1479"/>
      <c r="D44" s="1479"/>
      <c r="E44" s="1479"/>
      <c r="F44" s="1479"/>
      <c r="G44" s="1479"/>
      <c r="H44" s="1479"/>
      <c r="I44" s="1479"/>
      <c r="J44" s="1479"/>
      <c r="K44" s="1479"/>
      <c r="L44" s="1479"/>
      <c r="M44" s="1479"/>
      <c r="N44" s="1479"/>
      <c r="O44" s="1479"/>
      <c r="P44" s="656"/>
    </row>
  </sheetData>
  <mergeCells count="21">
    <mergeCell ref="B5:AD5"/>
    <mergeCell ref="B3:K3"/>
    <mergeCell ref="B4:AD4"/>
    <mergeCell ref="B6:AC6"/>
    <mergeCell ref="B8:B10"/>
    <mergeCell ref="D8:D10"/>
    <mergeCell ref="E8:AA8"/>
    <mergeCell ref="AC8:AD9"/>
    <mergeCell ref="E9:F9"/>
    <mergeCell ref="H9:I9"/>
    <mergeCell ref="K9:L9"/>
    <mergeCell ref="N9:O9"/>
    <mergeCell ref="Q9:R9"/>
    <mergeCell ref="T9:U9"/>
    <mergeCell ref="W9:X9"/>
    <mergeCell ref="Z9:AA9"/>
    <mergeCell ref="B12:B15"/>
    <mergeCell ref="B16:B19"/>
    <mergeCell ref="B21:D21"/>
    <mergeCell ref="C35:L35"/>
    <mergeCell ref="B44:O44"/>
  </mergeCells>
  <printOptions horizontalCentered="1"/>
  <pageMargins left="0" right="0" top="0.43307086614173229" bottom="0.43307086614173229" header="0" footer="0"/>
  <pageSetup paperSize="9" scale="89" orientation="landscape" r:id="rId1"/>
  <headerFooter alignWithMargins="0"/>
  <rowBreaks count="1" manualBreakCount="1">
    <brk id="39" max="16383" man="1"/>
  </row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52">
    <tabColor theme="0"/>
  </sheetPr>
  <dimension ref="A1:AX38"/>
  <sheetViews>
    <sheetView showGridLines="0" topLeftCell="A5" zoomScaleNormal="100" workbookViewId="0">
      <selection activeCell="B34" sqref="B34:P34"/>
    </sheetView>
  </sheetViews>
  <sheetFormatPr baseColWidth="10" defaultColWidth="11.453125" defaultRowHeight="15" x14ac:dyDescent="0.25"/>
  <cols>
    <col min="1" max="1" width="1.1796875" style="88" customWidth="1"/>
    <col min="2" max="2" width="28.7265625" style="88" customWidth="1"/>
    <col min="3" max="3" width="0.54296875" style="88" customWidth="1"/>
    <col min="4" max="4" width="11.81640625" style="88" customWidth="1"/>
    <col min="5" max="5" width="7.7265625" style="88" customWidth="1"/>
    <col min="6" max="6" width="0.453125" style="88" customWidth="1"/>
    <col min="7" max="7" width="12.453125" style="88" customWidth="1"/>
    <col min="8" max="8" width="6.26953125" style="88" customWidth="1"/>
    <col min="9" max="9" width="0.453125" style="88" customWidth="1"/>
    <col min="10" max="10" width="10.81640625" style="88" customWidth="1"/>
    <col min="11" max="11" width="6.26953125" style="88" customWidth="1"/>
    <col min="12" max="12" width="0.453125" style="88" customWidth="1"/>
    <col min="13" max="13" width="11.81640625" style="88" customWidth="1"/>
    <col min="14" max="14" width="6.26953125" style="88" customWidth="1"/>
    <col min="15" max="15" width="0.7265625" style="86" customWidth="1"/>
    <col min="16" max="16" width="10.1796875" style="88" bestFit="1" customWidth="1"/>
    <col min="17" max="17" width="8.54296875" style="88" customWidth="1"/>
    <col min="18" max="18" width="0.453125" style="88" customWidth="1"/>
    <col min="19" max="19" width="8.453125" style="88" bestFit="1" customWidth="1"/>
    <col min="20" max="20" width="7.81640625" style="88" bestFit="1" customWidth="1"/>
    <col min="21" max="21" width="0.453125" style="88" customWidth="1"/>
    <col min="22" max="22" width="8.453125" style="88" bestFit="1" customWidth="1"/>
    <col min="23" max="23" width="7.7265625" style="88" bestFit="1" customWidth="1"/>
    <col min="24" max="24" width="0.453125" style="88" customWidth="1"/>
    <col min="25" max="25" width="8.453125" style="88" bestFit="1" customWidth="1"/>
    <col min="26" max="26" width="7.7265625" style="88" bestFit="1" customWidth="1"/>
    <col min="27" max="27" width="11.453125" style="88"/>
    <col min="28" max="30" width="2.453125" style="88" bestFit="1" customWidth="1"/>
    <col min="31" max="31" width="13" style="88" bestFit="1" customWidth="1"/>
    <col min="32" max="32" width="3.453125" style="88" bestFit="1" customWidth="1"/>
    <col min="33" max="33" width="3.81640625" style="88" customWidth="1"/>
    <col min="34" max="36" width="2.453125" style="88" bestFit="1" customWidth="1"/>
    <col min="37" max="37" width="8.453125" style="88" bestFit="1" customWidth="1"/>
    <col min="38" max="38" width="3.453125" style="88" bestFit="1" customWidth="1"/>
    <col min="39" max="39" width="3.54296875" style="88" customWidth="1"/>
    <col min="40" max="42" width="2.453125" style="88" bestFit="1" customWidth="1"/>
    <col min="43" max="43" width="8.453125" style="88" bestFit="1" customWidth="1"/>
    <col min="44" max="44" width="4.1796875" style="88" bestFit="1" customWidth="1"/>
    <col min="45" max="45" width="3.26953125" style="88" customWidth="1"/>
    <col min="46" max="46" width="4.26953125" style="88" bestFit="1" customWidth="1"/>
    <col min="47" max="47" width="2.453125" style="88" bestFit="1" customWidth="1"/>
    <col min="48" max="48" width="4.26953125" style="88" bestFit="1" customWidth="1"/>
    <col min="49" max="49" width="8.453125" style="88" bestFit="1" customWidth="1"/>
    <col min="50" max="50" width="4.26953125" style="88" bestFit="1" customWidth="1"/>
    <col min="51" max="16384" width="11.453125" style="88"/>
  </cols>
  <sheetData>
    <row r="1" spans="1:50" s="32" customFormat="1" ht="15" customHeight="1" x14ac:dyDescent="0.25">
      <c r="B1" s="33"/>
      <c r="C1" s="34"/>
      <c r="F1" s="34"/>
      <c r="I1" s="34"/>
      <c r="O1" s="35"/>
      <c r="R1" s="34"/>
      <c r="S1" s="193" t="s">
        <v>135</v>
      </c>
      <c r="T1" s="193"/>
      <c r="U1" s="193"/>
      <c r="V1" s="193" t="s">
        <v>16</v>
      </c>
      <c r="W1" s="193"/>
      <c r="X1" s="193"/>
      <c r="Y1" s="193" t="s">
        <v>15</v>
      </c>
    </row>
    <row r="2" spans="1:50" s="36" customFormat="1" ht="52.5" customHeight="1" x14ac:dyDescent="0.3">
      <c r="B2" s="1444"/>
      <c r="C2" s="1444"/>
      <c r="D2" s="1444"/>
      <c r="E2" s="1444"/>
      <c r="F2" s="1444"/>
      <c r="G2" s="1444"/>
      <c r="H2" s="1444"/>
      <c r="I2" s="1444"/>
      <c r="O2" s="37"/>
    </row>
    <row r="3" spans="1:50" s="38" customFormat="1" ht="4.5" customHeight="1" x14ac:dyDescent="0.25">
      <c r="B3" s="1445"/>
      <c r="C3" s="1445"/>
      <c r="D3" s="1445"/>
      <c r="E3" s="1445"/>
      <c r="F3" s="1445"/>
      <c r="G3" s="1445"/>
      <c r="H3" s="1445"/>
      <c r="I3" s="1445"/>
      <c r="O3" s="37"/>
    </row>
    <row r="4" spans="1:50" s="38" customFormat="1" ht="37.5" customHeight="1" x14ac:dyDescent="0.25">
      <c r="A4" s="1588" t="s">
        <v>207</v>
      </c>
      <c r="B4" s="1588"/>
      <c r="C4" s="1588"/>
      <c r="D4" s="1588"/>
      <c r="E4" s="1588"/>
      <c r="F4" s="1588"/>
      <c r="G4" s="1588"/>
      <c r="H4" s="1588"/>
      <c r="I4" s="1588"/>
      <c r="J4" s="1588"/>
      <c r="K4" s="1588"/>
      <c r="L4" s="1588"/>
      <c r="M4" s="1588"/>
      <c r="N4" s="1588"/>
      <c r="O4" s="1588"/>
      <c r="P4" s="1588"/>
      <c r="Q4" s="1588"/>
      <c r="R4" s="1588"/>
      <c r="S4" s="1588"/>
      <c r="T4" s="1588"/>
      <c r="U4" s="1588"/>
      <c r="V4" s="1588"/>
      <c r="W4" s="1588"/>
      <c r="X4" s="1588"/>
      <c r="Y4" s="1588"/>
      <c r="Z4" s="1588"/>
    </row>
    <row r="5" spans="1:50" s="38" customFormat="1" ht="17.25" customHeight="1" x14ac:dyDescent="0.25">
      <c r="B5" s="1456" t="e">
        <f>#REF!</f>
        <v>#REF!</v>
      </c>
      <c r="C5" s="1456"/>
      <c r="D5" s="1456"/>
      <c r="E5" s="1456"/>
      <c r="F5" s="1456"/>
      <c r="G5" s="1456"/>
      <c r="H5" s="1456"/>
      <c r="I5" s="1456"/>
      <c r="J5" s="1456"/>
      <c r="K5" s="1456"/>
      <c r="L5" s="1456"/>
      <c r="M5" s="1456"/>
      <c r="N5" s="1456"/>
      <c r="O5" s="1456"/>
      <c r="P5" s="1456"/>
      <c r="Q5" s="1456"/>
      <c r="R5" s="1456"/>
      <c r="S5" s="1456"/>
      <c r="T5" s="1456"/>
      <c r="U5" s="1456"/>
      <c r="V5" s="1456"/>
      <c r="W5" s="1456"/>
      <c r="X5" s="1456"/>
      <c r="Y5" s="1456"/>
      <c r="Z5" s="1456"/>
    </row>
    <row r="6" spans="1:50" s="38" customFormat="1" ht="6" customHeight="1" x14ac:dyDescent="0.25">
      <c r="O6" s="37"/>
    </row>
    <row r="7" spans="1:50" s="41" customFormat="1" ht="12.75" customHeight="1" x14ac:dyDescent="0.25">
      <c r="A7" s="39"/>
      <c r="B7" s="1446" t="s">
        <v>12</v>
      </c>
      <c r="C7" s="40"/>
      <c r="D7" s="1452" t="s">
        <v>109</v>
      </c>
      <c r="E7" s="1449"/>
      <c r="F7" s="181"/>
      <c r="G7" s="1449"/>
      <c r="H7" s="1449"/>
      <c r="I7" s="181"/>
      <c r="J7" s="1449"/>
      <c r="K7" s="1449"/>
      <c r="L7" s="181"/>
      <c r="M7" s="1449"/>
      <c r="N7" s="1450"/>
      <c r="O7" s="40"/>
      <c r="P7" s="1452" t="s">
        <v>179</v>
      </c>
      <c r="Q7" s="1449"/>
      <c r="R7" s="181"/>
      <c r="S7" s="1449"/>
      <c r="T7" s="1449"/>
      <c r="U7" s="181"/>
      <c r="V7" s="1449"/>
      <c r="W7" s="1449"/>
      <c r="X7" s="181"/>
      <c r="Y7" s="1449"/>
      <c r="Z7" s="1450"/>
      <c r="AA7" s="116"/>
      <c r="AB7" s="116"/>
      <c r="AC7" s="117"/>
      <c r="AD7" s="117"/>
      <c r="AE7" s="117"/>
      <c r="AF7" s="117"/>
      <c r="AG7" s="117"/>
      <c r="AH7" s="117"/>
      <c r="AI7" s="118"/>
    </row>
    <row r="8" spans="1:50" s="41" customFormat="1" ht="37.5" customHeight="1" x14ac:dyDescent="0.25">
      <c r="A8" s="39"/>
      <c r="B8" s="1447"/>
      <c r="C8" s="40"/>
      <c r="D8" s="1453"/>
      <c r="E8" s="1454"/>
      <c r="F8" s="40"/>
      <c r="G8" s="1452" t="s">
        <v>169</v>
      </c>
      <c r="H8" s="1450"/>
      <c r="I8" s="40"/>
      <c r="J8" s="1452" t="s">
        <v>175</v>
      </c>
      <c r="K8" s="1450"/>
      <c r="L8" s="40"/>
      <c r="M8" s="1452" t="s">
        <v>170</v>
      </c>
      <c r="N8" s="1450"/>
      <c r="O8" s="40"/>
      <c r="P8" s="1453"/>
      <c r="Q8" s="1455"/>
      <c r="R8" s="130"/>
      <c r="S8" s="1452" t="s">
        <v>180</v>
      </c>
      <c r="T8" s="1450"/>
      <c r="U8" s="40"/>
      <c r="V8" s="1452" t="s">
        <v>181</v>
      </c>
      <c r="W8" s="1450"/>
      <c r="X8" s="40"/>
      <c r="Y8" s="1452" t="s">
        <v>182</v>
      </c>
      <c r="Z8" s="1450"/>
      <c r="AA8" s="116"/>
      <c r="AB8" s="116"/>
      <c r="AC8" s="117"/>
      <c r="AD8" s="117"/>
      <c r="AE8" s="117"/>
      <c r="AF8" s="117"/>
      <c r="AG8" s="117"/>
      <c r="AH8" s="117"/>
      <c r="AI8" s="118"/>
    </row>
    <row r="9" spans="1:50" s="46" customFormat="1" ht="36.75" customHeight="1" x14ac:dyDescent="0.25">
      <c r="A9" s="42"/>
      <c r="B9" s="1448"/>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5">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2">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2">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2">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2">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2">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2">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2">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2">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2">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2">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2">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2">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2">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2">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2">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2">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2">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2">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2">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2">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5">
      <c r="B31" s="84" t="s">
        <v>39</v>
      </c>
      <c r="C31" s="85"/>
      <c r="D31" s="85"/>
      <c r="E31" s="85"/>
      <c r="F31" s="85"/>
      <c r="G31" s="85"/>
      <c r="H31" s="85"/>
      <c r="I31" s="85"/>
      <c r="O31" s="86"/>
      <c r="R31" s="85"/>
    </row>
    <row r="32" spans="1:50" s="78" customFormat="1" ht="5.25" customHeight="1" x14ac:dyDescent="0.25">
      <c r="B32" s="84" t="s">
        <v>47</v>
      </c>
      <c r="C32" s="87"/>
      <c r="D32" s="87"/>
      <c r="E32" s="87"/>
      <c r="F32" s="87"/>
      <c r="G32" s="87"/>
      <c r="H32" s="87"/>
      <c r="I32" s="87"/>
      <c r="O32" s="86"/>
      <c r="R32" s="87"/>
    </row>
    <row r="33" spans="2:19" s="78" customFormat="1" ht="13.5" customHeight="1" x14ac:dyDescent="0.25">
      <c r="B33" s="1451" t="s">
        <v>217</v>
      </c>
      <c r="C33" s="1451"/>
      <c r="D33" s="1451"/>
      <c r="E33" s="1451"/>
      <c r="F33" s="1451"/>
      <c r="G33" s="1451"/>
      <c r="H33" s="1451"/>
      <c r="I33" s="1451"/>
      <c r="J33" s="1451"/>
      <c r="K33" s="1451"/>
      <c r="L33" s="1451"/>
      <c r="M33" s="1451"/>
      <c r="O33" s="86"/>
    </row>
    <row r="34" spans="2:19" ht="29.25" customHeight="1" x14ac:dyDescent="0.25">
      <c r="B34" s="1443"/>
      <c r="C34" s="1443"/>
      <c r="D34" s="1443"/>
      <c r="E34" s="1443"/>
      <c r="F34" s="1443"/>
      <c r="G34" s="1443"/>
      <c r="H34" s="1443"/>
      <c r="I34" s="1443"/>
      <c r="J34" s="1443"/>
      <c r="K34" s="1443"/>
      <c r="L34" s="1443"/>
      <c r="M34" s="1443"/>
      <c r="N34" s="1443"/>
      <c r="O34" s="1443"/>
      <c r="P34" s="1443"/>
      <c r="Q34" s="89"/>
      <c r="R34" s="89"/>
      <c r="S34" s="89"/>
    </row>
    <row r="35" spans="2:19" ht="4.5" customHeight="1" x14ac:dyDescent="0.25">
      <c r="B35" s="1442"/>
      <c r="C35" s="1442"/>
      <c r="D35" s="1442"/>
      <c r="E35" s="1442"/>
      <c r="F35" s="1442"/>
      <c r="G35" s="1442"/>
      <c r="H35" s="1442"/>
      <c r="I35" s="1442"/>
      <c r="J35" s="1442"/>
      <c r="K35" s="1442"/>
      <c r="L35" s="1442"/>
      <c r="M35" s="1442"/>
      <c r="N35" s="1442"/>
      <c r="O35" s="1442"/>
      <c r="P35" s="1442"/>
      <c r="Q35" s="89"/>
      <c r="R35" s="89"/>
      <c r="S35" s="89"/>
    </row>
    <row r="38" spans="2:19" x14ac:dyDescent="0.25">
      <c r="L38" s="90"/>
      <c r="M38" s="90"/>
      <c r="N38" s="90"/>
    </row>
  </sheetData>
  <mergeCells count="22">
    <mergeCell ref="B33:M33"/>
    <mergeCell ref="B34:P34"/>
    <mergeCell ref="B35:P35"/>
    <mergeCell ref="A4:Z4"/>
    <mergeCell ref="B5:Z5"/>
    <mergeCell ref="S7:T7"/>
    <mergeCell ref="V7:W7"/>
    <mergeCell ref="Y7:Z7"/>
    <mergeCell ref="G8:H8"/>
    <mergeCell ref="J8:K8"/>
    <mergeCell ref="M8:N8"/>
    <mergeCell ref="S8:T8"/>
    <mergeCell ref="V8:W8"/>
    <mergeCell ref="Y8:Z8"/>
    <mergeCell ref="J7:K7"/>
    <mergeCell ref="M7:N7"/>
    <mergeCell ref="P7:Q8"/>
    <mergeCell ref="B2:I2"/>
    <mergeCell ref="B3:I3"/>
    <mergeCell ref="B7:B9"/>
    <mergeCell ref="D7:E8"/>
    <mergeCell ref="G7:H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51">
    <tabColor theme="0"/>
    <pageSetUpPr fitToPage="1"/>
  </sheetPr>
  <dimension ref="B1:AD44"/>
  <sheetViews>
    <sheetView showGridLines="0" topLeftCell="A6" zoomScaleNormal="100" workbookViewId="0">
      <selection activeCell="B6" sqref="B6:AC6"/>
    </sheetView>
  </sheetViews>
  <sheetFormatPr baseColWidth="10" defaultColWidth="11.453125" defaultRowHeight="14.5" x14ac:dyDescent="0.25"/>
  <cols>
    <col min="1" max="1" width="1.1796875" style="615" customWidth="1"/>
    <col min="2" max="2" width="7.81640625" style="615" customWidth="1"/>
    <col min="3" max="3" width="1" style="615" customWidth="1"/>
    <col min="4" max="4" width="9.1796875" style="615" customWidth="1"/>
    <col min="5" max="5" width="7.54296875" style="615" customWidth="1"/>
    <col min="6" max="6" width="0.54296875" style="615" customWidth="1"/>
    <col min="7" max="7" width="8" style="615" customWidth="1"/>
    <col min="8" max="8" width="0.54296875" style="615" customWidth="1"/>
    <col min="9" max="9" width="6.7265625" style="615" customWidth="1"/>
    <col min="10" max="10" width="0.54296875" style="615" customWidth="1"/>
    <col min="11" max="11" width="6.81640625" style="615" customWidth="1"/>
    <col min="12" max="12" width="0.54296875" style="615" customWidth="1"/>
    <col min="13" max="13" width="7" style="615" customWidth="1"/>
    <col min="14" max="14" width="0.54296875" style="615" customWidth="1"/>
    <col min="15" max="15" width="8.1796875" style="615" customWidth="1"/>
    <col min="16" max="16" width="0.7265625" style="615" customWidth="1"/>
    <col min="17" max="17" width="7.54296875" style="615" customWidth="1"/>
    <col min="18" max="18" width="0.54296875" style="615" customWidth="1"/>
    <col min="19" max="19" width="7.26953125" style="615" customWidth="1"/>
    <col min="20" max="20" width="0.7265625" style="615" customWidth="1"/>
    <col min="21" max="21" width="5.1796875" style="615" customWidth="1"/>
    <col min="22" max="22" width="4.54296875" style="615" bestFit="1" customWidth="1"/>
    <col min="23" max="23" width="7" style="615" bestFit="1" customWidth="1"/>
    <col min="24" max="24" width="4.54296875" style="615" bestFit="1" customWidth="1"/>
    <col min="25" max="25" width="7" style="615" bestFit="1" customWidth="1"/>
    <col min="26" max="26" width="4.54296875" style="615" bestFit="1" customWidth="1"/>
    <col min="27" max="27" width="7" style="615" bestFit="1" customWidth="1"/>
    <col min="28" max="28" width="4.54296875" style="615" bestFit="1" customWidth="1"/>
    <col min="29" max="29" width="7" style="615" bestFit="1" customWidth="1"/>
    <col min="30" max="16384" width="11.453125" style="615"/>
  </cols>
  <sheetData>
    <row r="1" spans="2:30" hidden="1" x14ac:dyDescent="0.25">
      <c r="E1" s="616" t="s">
        <v>36</v>
      </c>
      <c r="G1" s="616" t="s">
        <v>21</v>
      </c>
      <c r="I1" s="616" t="s">
        <v>20</v>
      </c>
      <c r="K1" s="616" t="s">
        <v>19</v>
      </c>
      <c r="M1" s="616" t="s">
        <v>18</v>
      </c>
      <c r="O1" s="616" t="s">
        <v>17</v>
      </c>
      <c r="Q1" s="616" t="s">
        <v>16</v>
      </c>
      <c r="S1" s="616" t="s">
        <v>15</v>
      </c>
    </row>
    <row r="2" spans="2:30" s="613" customFormat="1" x14ac:dyDescent="0.25">
      <c r="C2" s="617"/>
      <c r="D2" s="617"/>
      <c r="T2" s="617"/>
    </row>
    <row r="3" spans="2:30" s="619" customFormat="1" ht="47.25" customHeight="1" x14ac:dyDescent="0.35">
      <c r="B3" s="1483"/>
      <c r="C3" s="1483"/>
      <c r="D3" s="1483"/>
      <c r="E3" s="1483"/>
      <c r="F3" s="1483"/>
      <c r="G3" s="1483"/>
      <c r="H3" s="1483"/>
      <c r="I3" s="1483"/>
      <c r="J3" s="618"/>
      <c r="Q3" s="620"/>
    </row>
    <row r="4" spans="2:30" s="621" customFormat="1" ht="2.25" customHeight="1" x14ac:dyDescent="0.25">
      <c r="B4" s="1484"/>
      <c r="C4" s="1484"/>
      <c r="D4" s="1484"/>
      <c r="E4" s="1484"/>
      <c r="F4" s="1484"/>
      <c r="G4" s="1484"/>
      <c r="H4" s="1484"/>
      <c r="I4" s="1484"/>
      <c r="J4" s="1484"/>
      <c r="K4" s="1484"/>
      <c r="L4" s="1484"/>
      <c r="M4" s="1484"/>
      <c r="N4" s="1484"/>
      <c r="O4" s="1484"/>
      <c r="P4" s="1484"/>
      <c r="Q4" s="1484"/>
      <c r="R4" s="1484"/>
      <c r="S4" s="1484"/>
      <c r="T4" s="1484"/>
    </row>
    <row r="5" spans="2:30" s="621" customFormat="1" ht="16.5" customHeight="1" x14ac:dyDescent="0.25">
      <c r="B5" s="1485" t="s">
        <v>430</v>
      </c>
      <c r="C5" s="1485"/>
      <c r="D5" s="1485"/>
      <c r="E5" s="1485"/>
      <c r="F5" s="1485"/>
      <c r="G5" s="1485"/>
      <c r="H5" s="1485"/>
      <c r="I5" s="1485"/>
      <c r="J5" s="1485"/>
      <c r="K5" s="1485"/>
      <c r="L5" s="1485"/>
      <c r="M5" s="1485"/>
      <c r="N5" s="1485"/>
      <c r="O5" s="1485"/>
      <c r="P5" s="1485"/>
      <c r="Q5" s="1485"/>
      <c r="R5" s="1485"/>
      <c r="S5" s="1485"/>
      <c r="T5" s="1485"/>
      <c r="U5" s="1485"/>
      <c r="V5" s="1485"/>
      <c r="W5" s="1485"/>
      <c r="X5" s="1485"/>
      <c r="Y5" s="1485"/>
      <c r="Z5" s="1485"/>
      <c r="AA5" s="1485"/>
      <c r="AB5" s="1485"/>
      <c r="AC5" s="1485"/>
    </row>
    <row r="6" spans="2:30" s="621" customFormat="1" ht="14.25" customHeight="1" x14ac:dyDescent="0.25">
      <c r="B6" s="1420" t="str">
        <f>porsaad!$B$6</f>
        <v>Situación a 31 de diciembre de 2024</v>
      </c>
      <c r="C6" s="1420"/>
      <c r="D6" s="1420"/>
      <c r="E6" s="1420"/>
      <c r="F6" s="1420"/>
      <c r="G6" s="1420"/>
      <c r="H6" s="1420"/>
      <c r="I6" s="1420"/>
      <c r="J6" s="1420"/>
      <c r="K6" s="1420"/>
      <c r="L6" s="1420"/>
      <c r="M6" s="1420"/>
      <c r="N6" s="1420"/>
      <c r="O6" s="1420"/>
      <c r="P6" s="1420"/>
      <c r="Q6" s="1420"/>
      <c r="R6" s="1420"/>
      <c r="S6" s="1420"/>
      <c r="T6" s="1420"/>
      <c r="U6" s="1420"/>
      <c r="V6" s="1420"/>
      <c r="W6" s="1420"/>
      <c r="X6" s="1420"/>
      <c r="Y6" s="1420"/>
      <c r="Z6" s="1420"/>
      <c r="AA6" s="1420"/>
      <c r="AB6" s="1420"/>
      <c r="AC6" s="1420"/>
    </row>
    <row r="7" spans="2:30" s="906" customFormat="1" ht="5.25" customHeight="1" x14ac:dyDescent="0.25"/>
    <row r="8" spans="2:30" s="715" customFormat="1" ht="21.75" customHeight="1" x14ac:dyDescent="0.25">
      <c r="B8" s="1501" t="s">
        <v>27</v>
      </c>
      <c r="D8" s="1501" t="s">
        <v>112</v>
      </c>
      <c r="E8" s="1501" t="s">
        <v>26</v>
      </c>
      <c r="F8" s="1501"/>
      <c r="G8" s="1501"/>
      <c r="H8" s="1501"/>
      <c r="I8" s="1501"/>
      <c r="J8" s="1501"/>
      <c r="K8" s="1501"/>
      <c r="L8" s="1501"/>
      <c r="M8" s="1501"/>
      <c r="N8" s="1501"/>
      <c r="O8" s="1501"/>
      <c r="P8" s="1501"/>
      <c r="Q8" s="1501"/>
      <c r="R8" s="1501"/>
      <c r="S8" s="1501"/>
    </row>
    <row r="9" spans="2:30" s="715" customFormat="1" ht="21.75" customHeight="1" x14ac:dyDescent="0.25">
      <c r="B9" s="1501"/>
      <c r="D9" s="1501"/>
      <c r="E9" s="713" t="s">
        <v>22</v>
      </c>
      <c r="F9" s="713"/>
      <c r="G9" s="713" t="s">
        <v>21</v>
      </c>
      <c r="H9" s="713"/>
      <c r="I9" s="713" t="s">
        <v>20</v>
      </c>
      <c r="J9" s="713"/>
      <c r="K9" s="713" t="s">
        <v>19</v>
      </c>
      <c r="L9" s="713"/>
      <c r="M9" s="713" t="s">
        <v>18</v>
      </c>
      <c r="N9" s="713"/>
      <c r="O9" s="713" t="s">
        <v>17</v>
      </c>
      <c r="P9" s="713"/>
      <c r="Q9" s="713" t="s">
        <v>16</v>
      </c>
      <c r="R9" s="713"/>
      <c r="S9" s="713" t="s">
        <v>15</v>
      </c>
    </row>
    <row r="10" spans="2:30" s="715" customFormat="1" ht="21.75" customHeight="1" x14ac:dyDescent="0.25">
      <c r="B10" s="1501"/>
      <c r="D10" s="1501"/>
      <c r="E10" s="713" t="s">
        <v>9</v>
      </c>
      <c r="F10" s="713"/>
      <c r="G10" s="713" t="s">
        <v>9</v>
      </c>
      <c r="H10" s="713"/>
      <c r="I10" s="713" t="s">
        <v>9</v>
      </c>
      <c r="J10" s="713"/>
      <c r="K10" s="713" t="s">
        <v>9</v>
      </c>
      <c r="L10" s="713"/>
      <c r="M10" s="713" t="s">
        <v>9</v>
      </c>
      <c r="N10" s="713"/>
      <c r="O10" s="713" t="s">
        <v>9</v>
      </c>
      <c r="P10" s="713"/>
      <c r="Q10" s="713" t="s">
        <v>9</v>
      </c>
      <c r="R10" s="713"/>
      <c r="S10" s="713" t="s">
        <v>9</v>
      </c>
    </row>
    <row r="11" spans="2:30" s="697" customFormat="1" ht="9" customHeight="1" x14ac:dyDescent="0.25">
      <c r="B11" s="713"/>
      <c r="D11" s="713"/>
      <c r="E11" s="713"/>
      <c r="F11" s="713"/>
      <c r="G11" s="713"/>
      <c r="H11" s="713"/>
      <c r="I11" s="713"/>
      <c r="J11" s="713"/>
      <c r="K11" s="713"/>
      <c r="L11" s="713"/>
      <c r="M11" s="713"/>
      <c r="N11" s="713"/>
      <c r="O11" s="713"/>
      <c r="P11" s="713"/>
      <c r="Q11" s="713"/>
      <c r="R11" s="713"/>
      <c r="S11" s="713"/>
    </row>
    <row r="12" spans="2:30" s="697" customFormat="1" ht="21" customHeight="1" x14ac:dyDescent="0.25">
      <c r="B12" s="1501" t="s">
        <v>24</v>
      </c>
      <c r="D12" s="907" t="s">
        <v>31</v>
      </c>
      <c r="E12" s="908">
        <f>'46perfpbsaad'!E12</f>
        <v>488</v>
      </c>
      <c r="F12" s="907"/>
      <c r="G12" s="908">
        <f>'46perfpbsaad'!H12</f>
        <v>10234</v>
      </c>
      <c r="H12" s="907"/>
      <c r="I12" s="908">
        <f>'46perfpbsaad'!K12</f>
        <v>6148</v>
      </c>
      <c r="J12" s="907"/>
      <c r="K12" s="908">
        <f>'46perfpbsaad'!N12</f>
        <v>8785</v>
      </c>
      <c r="L12" s="907"/>
      <c r="M12" s="908">
        <f>'46perfpbsaad'!Q12</f>
        <v>8375</v>
      </c>
      <c r="N12" s="907"/>
      <c r="O12" s="908">
        <f>'46perfpbsaad'!T12</f>
        <v>11437</v>
      </c>
      <c r="P12" s="907"/>
      <c r="Q12" s="908">
        <f>'46perfpbsaad'!W12</f>
        <v>38004</v>
      </c>
      <c r="R12" s="907"/>
      <c r="S12" s="908">
        <f>'46perfpbsaad'!Z12</f>
        <v>180965</v>
      </c>
      <c r="T12" s="909"/>
      <c r="V12" s="910">
        <f>E12/E$15</f>
        <v>0.32598530394121578</v>
      </c>
      <c r="W12" s="910">
        <f>G12/G$15</f>
        <v>0.33191710180650602</v>
      </c>
      <c r="X12" s="910">
        <f>I12/I$15</f>
        <v>0.29624632583240978</v>
      </c>
      <c r="Y12" s="910">
        <f>K12/K$15</f>
        <v>0.30344374978411798</v>
      </c>
      <c r="Z12" s="910">
        <f>M12/M$15</f>
        <v>0.25475285171102663</v>
      </c>
      <c r="AA12" s="910">
        <f>O12/O$15</f>
        <v>0.21538606403013183</v>
      </c>
      <c r="AB12" s="910">
        <f>Q12/Q$15</f>
        <v>0.21137053804825415</v>
      </c>
      <c r="AC12" s="910">
        <f>S12/S$15</f>
        <v>0.29706472831377417</v>
      </c>
      <c r="AD12" s="910"/>
    </row>
    <row r="13" spans="2:30" s="697" customFormat="1" ht="21" customHeight="1" x14ac:dyDescent="0.25">
      <c r="B13" s="1501"/>
      <c r="D13" s="907" t="s">
        <v>49</v>
      </c>
      <c r="E13" s="908">
        <f>'46perfpbsaad'!E13</f>
        <v>676</v>
      </c>
      <c r="F13" s="907"/>
      <c r="G13" s="908">
        <f>'46perfpbsaad'!H13</f>
        <v>11911</v>
      </c>
      <c r="H13" s="907"/>
      <c r="I13" s="908">
        <f>'46perfpbsaad'!K13</f>
        <v>7780</v>
      </c>
      <c r="J13" s="907"/>
      <c r="K13" s="908">
        <f>'46perfpbsaad'!N13</f>
        <v>11252</v>
      </c>
      <c r="L13" s="907"/>
      <c r="M13" s="908">
        <f>'46perfpbsaad'!Q13</f>
        <v>12524</v>
      </c>
      <c r="N13" s="907"/>
      <c r="O13" s="908">
        <f>'46perfpbsaad'!T13</f>
        <v>20387</v>
      </c>
      <c r="P13" s="907"/>
      <c r="Q13" s="908">
        <f>'46perfpbsaad'!W13</f>
        <v>64817</v>
      </c>
      <c r="R13" s="907"/>
      <c r="S13" s="908">
        <f>'46perfpbsaad'!Z13</f>
        <v>232072</v>
      </c>
      <c r="T13" s="909"/>
      <c r="V13" s="910">
        <f>E13/E$15</f>
        <v>0.45156980627922511</v>
      </c>
      <c r="W13" s="910">
        <f>G13/G$15</f>
        <v>0.38630687899328642</v>
      </c>
      <c r="X13" s="910">
        <f>I13/I$15</f>
        <v>0.37488555871440271</v>
      </c>
      <c r="Y13" s="910">
        <f>K13/K$15</f>
        <v>0.38865669579634554</v>
      </c>
      <c r="Z13" s="910">
        <f>M13/M$15</f>
        <v>0.38095817490494299</v>
      </c>
      <c r="AA13" s="910">
        <f>O13/O$15</f>
        <v>0.38393596986817324</v>
      </c>
      <c r="AB13" s="910">
        <f>Q13/Q$15</f>
        <v>0.36049900443831412</v>
      </c>
      <c r="AC13" s="910">
        <f>S13/S$15</f>
        <v>0.38095988522219321</v>
      </c>
      <c r="AD13" s="910"/>
    </row>
    <row r="14" spans="2:30" s="697" customFormat="1" ht="21" customHeight="1" x14ac:dyDescent="0.25">
      <c r="B14" s="1501"/>
      <c r="D14" s="907" t="s">
        <v>50</v>
      </c>
      <c r="E14" s="908">
        <f>'46perfpbsaad'!E14</f>
        <v>333</v>
      </c>
      <c r="F14" s="907"/>
      <c r="G14" s="908">
        <f>'46perfpbsaad'!H14</f>
        <v>8688</v>
      </c>
      <c r="H14" s="907"/>
      <c r="I14" s="908">
        <f>'46perfpbsaad'!K14</f>
        <v>6825</v>
      </c>
      <c r="J14" s="907"/>
      <c r="K14" s="908">
        <f>'46perfpbsaad'!N14</f>
        <v>8914</v>
      </c>
      <c r="L14" s="907"/>
      <c r="M14" s="908">
        <f>'46perfpbsaad'!Q14</f>
        <v>11976</v>
      </c>
      <c r="N14" s="907"/>
      <c r="O14" s="908">
        <f>'46perfpbsaad'!T14</f>
        <v>21276</v>
      </c>
      <c r="P14" s="907"/>
      <c r="Q14" s="908">
        <f>'46perfpbsaad'!W14</f>
        <v>76977</v>
      </c>
      <c r="R14" s="907"/>
      <c r="S14" s="908">
        <f>'46perfpbsaad'!Z14</f>
        <v>196140</v>
      </c>
      <c r="T14" s="909"/>
      <c r="V14" s="910">
        <f>E14/E$15</f>
        <v>0.22244488977955912</v>
      </c>
      <c r="W14" s="910">
        <f>G14/G$15</f>
        <v>0.28177601920020756</v>
      </c>
      <c r="X14" s="910">
        <f>I14/I$15</f>
        <v>0.3288681154531875</v>
      </c>
      <c r="Y14" s="910">
        <f>K14/K$15</f>
        <v>0.30789955441953648</v>
      </c>
      <c r="Z14" s="910">
        <f>M14/M$15</f>
        <v>0.36428897338403043</v>
      </c>
      <c r="AA14" s="910">
        <f>O14/O$15</f>
        <v>0.40067796610169493</v>
      </c>
      <c r="AB14" s="910">
        <f>Q14/Q$15</f>
        <v>0.42813045751343176</v>
      </c>
      <c r="AC14" s="910">
        <f>S14/S$15</f>
        <v>0.32197538646403262</v>
      </c>
      <c r="AD14" s="910"/>
    </row>
    <row r="15" spans="2:30" s="697" customFormat="1" ht="21" customHeight="1" x14ac:dyDescent="0.25">
      <c r="B15" s="1501"/>
      <c r="D15" s="911" t="s">
        <v>68</v>
      </c>
      <c r="E15" s="908">
        <f>'46perfpbsaad'!E15</f>
        <v>1497</v>
      </c>
      <c r="F15" s="907"/>
      <c r="G15" s="908">
        <f>SUM(G12:G14)</f>
        <v>30833</v>
      </c>
      <c r="H15" s="908">
        <f t="shared" ref="H15:T15" si="0">SUM(H12:H14)</f>
        <v>0</v>
      </c>
      <c r="I15" s="908">
        <f t="shared" si="0"/>
        <v>20753</v>
      </c>
      <c r="J15" s="908">
        <f t="shared" si="0"/>
        <v>0</v>
      </c>
      <c r="K15" s="908">
        <f t="shared" si="0"/>
        <v>28951</v>
      </c>
      <c r="L15" s="908">
        <f t="shared" si="0"/>
        <v>0</v>
      </c>
      <c r="M15" s="908">
        <f t="shared" si="0"/>
        <v>32875</v>
      </c>
      <c r="N15" s="908">
        <f t="shared" si="0"/>
        <v>0</v>
      </c>
      <c r="O15" s="908">
        <f t="shared" si="0"/>
        <v>53100</v>
      </c>
      <c r="P15" s="908">
        <f t="shared" si="0"/>
        <v>0</v>
      </c>
      <c r="Q15" s="908">
        <f t="shared" si="0"/>
        <v>179798</v>
      </c>
      <c r="R15" s="908">
        <f t="shared" si="0"/>
        <v>0</v>
      </c>
      <c r="S15" s="908">
        <f t="shared" si="0"/>
        <v>609177</v>
      </c>
      <c r="T15" s="908">
        <f t="shared" si="0"/>
        <v>0</v>
      </c>
      <c r="V15" s="910"/>
    </row>
    <row r="16" spans="2:30" s="697" customFormat="1" ht="21" customHeight="1" x14ac:dyDescent="0.25">
      <c r="B16" s="1501" t="s">
        <v>23</v>
      </c>
      <c r="D16" s="907" t="s">
        <v>31</v>
      </c>
      <c r="E16" s="908">
        <f>'46perfpbsaad'!E16</f>
        <v>605</v>
      </c>
      <c r="F16" s="907"/>
      <c r="G16" s="908">
        <f>'46perfpbsaad'!H16</f>
        <v>21684</v>
      </c>
      <c r="H16" s="907"/>
      <c r="I16" s="908">
        <f>'46perfpbsaad'!K16</f>
        <v>9558</v>
      </c>
      <c r="J16" s="907"/>
      <c r="K16" s="908">
        <f>'46perfpbsaad'!N16</f>
        <v>10848</v>
      </c>
      <c r="L16" s="907"/>
      <c r="M16" s="908">
        <f>'46perfpbsaad'!Q16</f>
        <v>9464</v>
      </c>
      <c r="N16" s="907"/>
      <c r="O16" s="908">
        <f>'46perfpbsaad'!T16</f>
        <v>12455</v>
      </c>
      <c r="P16" s="907"/>
      <c r="Q16" s="908">
        <f>'46perfpbsaad'!W16</f>
        <v>28484</v>
      </c>
      <c r="R16" s="907"/>
      <c r="S16" s="908">
        <f>'46perfpbsaad'!Z16</f>
        <v>57290</v>
      </c>
      <c r="T16" s="909"/>
      <c r="V16" s="910">
        <f>E16/E$19</f>
        <v>0.33114395183360701</v>
      </c>
      <c r="W16" s="910">
        <f>G16/G$19</f>
        <v>0.30479456868560506</v>
      </c>
      <c r="X16" s="910">
        <f>I16/I$19</f>
        <v>0.28543271815086901</v>
      </c>
      <c r="Y16" s="910">
        <f>K16/K$19</f>
        <v>0.28452277913289797</v>
      </c>
      <c r="Z16" s="910">
        <f>M16/M$19</f>
        <v>0.2489805582594512</v>
      </c>
      <c r="AA16" s="910">
        <f>O16/O$19</f>
        <v>0.22656576865006459</v>
      </c>
      <c r="AB16" s="910">
        <f>Q16/Q$19</f>
        <v>0.25262747115324918</v>
      </c>
      <c r="AC16" s="910">
        <f>S16/S$19</f>
        <v>0.27135968776347325</v>
      </c>
    </row>
    <row r="17" spans="2:29" s="697" customFormat="1" ht="21" customHeight="1" x14ac:dyDescent="0.25">
      <c r="B17" s="1501"/>
      <c r="D17" s="907" t="s">
        <v>49</v>
      </c>
      <c r="E17" s="908">
        <f>'46perfpbsaad'!E17</f>
        <v>866</v>
      </c>
      <c r="F17" s="907"/>
      <c r="G17" s="908">
        <f>'46perfpbsaad'!H17</f>
        <v>29577</v>
      </c>
      <c r="H17" s="907"/>
      <c r="I17" s="908">
        <f>'46perfpbsaad'!K17</f>
        <v>12311</v>
      </c>
      <c r="J17" s="907"/>
      <c r="K17" s="908">
        <f>'46perfpbsaad'!N17</f>
        <v>14747</v>
      </c>
      <c r="L17" s="907"/>
      <c r="M17" s="908">
        <f>'46perfpbsaad'!Q17</f>
        <v>14951</v>
      </c>
      <c r="N17" s="907"/>
      <c r="O17" s="908">
        <f>'46perfpbsaad'!T17</f>
        <v>21874</v>
      </c>
      <c r="P17" s="907"/>
      <c r="Q17" s="908">
        <f>'46perfpbsaad'!W17</f>
        <v>43881</v>
      </c>
      <c r="R17" s="907"/>
      <c r="S17" s="908">
        <f>'46perfpbsaad'!Z17</f>
        <v>78622</v>
      </c>
      <c r="T17" s="909"/>
      <c r="V17" s="910">
        <f>E17/E$19</f>
        <v>0.47400109469074986</v>
      </c>
      <c r="W17" s="910">
        <f>G17/G$19</f>
        <v>0.41574012903588548</v>
      </c>
      <c r="X17" s="910">
        <f>I17/I$19</f>
        <v>0.36764618049334052</v>
      </c>
      <c r="Y17" s="910">
        <f>K17/K$19</f>
        <v>0.38678626694993051</v>
      </c>
      <c r="Z17" s="910">
        <f>M17/M$19</f>
        <v>0.39333350872115969</v>
      </c>
      <c r="AA17" s="910">
        <f>O17/O$19</f>
        <v>0.39790442580903351</v>
      </c>
      <c r="AB17" s="910">
        <f>Q17/Q$19</f>
        <v>0.38918501831469343</v>
      </c>
      <c r="AC17" s="910">
        <f>S17/S$19</f>
        <v>0.3724007919591516</v>
      </c>
    </row>
    <row r="18" spans="2:29" s="697" customFormat="1" ht="21" customHeight="1" x14ac:dyDescent="0.25">
      <c r="B18" s="1501"/>
      <c r="D18" s="907" t="s">
        <v>50</v>
      </c>
      <c r="E18" s="908">
        <f>'46perfpbsaad'!E18</f>
        <v>356</v>
      </c>
      <c r="F18" s="907"/>
      <c r="G18" s="908">
        <f>'46perfpbsaad'!H18</f>
        <v>19882</v>
      </c>
      <c r="H18" s="907"/>
      <c r="I18" s="908">
        <f>'46perfpbsaad'!K18</f>
        <v>11617</v>
      </c>
      <c r="J18" s="907"/>
      <c r="K18" s="908">
        <f>'46perfpbsaad'!N18</f>
        <v>12532</v>
      </c>
      <c r="L18" s="907"/>
      <c r="M18" s="908">
        <f>'46perfpbsaad'!Q18</f>
        <v>13596</v>
      </c>
      <c r="N18" s="907"/>
      <c r="O18" s="908">
        <f>'46perfpbsaad'!T18</f>
        <v>20644</v>
      </c>
      <c r="P18" s="907"/>
      <c r="Q18" s="908">
        <f>'46perfpbsaad'!W18</f>
        <v>40386</v>
      </c>
      <c r="R18" s="907"/>
      <c r="S18" s="908">
        <f>'46perfpbsaad'!Z18</f>
        <v>75210</v>
      </c>
      <c r="T18" s="909"/>
      <c r="V18" s="910">
        <f>E18/E$19</f>
        <v>0.19485495347564313</v>
      </c>
      <c r="W18" s="910">
        <f>G18/G$19</f>
        <v>0.27946530227850946</v>
      </c>
      <c r="X18" s="910">
        <f>I18/I$19</f>
        <v>0.34692110135579046</v>
      </c>
      <c r="Y18" s="910">
        <f>K18/K$19</f>
        <v>0.32869095391717157</v>
      </c>
      <c r="Z18" s="910">
        <f>M18/M$19</f>
        <v>0.35768593301938911</v>
      </c>
      <c r="AA18" s="910">
        <f>O18/O$19</f>
        <v>0.37552980554090187</v>
      </c>
      <c r="AB18" s="910">
        <f>Q18/Q$19</f>
        <v>0.35818751053205738</v>
      </c>
      <c r="AC18" s="910">
        <f>S18/S$19</f>
        <v>0.35623952027737515</v>
      </c>
    </row>
    <row r="19" spans="2:29" s="697" customFormat="1" ht="21" customHeight="1" x14ac:dyDescent="0.25">
      <c r="B19" s="1501"/>
      <c r="D19" s="911" t="s">
        <v>68</v>
      </c>
      <c r="E19" s="908">
        <f>'46perfpbsaad'!E19</f>
        <v>1827</v>
      </c>
      <c r="F19" s="907"/>
      <c r="G19" s="908">
        <f>SUM(G16:G18)</f>
        <v>71143</v>
      </c>
      <c r="H19" s="908">
        <f t="shared" ref="H19:T19" si="1">SUM(H16:H18)</f>
        <v>0</v>
      </c>
      <c r="I19" s="908">
        <f t="shared" si="1"/>
        <v>33486</v>
      </c>
      <c r="J19" s="908">
        <f t="shared" si="1"/>
        <v>0</v>
      </c>
      <c r="K19" s="908">
        <f t="shared" si="1"/>
        <v>38127</v>
      </c>
      <c r="L19" s="908">
        <f t="shared" si="1"/>
        <v>0</v>
      </c>
      <c r="M19" s="908">
        <f t="shared" si="1"/>
        <v>38011</v>
      </c>
      <c r="N19" s="908">
        <f t="shared" si="1"/>
        <v>0</v>
      </c>
      <c r="O19" s="908">
        <f t="shared" si="1"/>
        <v>54973</v>
      </c>
      <c r="P19" s="908">
        <f t="shared" si="1"/>
        <v>0</v>
      </c>
      <c r="Q19" s="908">
        <f t="shared" si="1"/>
        <v>112751</v>
      </c>
      <c r="R19" s="908">
        <f t="shared" si="1"/>
        <v>0</v>
      </c>
      <c r="S19" s="908">
        <f t="shared" si="1"/>
        <v>211122</v>
      </c>
      <c r="T19" s="908">
        <f t="shared" si="1"/>
        <v>0</v>
      </c>
      <c r="V19" s="910"/>
    </row>
    <row r="20" spans="2:29" s="697" customFormat="1" ht="3" customHeight="1" x14ac:dyDescent="0.25">
      <c r="B20" s="714"/>
      <c r="C20" s="715"/>
      <c r="D20" s="909"/>
      <c r="E20" s="727"/>
      <c r="F20" s="909"/>
      <c r="G20" s="727"/>
      <c r="H20" s="727"/>
      <c r="I20" s="727"/>
      <c r="J20" s="727"/>
      <c r="K20" s="727"/>
      <c r="L20" s="727"/>
      <c r="M20" s="727"/>
      <c r="N20" s="727"/>
      <c r="O20" s="727"/>
      <c r="P20" s="727"/>
      <c r="Q20" s="727"/>
      <c r="R20" s="727"/>
      <c r="S20" s="727"/>
      <c r="T20" s="727"/>
    </row>
    <row r="21" spans="2:29" s="697" customFormat="1" ht="18" customHeight="1" x14ac:dyDescent="0.25">
      <c r="B21" s="1501" t="s">
        <v>0</v>
      </c>
      <c r="C21" s="1501"/>
      <c r="D21" s="1501"/>
      <c r="E21" s="727">
        <f>'46perfpbsaad'!E21</f>
        <v>3324</v>
      </c>
      <c r="F21" s="909"/>
      <c r="G21" s="727">
        <f>G15+G19</f>
        <v>101976</v>
      </c>
      <c r="H21" s="727">
        <f t="shared" ref="H21:T21" si="2">H15+H19</f>
        <v>0</v>
      </c>
      <c r="I21" s="727">
        <f t="shared" si="2"/>
        <v>54239</v>
      </c>
      <c r="J21" s="727">
        <f t="shared" si="2"/>
        <v>0</v>
      </c>
      <c r="K21" s="727">
        <f t="shared" si="2"/>
        <v>67078</v>
      </c>
      <c r="L21" s="727">
        <f t="shared" si="2"/>
        <v>0</v>
      </c>
      <c r="M21" s="727">
        <f t="shared" si="2"/>
        <v>70886</v>
      </c>
      <c r="N21" s="727">
        <f t="shared" si="2"/>
        <v>0</v>
      </c>
      <c r="O21" s="727">
        <f t="shared" si="2"/>
        <v>108073</v>
      </c>
      <c r="P21" s="727">
        <f t="shared" si="2"/>
        <v>0</v>
      </c>
      <c r="Q21" s="727">
        <f t="shared" si="2"/>
        <v>292549</v>
      </c>
      <c r="R21" s="727">
        <f t="shared" si="2"/>
        <v>0</v>
      </c>
      <c r="S21" s="727">
        <f t="shared" si="2"/>
        <v>820299</v>
      </c>
      <c r="T21" s="727">
        <f t="shared" si="2"/>
        <v>0</v>
      </c>
    </row>
    <row r="22" spans="2:29" s="697" customFormat="1" ht="5.25" customHeight="1" x14ac:dyDescent="0.25">
      <c r="B22" s="912"/>
      <c r="C22" s="912"/>
      <c r="D22" s="912"/>
      <c r="E22" s="912"/>
      <c r="F22" s="912"/>
      <c r="G22" s="912"/>
      <c r="H22" s="912"/>
      <c r="I22" s="912"/>
      <c r="J22" s="912"/>
      <c r="K22" s="912"/>
      <c r="L22" s="913"/>
    </row>
    <row r="23" spans="2:29" s="697" customFormat="1" ht="5.25" customHeight="1" x14ac:dyDescent="0.25">
      <c r="B23" s="912"/>
      <c r="C23" s="912"/>
      <c r="D23" s="912"/>
      <c r="E23" s="912"/>
      <c r="F23" s="912"/>
      <c r="G23" s="912"/>
      <c r="H23" s="912"/>
      <c r="I23" s="912"/>
      <c r="J23" s="912"/>
      <c r="K23" s="912"/>
      <c r="L23" s="913"/>
    </row>
    <row r="24" spans="2:29" s="697" customFormat="1" ht="12.75" customHeight="1" x14ac:dyDescent="0.25">
      <c r="B24" s="914"/>
      <c r="C24" s="914"/>
      <c r="D24" s="914"/>
      <c r="E24" s="914"/>
      <c r="F24" s="914"/>
      <c r="G24" s="914"/>
      <c r="H24" s="914"/>
      <c r="I24" s="914"/>
      <c r="J24" s="914"/>
      <c r="K24" s="914"/>
      <c r="L24" s="914"/>
    </row>
    <row r="25" spans="2:29" s="697" customFormat="1" ht="24.75" customHeight="1" x14ac:dyDescent="0.25">
      <c r="B25" s="915"/>
      <c r="C25" s="915"/>
      <c r="D25" s="915"/>
      <c r="E25" s="915"/>
      <c r="F25" s="915"/>
      <c r="G25" s="915"/>
      <c r="H25" s="915"/>
      <c r="I25" s="915"/>
      <c r="J25" s="915"/>
      <c r="K25" s="915"/>
      <c r="L25" s="915"/>
    </row>
    <row r="26" spans="2:29" s="697" customFormat="1" x14ac:dyDescent="0.25">
      <c r="B26" s="916"/>
      <c r="C26" s="916"/>
      <c r="D26" s="916"/>
      <c r="E26" s="916"/>
      <c r="F26" s="917"/>
      <c r="G26" s="917"/>
      <c r="H26" s="917"/>
      <c r="I26" s="917"/>
      <c r="J26" s="917"/>
      <c r="K26" s="917"/>
      <c r="L26" s="917"/>
      <c r="M26" s="918"/>
      <c r="N26" s="918"/>
      <c r="O26" s="918"/>
      <c r="P26" s="918"/>
      <c r="Q26" s="918"/>
      <c r="R26" s="918"/>
      <c r="S26" s="918"/>
      <c r="T26" s="918"/>
      <c r="U26" s="918"/>
      <c r="V26" s="918"/>
      <c r="W26" s="918"/>
      <c r="X26" s="918"/>
      <c r="Y26" s="918"/>
      <c r="Z26" s="918"/>
      <c r="AA26" s="918"/>
      <c r="AB26" s="918"/>
      <c r="AC26" s="918"/>
    </row>
    <row r="27" spans="2:29" s="697" customFormat="1" x14ac:dyDescent="0.25">
      <c r="B27" s="919"/>
      <c r="C27" s="919"/>
      <c r="D27" s="919"/>
      <c r="E27" s="919"/>
      <c r="F27" s="919"/>
      <c r="G27" s="919"/>
      <c r="H27" s="919"/>
      <c r="I27" s="919"/>
      <c r="J27" s="919"/>
      <c r="K27" s="919"/>
      <c r="L27" s="919"/>
      <c r="M27" s="918"/>
      <c r="N27" s="918"/>
      <c r="O27" s="918"/>
      <c r="P27" s="918"/>
      <c r="Q27" s="918"/>
      <c r="R27" s="918"/>
      <c r="S27" s="918"/>
      <c r="T27" s="918"/>
      <c r="U27" s="918"/>
      <c r="V27" s="918"/>
      <c r="W27" s="918"/>
      <c r="X27" s="918"/>
      <c r="Y27" s="918"/>
      <c r="Z27" s="918"/>
      <c r="AA27" s="918"/>
      <c r="AB27" s="918"/>
      <c r="AC27" s="918"/>
    </row>
    <row r="28" spans="2:29" s="697" customFormat="1" x14ac:dyDescent="0.25">
      <c r="B28" s="919"/>
      <c r="C28" s="919"/>
      <c r="D28" s="919"/>
      <c r="E28" s="919"/>
      <c r="F28" s="919"/>
      <c r="G28" s="919"/>
      <c r="H28" s="919"/>
      <c r="I28" s="919"/>
      <c r="J28" s="919"/>
      <c r="K28" s="919"/>
      <c r="L28" s="919"/>
      <c r="M28" s="918"/>
      <c r="N28" s="918"/>
      <c r="O28" s="918"/>
      <c r="P28" s="918"/>
      <c r="Q28" s="918"/>
      <c r="R28" s="918"/>
      <c r="S28" s="918"/>
      <c r="T28" s="918"/>
      <c r="U28" s="918"/>
      <c r="V28" s="918"/>
      <c r="W28" s="918"/>
      <c r="X28" s="918"/>
      <c r="Y28" s="918"/>
      <c r="Z28" s="918"/>
      <c r="AA28" s="918"/>
      <c r="AB28" s="918"/>
      <c r="AC28" s="918"/>
    </row>
    <row r="29" spans="2:29" s="918" customFormat="1" x14ac:dyDescent="0.25">
      <c r="B29" s="919"/>
      <c r="C29" s="919"/>
      <c r="D29" s="919"/>
      <c r="E29" s="919"/>
      <c r="F29" s="919"/>
      <c r="G29" s="919"/>
      <c r="H29" s="919"/>
      <c r="I29" s="919"/>
      <c r="J29" s="919"/>
      <c r="K29" s="919"/>
      <c r="L29" s="919"/>
    </row>
    <row r="30" spans="2:29" s="918" customFormat="1" x14ac:dyDescent="0.25">
      <c r="B30" s="919"/>
      <c r="C30" s="919"/>
      <c r="D30" s="919"/>
      <c r="E30" s="919"/>
      <c r="F30" s="919"/>
      <c r="G30" s="919"/>
      <c r="H30" s="919"/>
      <c r="I30" s="919"/>
      <c r="J30" s="919"/>
      <c r="K30" s="919"/>
      <c r="L30" s="919"/>
    </row>
    <row r="31" spans="2:29" s="918" customFormat="1" x14ac:dyDescent="0.25">
      <c r="B31" s="919"/>
      <c r="C31" s="919"/>
      <c r="D31" s="919"/>
      <c r="E31" s="919"/>
      <c r="F31" s="919"/>
      <c r="G31" s="919"/>
      <c r="H31" s="919"/>
      <c r="I31" s="919"/>
      <c r="J31" s="919"/>
      <c r="K31" s="919"/>
      <c r="L31" s="919"/>
    </row>
    <row r="32" spans="2:29" s="918" customFormat="1" x14ac:dyDescent="0.25">
      <c r="B32" s="919"/>
      <c r="C32" s="919"/>
      <c r="D32" s="919"/>
      <c r="E32" s="919"/>
      <c r="F32" s="919"/>
      <c r="G32" s="919"/>
      <c r="H32" s="919"/>
      <c r="I32" s="919"/>
      <c r="J32" s="919"/>
      <c r="K32" s="919"/>
      <c r="L32" s="919"/>
    </row>
    <row r="33" spans="2:29" s="631" customFormat="1" x14ac:dyDescent="0.25">
      <c r="B33" s="919"/>
      <c r="C33" s="919"/>
      <c r="D33" s="919"/>
      <c r="E33" s="919"/>
      <c r="F33" s="919"/>
      <c r="G33" s="919"/>
      <c r="H33" s="919"/>
      <c r="I33" s="919"/>
      <c r="J33" s="919"/>
      <c r="K33" s="919"/>
      <c r="L33" s="919"/>
      <c r="M33" s="918"/>
      <c r="N33" s="918"/>
      <c r="O33" s="918"/>
      <c r="P33" s="918"/>
      <c r="Q33" s="918"/>
      <c r="R33" s="918"/>
      <c r="S33" s="918"/>
      <c r="T33" s="918"/>
      <c r="U33" s="918"/>
      <c r="V33" s="918"/>
      <c r="W33" s="918"/>
      <c r="X33" s="918"/>
      <c r="Y33" s="918"/>
      <c r="Z33" s="918"/>
      <c r="AA33" s="918"/>
      <c r="AB33" s="918"/>
      <c r="AC33" s="918"/>
    </row>
    <row r="34" spans="2:29" s="631" customFormat="1" x14ac:dyDescent="0.25">
      <c r="B34" s="919"/>
      <c r="C34" s="919"/>
      <c r="D34" s="919"/>
      <c r="E34" s="919"/>
      <c r="F34" s="919"/>
      <c r="G34" s="919"/>
      <c r="H34" s="919"/>
      <c r="I34" s="919"/>
      <c r="J34" s="919"/>
      <c r="K34" s="919"/>
      <c r="L34" s="919"/>
      <c r="M34" s="918"/>
      <c r="N34" s="918"/>
      <c r="O34" s="918"/>
      <c r="P34" s="918"/>
      <c r="Q34" s="918"/>
      <c r="R34" s="918"/>
      <c r="S34" s="918"/>
      <c r="T34" s="918"/>
      <c r="U34" s="918"/>
      <c r="V34" s="918"/>
      <c r="W34" s="918"/>
      <c r="X34" s="918"/>
      <c r="Y34" s="918"/>
      <c r="Z34" s="918"/>
      <c r="AA34" s="918"/>
      <c r="AB34" s="918"/>
      <c r="AC34" s="918"/>
    </row>
    <row r="35" spans="2:29" s="631" customFormat="1" x14ac:dyDescent="0.25">
      <c r="C35" s="1589"/>
      <c r="D35" s="1589"/>
      <c r="E35" s="1589"/>
      <c r="F35" s="1589"/>
      <c r="G35" s="1589"/>
      <c r="H35" s="1589"/>
      <c r="I35" s="1589"/>
      <c r="J35" s="652"/>
      <c r="K35" s="652"/>
      <c r="L35" s="652"/>
    </row>
    <row r="36" spans="2:29" s="631" customFormat="1" x14ac:dyDescent="0.25">
      <c r="J36" s="652"/>
      <c r="K36" s="652"/>
      <c r="L36" s="652"/>
    </row>
    <row r="37" spans="2:29" s="631" customFormat="1" x14ac:dyDescent="0.25">
      <c r="B37" s="652"/>
      <c r="C37" s="652"/>
      <c r="D37" s="652"/>
      <c r="E37" s="652"/>
      <c r="F37" s="652"/>
      <c r="G37" s="652"/>
      <c r="H37" s="652"/>
      <c r="I37" s="652"/>
      <c r="J37" s="652"/>
      <c r="K37" s="652"/>
      <c r="L37" s="652"/>
    </row>
    <row r="38" spans="2:29" s="631" customFormat="1" ht="5.25" customHeight="1" x14ac:dyDescent="0.25">
      <c r="B38" s="652"/>
      <c r="C38" s="652"/>
      <c r="D38" s="652"/>
      <c r="E38" s="652"/>
      <c r="F38" s="652"/>
      <c r="G38" s="652"/>
      <c r="H38" s="652"/>
      <c r="I38" s="652"/>
      <c r="J38" s="652"/>
      <c r="K38" s="652"/>
      <c r="L38" s="652"/>
    </row>
    <row r="39" spans="2:29" s="631" customFormat="1" ht="5.25" customHeight="1" x14ac:dyDescent="0.25">
      <c r="B39" s="652"/>
      <c r="C39" s="652"/>
      <c r="D39" s="652"/>
      <c r="E39" s="652"/>
      <c r="F39" s="652"/>
      <c r="G39" s="652"/>
      <c r="H39" s="652"/>
      <c r="I39" s="652"/>
      <c r="J39" s="652"/>
      <c r="K39" s="652"/>
      <c r="L39" s="652"/>
    </row>
    <row r="40" spans="2:29" s="631" customFormat="1" ht="16.5" customHeight="1" x14ac:dyDescent="0.25">
      <c r="B40" s="652"/>
      <c r="C40" s="652"/>
      <c r="D40" s="652"/>
      <c r="E40" s="652"/>
      <c r="F40" s="652"/>
      <c r="G40" s="652"/>
      <c r="H40" s="652"/>
      <c r="I40" s="652"/>
      <c r="J40" s="652"/>
      <c r="K40" s="652"/>
      <c r="L40" s="652"/>
    </row>
    <row r="41" spans="2:29" s="631" customFormat="1" x14ac:dyDescent="0.25">
      <c r="B41" s="652"/>
      <c r="C41" s="652"/>
      <c r="D41" s="652"/>
      <c r="E41" s="652"/>
      <c r="F41" s="652"/>
      <c r="G41" s="652"/>
      <c r="H41" s="652"/>
      <c r="I41" s="652"/>
      <c r="J41" s="652"/>
      <c r="K41" s="652"/>
      <c r="L41" s="652"/>
    </row>
    <row r="42" spans="2:29" s="631" customFormat="1" x14ac:dyDescent="0.25"/>
    <row r="43" spans="2:29" s="650" customFormat="1" x14ac:dyDescent="0.25"/>
    <row r="44" spans="2:29" s="657" customFormat="1" ht="12.75" customHeight="1" x14ac:dyDescent="0.25">
      <c r="B44" s="1478"/>
      <c r="C44" s="1479"/>
      <c r="D44" s="1479"/>
      <c r="E44" s="1479"/>
      <c r="F44" s="1479"/>
      <c r="G44" s="1479"/>
      <c r="H44" s="1479"/>
      <c r="I44" s="1479"/>
      <c r="J44" s="1479"/>
      <c r="K44" s="1479"/>
      <c r="L44" s="656"/>
    </row>
  </sheetData>
  <mergeCells count="12">
    <mergeCell ref="B3:I3"/>
    <mergeCell ref="B4:T4"/>
    <mergeCell ref="B5:AC5"/>
    <mergeCell ref="B6:AC6"/>
    <mergeCell ref="B8:B10"/>
    <mergeCell ref="D8:D10"/>
    <mergeCell ref="E8:S8"/>
    <mergeCell ref="B12:B15"/>
    <mergeCell ref="B16:B19"/>
    <mergeCell ref="B21:D21"/>
    <mergeCell ref="C35:I35"/>
    <mergeCell ref="B44:K44"/>
  </mergeCells>
  <printOptions horizontalCentered="1"/>
  <pageMargins left="0" right="0" top="0.43307086614173229" bottom="0.43307086614173229" header="0" footer="0"/>
  <pageSetup paperSize="9" orientation="landscape" r:id="rId1"/>
  <headerFooter alignWithMargins="0"/>
  <rowBreaks count="1" manualBreakCount="1">
    <brk id="39" max="16383" man="1"/>
  </rowBreaks>
  <ignoredErrors>
    <ignoredError sqref="I18" unlockedFormula="1"/>
  </ignoredError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57">
    <pageSetUpPr fitToPage="1"/>
  </sheetPr>
  <dimension ref="A1:U34"/>
  <sheetViews>
    <sheetView zoomScaleNormal="100" workbookViewId="0"/>
  </sheetViews>
  <sheetFormatPr baseColWidth="10" defaultColWidth="11.453125" defaultRowHeight="14.5" x14ac:dyDescent="0.35"/>
  <cols>
    <col min="1" max="1" width="1" style="748" customWidth="1"/>
    <col min="2" max="2" width="30.26953125" style="748" customWidth="1"/>
    <col min="3" max="3" width="10.1796875" style="748" customWidth="1"/>
    <col min="4" max="4" width="8.1796875" style="748" customWidth="1"/>
    <col min="5" max="5" width="10.1796875" style="748" customWidth="1"/>
    <col min="6" max="6" width="0.81640625" style="748" customWidth="1"/>
    <col min="7" max="7" width="11.7265625" style="748" customWidth="1"/>
    <col min="8" max="8" width="7.54296875" style="748" customWidth="1"/>
    <col min="9" max="9" width="8.81640625" style="748" customWidth="1"/>
    <col min="10" max="10" width="0.7265625" style="748" customWidth="1"/>
    <col min="11" max="11" width="10.1796875" style="748" customWidth="1"/>
    <col min="12" max="12" width="8" style="748" customWidth="1"/>
    <col min="13" max="13" width="9.81640625" style="748" customWidth="1"/>
    <col min="14" max="14" width="0.54296875" style="748" customWidth="1"/>
    <col min="15" max="15" width="9" style="748" customWidth="1"/>
    <col min="16" max="16" width="7.453125" style="748" customWidth="1"/>
    <col min="17" max="17" width="8.81640625" style="748" customWidth="1"/>
    <col min="18" max="18" width="8" style="748" customWidth="1"/>
    <col min="19" max="19" width="8.81640625" style="748" customWidth="1"/>
    <col min="20" max="20" width="7.54296875" style="748" customWidth="1"/>
    <col min="21" max="21" width="8.26953125" style="748" customWidth="1"/>
    <col min="22" max="22" width="8.81640625" style="748" customWidth="1"/>
    <col min="23" max="16384" width="11.453125" style="748"/>
  </cols>
  <sheetData>
    <row r="1" spans="1:21" ht="9.75" customHeight="1" x14ac:dyDescent="0.35"/>
    <row r="2" spans="1:21" s="343" customFormat="1" ht="49.5" customHeight="1" x14ac:dyDescent="0.35">
      <c r="B2" s="1381"/>
      <c r="C2" s="1381"/>
      <c r="D2" s="1381"/>
      <c r="E2" s="344"/>
      <c r="F2" s="344"/>
      <c r="G2" s="1595"/>
      <c r="H2" s="1595"/>
      <c r="I2" s="1595"/>
      <c r="J2" s="1595"/>
      <c r="K2" s="1595"/>
      <c r="L2" s="1595"/>
      <c r="M2" s="1595"/>
      <c r="N2" s="1595"/>
      <c r="O2" s="1595"/>
      <c r="P2" s="1595"/>
      <c r="S2" s="344"/>
    </row>
    <row r="3" spans="1:21" s="343" customFormat="1" ht="3" customHeight="1" x14ac:dyDescent="0.35">
      <c r="B3" s="344"/>
      <c r="C3" s="344"/>
      <c r="D3" s="344"/>
      <c r="E3" s="344"/>
      <c r="F3" s="344"/>
      <c r="K3" s="344"/>
      <c r="O3" s="344"/>
      <c r="S3" s="344"/>
    </row>
    <row r="4" spans="1:21" s="345" customFormat="1" ht="15" customHeight="1" x14ac:dyDescent="0.25">
      <c r="B4" s="1419" t="s">
        <v>439</v>
      </c>
      <c r="C4" s="1419"/>
      <c r="D4" s="1419"/>
      <c r="E4" s="1419"/>
      <c r="F4" s="1419"/>
      <c r="G4" s="1419"/>
      <c r="H4" s="1419"/>
      <c r="I4" s="1419"/>
      <c r="J4" s="1419"/>
      <c r="K4" s="1419"/>
      <c r="L4" s="1419"/>
      <c r="M4" s="1419"/>
      <c r="N4" s="1419"/>
      <c r="O4" s="1419"/>
      <c r="P4" s="1419"/>
      <c r="Q4" s="1419"/>
      <c r="R4" s="924"/>
      <c r="S4" s="924"/>
      <c r="T4" s="924"/>
    </row>
    <row r="5" spans="1:21" s="345" customFormat="1" ht="15" customHeight="1" x14ac:dyDescent="0.25">
      <c r="B5" s="1420" t="str">
        <f>porsaad!$B$6</f>
        <v>Situación a 31 de diciembre de 2024</v>
      </c>
      <c r="C5" s="1420"/>
      <c r="D5" s="1420"/>
      <c r="E5" s="1420"/>
      <c r="F5" s="1420"/>
      <c r="G5" s="1420"/>
      <c r="H5" s="1420"/>
      <c r="I5" s="1420"/>
      <c r="J5" s="1420"/>
      <c r="K5" s="1420"/>
      <c r="L5" s="1420"/>
      <c r="M5" s="1420"/>
      <c r="N5" s="1420"/>
      <c r="O5" s="1420"/>
      <c r="P5" s="1420"/>
      <c r="Q5" s="750"/>
      <c r="R5" s="925"/>
      <c r="S5" s="925"/>
      <c r="T5" s="925"/>
      <c r="U5" s="875"/>
    </row>
    <row r="6" spans="1:21" s="345" customFormat="1" ht="4.5" customHeight="1" x14ac:dyDescent="0.25"/>
    <row r="7" spans="1:21" s="322" customFormat="1" ht="15" customHeight="1" x14ac:dyDescent="0.25">
      <c r="A7" s="316"/>
      <c r="B7" s="1596" t="s">
        <v>12</v>
      </c>
      <c r="C7" s="1599" t="s">
        <v>0</v>
      </c>
      <c r="D7" s="1600"/>
      <c r="E7" s="1601"/>
      <c r="F7" s="920"/>
      <c r="G7" s="1469" t="s">
        <v>31</v>
      </c>
      <c r="H7" s="1469"/>
      <c r="I7" s="1469"/>
      <c r="J7" s="921"/>
      <c r="K7" s="1469" t="s">
        <v>49</v>
      </c>
      <c r="L7" s="1469"/>
      <c r="M7" s="1469"/>
      <c r="N7" s="921"/>
      <c r="O7" s="1469" t="s">
        <v>50</v>
      </c>
      <c r="P7" s="1469"/>
      <c r="Q7" s="1469"/>
    </row>
    <row r="8" spans="1:21" s="322" customFormat="1" ht="15" customHeight="1" x14ac:dyDescent="0.25">
      <c r="A8" s="316"/>
      <c r="B8" s="1597"/>
      <c r="C8" s="1602"/>
      <c r="D8" s="1603"/>
      <c r="E8" s="1604"/>
      <c r="F8" s="920"/>
      <c r="G8" s="1462"/>
      <c r="H8" s="1462"/>
      <c r="I8" s="1462"/>
      <c r="J8" s="922"/>
      <c r="K8" s="1462"/>
      <c r="L8" s="1462"/>
      <c r="M8" s="1462"/>
      <c r="N8" s="922"/>
      <c r="O8" s="1462"/>
      <c r="P8" s="1462"/>
      <c r="Q8" s="1462"/>
    </row>
    <row r="9" spans="1:21" s="322" customFormat="1" ht="33.75" customHeight="1" x14ac:dyDescent="0.25">
      <c r="A9" s="316"/>
      <c r="B9" s="1597"/>
      <c r="C9" s="1597" t="s">
        <v>69</v>
      </c>
      <c r="D9" s="1605"/>
      <c r="E9" s="959" t="s">
        <v>286</v>
      </c>
      <c r="F9" s="920"/>
      <c r="G9" s="1591" t="s">
        <v>69</v>
      </c>
      <c r="H9" s="1408"/>
      <c r="I9" s="959" t="s">
        <v>286</v>
      </c>
      <c r="J9" s="922"/>
      <c r="K9" s="1592" t="s">
        <v>69</v>
      </c>
      <c r="L9" s="1593"/>
      <c r="M9" s="941" t="s">
        <v>286</v>
      </c>
      <c r="N9" s="922"/>
      <c r="O9" s="1591" t="s">
        <v>69</v>
      </c>
      <c r="P9" s="1408"/>
      <c r="Q9" s="941" t="s">
        <v>286</v>
      </c>
    </row>
    <row r="10" spans="1:21" s="322" customFormat="1" ht="29.25" customHeight="1" x14ac:dyDescent="0.25">
      <c r="A10" s="316"/>
      <c r="B10" s="1598"/>
      <c r="C10" s="937" t="s">
        <v>9</v>
      </c>
      <c r="D10" s="942" t="s">
        <v>10</v>
      </c>
      <c r="E10" s="940" t="s">
        <v>9</v>
      </c>
      <c r="F10" s="939"/>
      <c r="G10" s="937" t="s">
        <v>9</v>
      </c>
      <c r="H10" s="938" t="s">
        <v>71</v>
      </c>
      <c r="I10" s="943" t="s">
        <v>9</v>
      </c>
      <c r="J10" s="939"/>
      <c r="K10" s="944" t="s">
        <v>9</v>
      </c>
      <c r="L10" s="945" t="s">
        <v>71</v>
      </c>
      <c r="M10" s="943" t="s">
        <v>9</v>
      </c>
      <c r="N10" s="939"/>
      <c r="O10" s="937" t="s">
        <v>9</v>
      </c>
      <c r="P10" s="938" t="s">
        <v>71</v>
      </c>
      <c r="Q10" s="943" t="s">
        <v>9</v>
      </c>
    </row>
    <row r="11" spans="1:21" s="322" customFormat="1" ht="6" customHeight="1" x14ac:dyDescent="0.25">
      <c r="A11" s="316"/>
      <c r="B11" s="923"/>
      <c r="C11" s="923"/>
      <c r="D11" s="923"/>
      <c r="E11" s="923"/>
      <c r="F11" s="923"/>
      <c r="G11" s="923"/>
      <c r="H11" s="923"/>
      <c r="I11" s="923"/>
      <c r="J11" s="923"/>
      <c r="K11" s="923"/>
      <c r="L11" s="923"/>
      <c r="M11" s="923"/>
      <c r="N11" s="923"/>
      <c r="O11" s="923"/>
      <c r="P11" s="923"/>
      <c r="Q11" s="923"/>
    </row>
    <row r="12" spans="1:21" s="331" customFormat="1" ht="18" customHeight="1" x14ac:dyDescent="0.25">
      <c r="A12" s="330"/>
      <c r="B12" s="926" t="s">
        <v>8</v>
      </c>
      <c r="C12" s="927">
        <f>G12+K12+O12</f>
        <v>442241</v>
      </c>
      <c r="D12" s="928">
        <f t="shared" ref="D12:D29" si="0">C12/C$30*100</f>
        <v>20.809921205376575</v>
      </c>
      <c r="E12" s="929">
        <f>I12+M12+Q12</f>
        <v>296663</v>
      </c>
      <c r="F12" s="930"/>
      <c r="G12" s="927">
        <v>104443</v>
      </c>
      <c r="H12" s="928">
        <v>23.616760996832046</v>
      </c>
      <c r="I12" s="929">
        <v>74624</v>
      </c>
      <c r="J12" s="930"/>
      <c r="K12" s="927">
        <v>196862</v>
      </c>
      <c r="L12" s="928">
        <v>44.514642468699194</v>
      </c>
      <c r="M12" s="929">
        <v>132571</v>
      </c>
      <c r="N12" s="930"/>
      <c r="O12" s="927">
        <v>140936</v>
      </c>
      <c r="P12" s="928">
        <v>31.868596534468765</v>
      </c>
      <c r="Q12" s="929">
        <v>89468</v>
      </c>
    </row>
    <row r="13" spans="1:21" s="331" customFormat="1" ht="18" customHeight="1" x14ac:dyDescent="0.25">
      <c r="A13" s="330"/>
      <c r="B13" s="931" t="s">
        <v>7</v>
      </c>
      <c r="C13" s="932">
        <f t="shared" ref="C13:C29" si="1">G13+K13+O13</f>
        <v>59918</v>
      </c>
      <c r="D13" s="933">
        <f t="shared" si="0"/>
        <v>2.8194782003110372</v>
      </c>
      <c r="E13" s="934">
        <f t="shared" ref="E13:E29" si="2">I13+M13+Q13</f>
        <v>45264</v>
      </c>
      <c r="F13" s="930"/>
      <c r="G13" s="932">
        <v>17300</v>
      </c>
      <c r="H13" s="933">
        <v>28.872792816849696</v>
      </c>
      <c r="I13" s="934">
        <v>13346</v>
      </c>
      <c r="J13" s="930"/>
      <c r="K13" s="932">
        <v>21041</v>
      </c>
      <c r="L13" s="933">
        <v>35.116325645048235</v>
      </c>
      <c r="M13" s="934">
        <v>16159</v>
      </c>
      <c r="N13" s="930"/>
      <c r="O13" s="932">
        <v>21577</v>
      </c>
      <c r="P13" s="933">
        <v>36.010881538102076</v>
      </c>
      <c r="Q13" s="934">
        <v>15759</v>
      </c>
    </row>
    <row r="14" spans="1:21" s="331" customFormat="1" ht="18" customHeight="1" x14ac:dyDescent="0.25">
      <c r="A14" s="330"/>
      <c r="B14" s="931" t="s">
        <v>37</v>
      </c>
      <c r="C14" s="932">
        <f t="shared" si="1"/>
        <v>45532</v>
      </c>
      <c r="D14" s="933">
        <f t="shared" si="0"/>
        <v>2.1425361563563898</v>
      </c>
      <c r="E14" s="934">
        <f t="shared" si="2"/>
        <v>33127</v>
      </c>
      <c r="F14" s="930"/>
      <c r="G14" s="932">
        <v>10909</v>
      </c>
      <c r="H14" s="933">
        <v>23.958973908459985</v>
      </c>
      <c r="I14" s="934">
        <v>7852</v>
      </c>
      <c r="J14" s="930"/>
      <c r="K14" s="932">
        <v>15578</v>
      </c>
      <c r="L14" s="933">
        <v>34.213300535886845</v>
      </c>
      <c r="M14" s="934">
        <v>11030</v>
      </c>
      <c r="N14" s="930"/>
      <c r="O14" s="932">
        <v>19045</v>
      </c>
      <c r="P14" s="933">
        <v>41.827725555653167</v>
      </c>
      <c r="Q14" s="934">
        <v>14245</v>
      </c>
    </row>
    <row r="15" spans="1:21" s="331" customFormat="1" ht="18" customHeight="1" x14ac:dyDescent="0.25">
      <c r="A15" s="330"/>
      <c r="B15" s="931" t="s">
        <v>38</v>
      </c>
      <c r="C15" s="932">
        <f t="shared" si="1"/>
        <v>52870</v>
      </c>
      <c r="D15" s="933">
        <f t="shared" si="0"/>
        <v>2.4878302421717109</v>
      </c>
      <c r="E15" s="934">
        <f t="shared" si="2"/>
        <v>31849</v>
      </c>
      <c r="F15" s="930"/>
      <c r="G15" s="932">
        <v>11384</v>
      </c>
      <c r="H15" s="933">
        <v>21.532059769245318</v>
      </c>
      <c r="I15" s="934">
        <v>7981</v>
      </c>
      <c r="J15" s="930"/>
      <c r="K15" s="932">
        <v>17360</v>
      </c>
      <c r="L15" s="933">
        <v>32.835256289010786</v>
      </c>
      <c r="M15" s="934">
        <v>10494</v>
      </c>
      <c r="N15" s="930"/>
      <c r="O15" s="932">
        <v>24126</v>
      </c>
      <c r="P15" s="933">
        <v>45.632683941743899</v>
      </c>
      <c r="Q15" s="934">
        <v>13374</v>
      </c>
    </row>
    <row r="16" spans="1:21" s="331" customFormat="1" ht="18" customHeight="1" x14ac:dyDescent="0.25">
      <c r="A16" s="330"/>
      <c r="B16" s="931" t="s">
        <v>6</v>
      </c>
      <c r="C16" s="932">
        <f t="shared" si="1"/>
        <v>62165</v>
      </c>
      <c r="D16" s="933">
        <f t="shared" si="0"/>
        <v>2.925212161993652</v>
      </c>
      <c r="E16" s="934">
        <f t="shared" si="2"/>
        <v>45025</v>
      </c>
      <c r="F16" s="930"/>
      <c r="G16" s="932">
        <v>20516</v>
      </c>
      <c r="H16" s="933">
        <v>33.002493364433363</v>
      </c>
      <c r="I16" s="934">
        <v>15182</v>
      </c>
      <c r="J16" s="930"/>
      <c r="K16" s="932">
        <v>22208</v>
      </c>
      <c r="L16" s="933">
        <v>35.724282152336521</v>
      </c>
      <c r="M16" s="934">
        <v>15995</v>
      </c>
      <c r="N16" s="930"/>
      <c r="O16" s="932">
        <v>19441</v>
      </c>
      <c r="P16" s="933">
        <v>31.273224483230109</v>
      </c>
      <c r="Q16" s="934">
        <v>13848</v>
      </c>
    </row>
    <row r="17" spans="1:18" s="331" customFormat="1" ht="18" customHeight="1" x14ac:dyDescent="0.25">
      <c r="A17" s="330"/>
      <c r="B17" s="931" t="s">
        <v>5</v>
      </c>
      <c r="C17" s="932">
        <f t="shared" si="1"/>
        <v>28654</v>
      </c>
      <c r="D17" s="933">
        <f t="shared" si="0"/>
        <v>1.3483315256135464</v>
      </c>
      <c r="E17" s="934">
        <f t="shared" si="2"/>
        <v>18175</v>
      </c>
      <c r="F17" s="930"/>
      <c r="G17" s="932">
        <v>8696</v>
      </c>
      <c r="H17" s="933">
        <v>30.34829343198157</v>
      </c>
      <c r="I17" s="934">
        <v>5278</v>
      </c>
      <c r="J17" s="930"/>
      <c r="K17" s="932">
        <v>12723</v>
      </c>
      <c r="L17" s="933">
        <v>44.402177706428418</v>
      </c>
      <c r="M17" s="934">
        <v>7788</v>
      </c>
      <c r="N17" s="930"/>
      <c r="O17" s="932">
        <v>7235</v>
      </c>
      <c r="P17" s="933">
        <v>25.249528861590004</v>
      </c>
      <c r="Q17" s="934">
        <v>5109</v>
      </c>
    </row>
    <row r="18" spans="1:18" s="331" customFormat="1" ht="18" customHeight="1" x14ac:dyDescent="0.25">
      <c r="A18" s="330"/>
      <c r="B18" s="931" t="s">
        <v>4</v>
      </c>
      <c r="C18" s="932">
        <f t="shared" si="1"/>
        <v>177785</v>
      </c>
      <c r="D18" s="933">
        <f t="shared" si="0"/>
        <v>8.3657820995743819</v>
      </c>
      <c r="E18" s="934">
        <f t="shared" si="2"/>
        <v>126194</v>
      </c>
      <c r="F18" s="930"/>
      <c r="G18" s="932">
        <v>48203</v>
      </c>
      <c r="H18" s="933">
        <v>27.113086030879995</v>
      </c>
      <c r="I18" s="934">
        <v>35129</v>
      </c>
      <c r="J18" s="930"/>
      <c r="K18" s="932">
        <v>58328</v>
      </c>
      <c r="L18" s="933">
        <v>32.80816716820879</v>
      </c>
      <c r="M18" s="934">
        <v>41279</v>
      </c>
      <c r="N18" s="930"/>
      <c r="O18" s="932">
        <v>71254</v>
      </c>
      <c r="P18" s="933">
        <v>40.078746800911212</v>
      </c>
      <c r="Q18" s="934">
        <v>49786</v>
      </c>
    </row>
    <row r="19" spans="1:18" s="331" customFormat="1" ht="18" customHeight="1" x14ac:dyDescent="0.25">
      <c r="A19" s="330"/>
      <c r="B19" s="931" t="s">
        <v>40</v>
      </c>
      <c r="C19" s="932">
        <f t="shared" si="1"/>
        <v>106527</v>
      </c>
      <c r="D19" s="933">
        <f t="shared" si="0"/>
        <v>5.0126932515193081</v>
      </c>
      <c r="E19" s="934">
        <f t="shared" si="2"/>
        <v>78035</v>
      </c>
      <c r="F19" s="930"/>
      <c r="G19" s="932">
        <v>32436</v>
      </c>
      <c r="H19" s="933">
        <v>30.448618660058013</v>
      </c>
      <c r="I19" s="934">
        <v>23551</v>
      </c>
      <c r="J19" s="930"/>
      <c r="K19" s="932">
        <v>35256</v>
      </c>
      <c r="L19" s="933">
        <v>33.0958348587682</v>
      </c>
      <c r="M19" s="934">
        <v>25727</v>
      </c>
      <c r="N19" s="930"/>
      <c r="O19" s="932">
        <v>38835</v>
      </c>
      <c r="P19" s="933">
        <v>36.455546481173791</v>
      </c>
      <c r="Q19" s="934">
        <v>28757</v>
      </c>
    </row>
    <row r="20" spans="1:18" s="331" customFormat="1" ht="18" customHeight="1" x14ac:dyDescent="0.25">
      <c r="A20" s="330"/>
      <c r="B20" s="931" t="s">
        <v>41</v>
      </c>
      <c r="C20" s="932">
        <f t="shared" si="1"/>
        <v>282812</v>
      </c>
      <c r="D20" s="933">
        <f t="shared" si="0"/>
        <v>13.307891932079929</v>
      </c>
      <c r="E20" s="934">
        <f t="shared" si="2"/>
        <v>229333</v>
      </c>
      <c r="F20" s="930"/>
      <c r="G20" s="932">
        <v>56708</v>
      </c>
      <c r="H20" s="933">
        <v>20.05148296394778</v>
      </c>
      <c r="I20" s="934">
        <v>45961</v>
      </c>
      <c r="J20" s="930"/>
      <c r="K20" s="932">
        <v>114403</v>
      </c>
      <c r="L20" s="933">
        <v>40.45196102004158</v>
      </c>
      <c r="M20" s="934">
        <v>91166</v>
      </c>
      <c r="N20" s="930"/>
      <c r="O20" s="932">
        <v>111701</v>
      </c>
      <c r="P20" s="933">
        <v>39.496556016010636</v>
      </c>
      <c r="Q20" s="934">
        <v>92206</v>
      </c>
    </row>
    <row r="21" spans="1:18" s="331" customFormat="1" ht="18" customHeight="1" x14ac:dyDescent="0.25">
      <c r="A21" s="330"/>
      <c r="B21" s="931" t="s">
        <v>3</v>
      </c>
      <c r="C21" s="932">
        <f t="shared" si="1"/>
        <v>249660</v>
      </c>
      <c r="D21" s="933">
        <f t="shared" si="0"/>
        <v>11.747904260650449</v>
      </c>
      <c r="E21" s="934">
        <f t="shared" si="2"/>
        <v>164565</v>
      </c>
      <c r="F21" s="930"/>
      <c r="G21" s="932">
        <v>68955</v>
      </c>
      <c r="H21" s="933">
        <v>27.619562605142995</v>
      </c>
      <c r="I21" s="934">
        <v>46482</v>
      </c>
      <c r="J21" s="930"/>
      <c r="K21" s="932">
        <v>93603</v>
      </c>
      <c r="L21" s="933">
        <v>37.492189377553473</v>
      </c>
      <c r="M21" s="934">
        <v>61756</v>
      </c>
      <c r="N21" s="930"/>
      <c r="O21" s="932">
        <v>87102</v>
      </c>
      <c r="P21" s="933">
        <v>34.888248017303532</v>
      </c>
      <c r="Q21" s="934">
        <v>56327</v>
      </c>
    </row>
    <row r="22" spans="1:18" s="331" customFormat="1" ht="18" customHeight="1" x14ac:dyDescent="0.25">
      <c r="A22" s="330"/>
      <c r="B22" s="931" t="s">
        <v>2</v>
      </c>
      <c r="C22" s="932">
        <f t="shared" si="1"/>
        <v>44548</v>
      </c>
      <c r="D22" s="933">
        <f t="shared" si="0"/>
        <v>2.0962334334833623</v>
      </c>
      <c r="E22" s="934">
        <f t="shared" si="2"/>
        <v>37168</v>
      </c>
      <c r="F22" s="930"/>
      <c r="G22" s="932">
        <v>14007</v>
      </c>
      <c r="H22" s="933">
        <v>31.442489000628537</v>
      </c>
      <c r="I22" s="934">
        <v>12503</v>
      </c>
      <c r="J22" s="930"/>
      <c r="K22" s="932">
        <v>14993</v>
      </c>
      <c r="L22" s="933">
        <v>33.655831911645869</v>
      </c>
      <c r="M22" s="934">
        <v>12462</v>
      </c>
      <c r="N22" s="930"/>
      <c r="O22" s="932">
        <v>15548</v>
      </c>
      <c r="P22" s="933">
        <v>34.901679087725604</v>
      </c>
      <c r="Q22" s="934">
        <v>12203</v>
      </c>
    </row>
    <row r="23" spans="1:18" s="331" customFormat="1" ht="18" customHeight="1" x14ac:dyDescent="0.25">
      <c r="A23" s="330"/>
      <c r="B23" s="931" t="s">
        <v>35</v>
      </c>
      <c r="C23" s="932">
        <f t="shared" si="1"/>
        <v>105321</v>
      </c>
      <c r="D23" s="933">
        <f t="shared" si="0"/>
        <v>4.9559441826322441</v>
      </c>
      <c r="E23" s="934">
        <f t="shared" si="2"/>
        <v>77196</v>
      </c>
      <c r="F23" s="930"/>
      <c r="G23" s="932">
        <v>33980</v>
      </c>
      <c r="H23" s="933">
        <v>32.263271332402844</v>
      </c>
      <c r="I23" s="934">
        <v>25719</v>
      </c>
      <c r="J23" s="930"/>
      <c r="K23" s="932">
        <v>36435</v>
      </c>
      <c r="L23" s="933">
        <v>34.594240464864555</v>
      </c>
      <c r="M23" s="934">
        <v>26736</v>
      </c>
      <c r="N23" s="930"/>
      <c r="O23" s="932">
        <v>34906</v>
      </c>
      <c r="P23" s="933">
        <v>33.142488202732601</v>
      </c>
      <c r="Q23" s="934">
        <v>24741</v>
      </c>
    </row>
    <row r="24" spans="1:18" s="331" customFormat="1" ht="18" customHeight="1" x14ac:dyDescent="0.25">
      <c r="A24" s="330"/>
      <c r="B24" s="931" t="s">
        <v>42</v>
      </c>
      <c r="C24" s="932">
        <f t="shared" si="1"/>
        <v>265876</v>
      </c>
      <c r="D24" s="933">
        <f t="shared" si="0"/>
        <v>12.510958075801886</v>
      </c>
      <c r="E24" s="934">
        <f t="shared" si="2"/>
        <v>190951</v>
      </c>
      <c r="F24" s="930"/>
      <c r="G24" s="932">
        <v>87453</v>
      </c>
      <c r="H24" s="933">
        <v>32.892400968872707</v>
      </c>
      <c r="I24" s="934">
        <v>63408</v>
      </c>
      <c r="J24" s="930"/>
      <c r="K24" s="932">
        <v>102119</v>
      </c>
      <c r="L24" s="933">
        <v>38.408506220945107</v>
      </c>
      <c r="M24" s="934">
        <v>71897</v>
      </c>
      <c r="N24" s="930"/>
      <c r="O24" s="932">
        <v>76304</v>
      </c>
      <c r="P24" s="933">
        <v>28.699092810182194</v>
      </c>
      <c r="Q24" s="934">
        <v>55646</v>
      </c>
    </row>
    <row r="25" spans="1:18" s="331" customFormat="1" ht="18" customHeight="1" x14ac:dyDescent="0.25">
      <c r="A25" s="330">
        <v>47094</v>
      </c>
      <c r="B25" s="931" t="s">
        <v>43</v>
      </c>
      <c r="C25" s="932">
        <f t="shared" si="1"/>
        <v>57972</v>
      </c>
      <c r="D25" s="933">
        <f t="shared" si="0"/>
        <v>2.7279079780438509</v>
      </c>
      <c r="E25" s="934">
        <f t="shared" si="2"/>
        <v>44630</v>
      </c>
      <c r="F25" s="930"/>
      <c r="G25" s="932">
        <v>16792</v>
      </c>
      <c r="H25" s="933">
        <v>28.965707582971088</v>
      </c>
      <c r="I25" s="934">
        <v>13599</v>
      </c>
      <c r="J25" s="930"/>
      <c r="K25" s="932">
        <v>22579</v>
      </c>
      <c r="L25" s="933">
        <v>38.948112882081006</v>
      </c>
      <c r="M25" s="934">
        <v>17366</v>
      </c>
      <c r="N25" s="930"/>
      <c r="O25" s="932">
        <v>18601</v>
      </c>
      <c r="P25" s="933">
        <v>32.08617953494791</v>
      </c>
      <c r="Q25" s="934">
        <v>13665</v>
      </c>
    </row>
    <row r="26" spans="1:18" s="331" customFormat="1" ht="18" customHeight="1" x14ac:dyDescent="0.25">
      <c r="B26" s="931" t="s">
        <v>44</v>
      </c>
      <c r="C26" s="932">
        <f t="shared" si="1"/>
        <v>23151</v>
      </c>
      <c r="D26" s="933">
        <f t="shared" si="0"/>
        <v>1.0893844890583937</v>
      </c>
      <c r="E26" s="934">
        <f t="shared" si="2"/>
        <v>16475</v>
      </c>
      <c r="F26" s="930"/>
      <c r="G26" s="932">
        <v>4409</v>
      </c>
      <c r="H26" s="933">
        <v>19.044533713446505</v>
      </c>
      <c r="I26" s="934">
        <v>3411</v>
      </c>
      <c r="J26" s="930"/>
      <c r="K26" s="932">
        <v>8936</v>
      </c>
      <c r="L26" s="933">
        <v>38.598764632197316</v>
      </c>
      <c r="M26" s="934">
        <v>6640</v>
      </c>
      <c r="N26" s="930"/>
      <c r="O26" s="932">
        <v>9806</v>
      </c>
      <c r="P26" s="933">
        <v>42.356701654356179</v>
      </c>
      <c r="Q26" s="934">
        <v>6424</v>
      </c>
    </row>
    <row r="27" spans="1:18" s="331" customFormat="1" ht="18" customHeight="1" x14ac:dyDescent="0.25">
      <c r="B27" s="931" t="s">
        <v>45</v>
      </c>
      <c r="C27" s="932">
        <f t="shared" si="1"/>
        <v>100969</v>
      </c>
      <c r="D27" s="933">
        <f t="shared" si="0"/>
        <v>4.7511581562669836</v>
      </c>
      <c r="E27" s="934">
        <f t="shared" si="2"/>
        <v>70761</v>
      </c>
      <c r="F27" s="930"/>
      <c r="G27" s="932">
        <v>24295</v>
      </c>
      <c r="H27" s="933">
        <v>24.061840763006469</v>
      </c>
      <c r="I27" s="934">
        <v>17299</v>
      </c>
      <c r="J27" s="930"/>
      <c r="K27" s="932">
        <v>34726</v>
      </c>
      <c r="L27" s="933">
        <v>34.392734403628836</v>
      </c>
      <c r="M27" s="934">
        <v>23730</v>
      </c>
      <c r="N27" s="930"/>
      <c r="O27" s="932">
        <v>41948</v>
      </c>
      <c r="P27" s="933">
        <v>41.545424833364699</v>
      </c>
      <c r="Q27" s="934">
        <v>29732</v>
      </c>
    </row>
    <row r="28" spans="1:18" s="331" customFormat="1" ht="18" customHeight="1" x14ac:dyDescent="0.25">
      <c r="B28" s="931" t="s">
        <v>46</v>
      </c>
      <c r="C28" s="932">
        <f t="shared" si="1"/>
        <v>14234</v>
      </c>
      <c r="D28" s="933">
        <f t="shared" si="0"/>
        <v>0.66978959082792</v>
      </c>
      <c r="E28" s="934">
        <f t="shared" si="2"/>
        <v>9334</v>
      </c>
      <c r="F28" s="930"/>
      <c r="G28" s="932">
        <v>3649</v>
      </c>
      <c r="H28" s="933">
        <v>25.635801601798509</v>
      </c>
      <c r="I28" s="934">
        <v>2318</v>
      </c>
      <c r="J28" s="930"/>
      <c r="K28" s="932">
        <v>6422</v>
      </c>
      <c r="L28" s="933">
        <v>45.117324715470005</v>
      </c>
      <c r="M28" s="934">
        <v>4086</v>
      </c>
      <c r="N28" s="930"/>
      <c r="O28" s="932">
        <v>4163</v>
      </c>
      <c r="P28" s="933">
        <v>29.24687368273149</v>
      </c>
      <c r="Q28" s="934">
        <v>2930</v>
      </c>
    </row>
    <row r="29" spans="1:18" s="331" customFormat="1" ht="18" customHeight="1" x14ac:dyDescent="0.25">
      <c r="B29" s="952" t="s">
        <v>1</v>
      </c>
      <c r="C29" s="946">
        <f t="shared" si="1"/>
        <v>4910</v>
      </c>
      <c r="D29" s="933">
        <f t="shared" si="0"/>
        <v>0.23104305823837901</v>
      </c>
      <c r="E29" s="948">
        <f t="shared" si="2"/>
        <v>3679</v>
      </c>
      <c r="F29" s="930"/>
      <c r="G29" s="932">
        <v>1527</v>
      </c>
      <c r="H29" s="949">
        <v>31.099796334012218</v>
      </c>
      <c r="I29" s="934">
        <v>1181</v>
      </c>
      <c r="J29" s="930"/>
      <c r="K29" s="946">
        <v>1814</v>
      </c>
      <c r="L29" s="949">
        <v>36.945010183299388</v>
      </c>
      <c r="M29" s="948">
        <v>1366</v>
      </c>
      <c r="N29" s="930"/>
      <c r="O29" s="946">
        <v>1569</v>
      </c>
      <c r="P29" s="949">
        <v>31.955193482688394</v>
      </c>
      <c r="Q29" s="934">
        <v>1132</v>
      </c>
    </row>
    <row r="30" spans="1:18" s="319" customFormat="1" ht="18" customHeight="1" x14ac:dyDescent="0.25">
      <c r="B30" s="1278" t="s">
        <v>0</v>
      </c>
      <c r="C30" s="1279">
        <f>SUM(C12:C29)</f>
        <v>2125145</v>
      </c>
      <c r="D30" s="1280">
        <f>C30/C$30*100</f>
        <v>100</v>
      </c>
      <c r="E30" s="1281">
        <f>SUM(E12:E29)</f>
        <v>1518424</v>
      </c>
      <c r="F30" s="1282"/>
      <c r="G30" s="1283">
        <f>SUM(G12:G29)</f>
        <v>565662</v>
      </c>
      <c r="H30" s="1284">
        <f t="shared" ref="H30" si="3">G30/$C30*100</f>
        <v>26.617571977441539</v>
      </c>
      <c r="I30" s="1283">
        <f>SUM(I12:I29)</f>
        <v>414824</v>
      </c>
      <c r="J30" s="1282"/>
      <c r="K30" s="1283">
        <f>SUM(K12:K29)</f>
        <v>815386</v>
      </c>
      <c r="L30" s="1285">
        <f t="shared" ref="L30" si="4">K30/$C30*100</f>
        <v>38.368487797303239</v>
      </c>
      <c r="M30" s="1281">
        <f>SUM(M12:M29)</f>
        <v>578248</v>
      </c>
      <c r="N30" s="1282"/>
      <c r="O30" s="1286">
        <f>SUM(O12:O29)</f>
        <v>744097</v>
      </c>
      <c r="P30" s="1287">
        <f t="shared" ref="P30" si="5">O30/$C30*100</f>
        <v>35.013940225255219</v>
      </c>
      <c r="Q30" s="1283">
        <f>SUM(Q12:Q29)</f>
        <v>525352</v>
      </c>
      <c r="R30" s="1119"/>
    </row>
    <row r="31" spans="1:18" s="328" customFormat="1" ht="6.75" customHeight="1" x14ac:dyDescent="0.25">
      <c r="B31" s="1594"/>
      <c r="C31" s="1594"/>
      <c r="D31" s="1594"/>
      <c r="E31" s="947"/>
      <c r="F31" s="779"/>
      <c r="G31" s="950"/>
      <c r="I31" s="951"/>
      <c r="M31" s="950"/>
    </row>
    <row r="32" spans="1:18" ht="24.75" customHeight="1" x14ac:dyDescent="0.35">
      <c r="B32" s="1590" t="s">
        <v>78</v>
      </c>
      <c r="C32" s="1590"/>
      <c r="D32" s="1590"/>
      <c r="E32" s="1590"/>
      <c r="F32" s="1590"/>
      <c r="G32" s="1590"/>
      <c r="H32" s="1590"/>
      <c r="I32" s="1590"/>
      <c r="J32" s="1590"/>
      <c r="K32" s="1590"/>
      <c r="L32" s="1590"/>
      <c r="M32" s="1590"/>
      <c r="N32" s="1590"/>
      <c r="O32" s="1590"/>
      <c r="P32" s="1590"/>
      <c r="Q32" s="1590"/>
    </row>
    <row r="33" spans="2:11" x14ac:dyDescent="0.35">
      <c r="G33" s="935"/>
      <c r="K33" s="935"/>
    </row>
    <row r="34" spans="2:11" x14ac:dyDescent="0.35">
      <c r="B34" s="935"/>
      <c r="K34" s="935"/>
    </row>
  </sheetData>
  <mergeCells count="15">
    <mergeCell ref="B2:D2"/>
    <mergeCell ref="G2:P2"/>
    <mergeCell ref="B5:P5"/>
    <mergeCell ref="B7:B10"/>
    <mergeCell ref="C7:E8"/>
    <mergeCell ref="C9:D9"/>
    <mergeCell ref="B4:Q4"/>
    <mergeCell ref="G7:I8"/>
    <mergeCell ref="K7:M8"/>
    <mergeCell ref="O7:Q8"/>
    <mergeCell ref="B32:Q32"/>
    <mergeCell ref="G9:H9"/>
    <mergeCell ref="K9:L9"/>
    <mergeCell ref="O9:P9"/>
    <mergeCell ref="B31:D31"/>
  </mergeCells>
  <printOptions horizontalCentered="1"/>
  <pageMargins left="0" right="0" top="0.43307086614173229" bottom="0.43307086614173229" header="0" footer="0"/>
  <pageSetup paperSize="9" scale="98" orientation="landscape" r:id="rId1"/>
  <headerFooter alignWithMargins="0"/>
  <colBreaks count="1" manualBreakCount="1">
    <brk id="18" max="1048575" man="1"/>
  </col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58">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64</v>
      </c>
    </row>
    <row r="2" spans="1:22" s="343" customFormat="1" ht="49.5" customHeight="1" x14ac:dyDescent="0.35">
      <c r="B2" s="1381"/>
      <c r="C2" s="1381"/>
      <c r="D2" s="1381"/>
      <c r="E2" s="1381"/>
      <c r="F2" s="344"/>
      <c r="G2" s="1595"/>
      <c r="H2" s="1595"/>
      <c r="I2" s="1595"/>
      <c r="J2" s="1595"/>
      <c r="K2" s="1595"/>
      <c r="L2" s="1595"/>
      <c r="M2" s="1595"/>
      <c r="N2" s="1595"/>
      <c r="O2" s="1595"/>
      <c r="P2" s="1595"/>
      <c r="Q2" s="1595"/>
      <c r="R2" s="1595"/>
      <c r="T2" s="344"/>
    </row>
    <row r="3" spans="1:22" s="343" customFormat="1" ht="3" customHeight="1" x14ac:dyDescent="0.35">
      <c r="B3" s="344"/>
      <c r="C3" s="344"/>
      <c r="D3" s="344"/>
      <c r="E3" s="344"/>
      <c r="F3" s="344"/>
      <c r="L3" s="344"/>
      <c r="Q3" s="344"/>
      <c r="T3" s="344"/>
    </row>
    <row r="4" spans="1:22" s="345" customFormat="1" ht="15" customHeight="1" x14ac:dyDescent="0.25">
      <c r="B4" s="1419" t="s">
        <v>438</v>
      </c>
      <c r="C4" s="1419"/>
      <c r="D4" s="1419"/>
      <c r="E4" s="1419"/>
      <c r="F4" s="1419"/>
      <c r="G4" s="1419"/>
      <c r="H4" s="1419"/>
      <c r="I4" s="1419"/>
      <c r="J4" s="1419"/>
      <c r="K4" s="1419"/>
      <c r="L4" s="1419"/>
      <c r="M4" s="1419"/>
      <c r="N4" s="1419"/>
      <c r="O4" s="1419"/>
      <c r="P4" s="1419"/>
      <c r="Q4" s="1419"/>
      <c r="R4" s="1419"/>
      <c r="S4" s="1419"/>
      <c r="T4" s="1419"/>
      <c r="U4" s="924"/>
    </row>
    <row r="5" spans="1:22" s="345" customFormat="1" ht="15" customHeight="1" x14ac:dyDescent="0.25">
      <c r="B5" s="1420" t="str">
        <f>porsaad!$B$6</f>
        <v>Situación a 31 de diciembre de 2024</v>
      </c>
      <c r="C5" s="1420"/>
      <c r="D5" s="1420"/>
      <c r="E5" s="1420"/>
      <c r="F5" s="1420"/>
      <c r="G5" s="1420"/>
      <c r="H5" s="1420"/>
      <c r="I5" s="1420"/>
      <c r="J5" s="1420"/>
      <c r="K5" s="1420"/>
      <c r="L5" s="1420"/>
      <c r="M5" s="1420"/>
      <c r="N5" s="1420"/>
      <c r="O5" s="1420"/>
      <c r="P5" s="1420"/>
      <c r="Q5" s="1420"/>
      <c r="R5" s="1420"/>
      <c r="S5" s="1420"/>
      <c r="T5" s="1420"/>
      <c r="U5" s="925"/>
      <c r="V5" s="875"/>
    </row>
    <row r="6" spans="1:22" s="345" customFormat="1" ht="4.5" customHeight="1" x14ac:dyDescent="0.25"/>
    <row r="7" spans="1:22" s="322" customFormat="1" ht="15" customHeight="1" x14ac:dyDescent="0.25">
      <c r="A7" s="316"/>
      <c r="B7" s="1596" t="s">
        <v>12</v>
      </c>
      <c r="C7" s="920"/>
      <c r="D7" s="1606" t="s">
        <v>72</v>
      </c>
      <c r="E7" s="1601"/>
      <c r="F7" s="920"/>
      <c r="G7" s="1608" t="s">
        <v>31</v>
      </c>
      <c r="H7" s="1609"/>
      <c r="I7" s="1609"/>
      <c r="J7" s="1610"/>
      <c r="K7" s="921"/>
      <c r="L7" s="1608" t="s">
        <v>49</v>
      </c>
      <c r="M7" s="1609"/>
      <c r="N7" s="1609"/>
      <c r="O7" s="1610"/>
      <c r="P7" s="921"/>
      <c r="Q7" s="1608" t="s">
        <v>50</v>
      </c>
      <c r="R7" s="1609"/>
      <c r="S7" s="1609"/>
      <c r="T7" s="1610"/>
    </row>
    <row r="8" spans="1:22" s="322" customFormat="1" ht="35.25" customHeight="1" x14ac:dyDescent="0.25">
      <c r="A8" s="316"/>
      <c r="B8" s="1597"/>
      <c r="C8" s="920"/>
      <c r="D8" s="1607"/>
      <c r="E8" s="1604"/>
      <c r="F8" s="920"/>
      <c r="G8" s="1611" t="s">
        <v>69</v>
      </c>
      <c r="H8" s="1612"/>
      <c r="I8" s="1613" t="s">
        <v>287</v>
      </c>
      <c r="J8" s="1614"/>
      <c r="K8" s="957"/>
      <c r="L8" s="1615" t="s">
        <v>69</v>
      </c>
      <c r="M8" s="1616"/>
      <c r="N8" s="1613" t="s">
        <v>287</v>
      </c>
      <c r="O8" s="1614"/>
      <c r="P8" s="957"/>
      <c r="Q8" s="1615" t="s">
        <v>69</v>
      </c>
      <c r="R8" s="1616"/>
      <c r="S8" s="1613" t="s">
        <v>287</v>
      </c>
      <c r="T8" s="1614"/>
    </row>
    <row r="9" spans="1:22" s="322" customFormat="1" ht="29.25" customHeight="1" x14ac:dyDescent="0.25">
      <c r="A9" s="316"/>
      <c r="B9" s="1598"/>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599</v>
      </c>
      <c r="E11" s="928">
        <f>D11/D$29*100</f>
        <v>0.76459625743534754</v>
      </c>
      <c r="F11" s="930"/>
      <c r="G11" s="927">
        <v>4</v>
      </c>
      <c r="H11" s="928">
        <v>0.667779632721202</v>
      </c>
      <c r="I11" s="927">
        <v>2</v>
      </c>
      <c r="J11" s="928">
        <v>50</v>
      </c>
      <c r="K11" s="930"/>
      <c r="L11" s="927">
        <v>22</v>
      </c>
      <c r="M11" s="928">
        <v>3.672787979966611</v>
      </c>
      <c r="N11" s="927">
        <v>18</v>
      </c>
      <c r="O11" s="928">
        <v>81.818181818181827</v>
      </c>
      <c r="P11" s="930"/>
      <c r="Q11" s="927">
        <v>573</v>
      </c>
      <c r="R11" s="928">
        <v>95.659432387312179</v>
      </c>
      <c r="S11" s="927">
        <v>394</v>
      </c>
      <c r="T11" s="928">
        <f>S11/Q11*100</f>
        <v>68.760907504363004</v>
      </c>
    </row>
    <row r="12" spans="1:22" s="331" customFormat="1" ht="18" customHeight="1" x14ac:dyDescent="0.25">
      <c r="A12" s="330"/>
      <c r="B12" s="931" t="s">
        <v>7</v>
      </c>
      <c r="C12" s="930"/>
      <c r="D12" s="932">
        <f t="shared" ref="D12:D28" si="0">G12+L12+Q12</f>
        <v>4504</v>
      </c>
      <c r="E12" s="933">
        <f t="shared" ref="E12:E29" si="1">D12/D$29*100</f>
        <v>5.74915115774425</v>
      </c>
      <c r="F12" s="930"/>
      <c r="G12" s="932">
        <v>2126</v>
      </c>
      <c r="H12" s="933">
        <v>47.202486678507995</v>
      </c>
      <c r="I12" s="932">
        <v>2</v>
      </c>
      <c r="J12" s="933">
        <v>9.4073377234242708E-2</v>
      </c>
      <c r="K12" s="930"/>
      <c r="L12" s="932">
        <v>1302</v>
      </c>
      <c r="M12" s="933">
        <v>28.907637655417407</v>
      </c>
      <c r="N12" s="932">
        <v>24</v>
      </c>
      <c r="O12" s="933">
        <v>1.8433179723502304</v>
      </c>
      <c r="P12" s="930"/>
      <c r="Q12" s="932">
        <v>1076</v>
      </c>
      <c r="R12" s="933">
        <v>23.889875666074602</v>
      </c>
      <c r="S12" s="932">
        <v>259</v>
      </c>
      <c r="T12" s="933">
        <f t="shared" ref="T12:T29" si="2">S12/Q12*100</f>
        <v>24.070631970260223</v>
      </c>
    </row>
    <row r="13" spans="1:22" s="331" customFormat="1" ht="18" customHeight="1" x14ac:dyDescent="0.25">
      <c r="A13" s="330"/>
      <c r="B13" s="931" t="s">
        <v>37</v>
      </c>
      <c r="C13" s="930"/>
      <c r="D13" s="932">
        <f t="shared" si="0"/>
        <v>7690</v>
      </c>
      <c r="E13" s="933">
        <f t="shared" si="1"/>
        <v>9.8159352582267481</v>
      </c>
      <c r="F13" s="930"/>
      <c r="G13" s="932">
        <v>2371</v>
      </c>
      <c r="H13" s="933">
        <v>30.832249674902474</v>
      </c>
      <c r="I13" s="932">
        <v>6</v>
      </c>
      <c r="J13" s="933">
        <v>0.25305778152678193</v>
      </c>
      <c r="K13" s="930"/>
      <c r="L13" s="932">
        <v>2748</v>
      </c>
      <c r="M13" s="933">
        <v>35.734720416124837</v>
      </c>
      <c r="N13" s="932">
        <v>10</v>
      </c>
      <c r="O13" s="933">
        <v>0.36390101892285298</v>
      </c>
      <c r="P13" s="930"/>
      <c r="Q13" s="932">
        <v>2571</v>
      </c>
      <c r="R13" s="933">
        <v>33.433029908972692</v>
      </c>
      <c r="S13" s="932">
        <v>1756</v>
      </c>
      <c r="T13" s="933">
        <f t="shared" si="2"/>
        <v>68.300272267600164</v>
      </c>
    </row>
    <row r="14" spans="1:22" s="331" customFormat="1" ht="18" customHeight="1" x14ac:dyDescent="0.25">
      <c r="A14" s="330"/>
      <c r="B14" s="931" t="s">
        <v>38</v>
      </c>
      <c r="C14" s="930"/>
      <c r="D14" s="932">
        <f t="shared" si="0"/>
        <v>4256</v>
      </c>
      <c r="E14" s="933">
        <f t="shared" si="1"/>
        <v>5.4325904368027365</v>
      </c>
      <c r="F14" s="930"/>
      <c r="G14" s="932">
        <v>371</v>
      </c>
      <c r="H14" s="933">
        <v>8.7171052631578938</v>
      </c>
      <c r="I14" s="932">
        <v>27</v>
      </c>
      <c r="J14" s="933">
        <v>7.2776280323450138</v>
      </c>
      <c r="K14" s="930"/>
      <c r="L14" s="932">
        <v>937</v>
      </c>
      <c r="M14" s="933">
        <v>22.015977443609021</v>
      </c>
      <c r="N14" s="932">
        <v>41</v>
      </c>
      <c r="O14" s="933">
        <v>4.3756670224119532</v>
      </c>
      <c r="P14" s="930"/>
      <c r="Q14" s="932">
        <v>2948</v>
      </c>
      <c r="R14" s="933">
        <v>69.266917293233092</v>
      </c>
      <c r="S14" s="932">
        <v>280</v>
      </c>
      <c r="T14" s="933">
        <f t="shared" si="2"/>
        <v>9.4979647218453191</v>
      </c>
    </row>
    <row r="15" spans="1:22" s="331" customFormat="1" ht="18" customHeight="1" x14ac:dyDescent="0.25">
      <c r="A15" s="330"/>
      <c r="B15" s="931" t="s">
        <v>6</v>
      </c>
      <c r="C15" s="930"/>
      <c r="D15" s="932">
        <f t="shared" si="0"/>
        <v>5422</v>
      </c>
      <c r="E15" s="933">
        <f t="shared" si="1"/>
        <v>6.9209364070358177</v>
      </c>
      <c r="F15" s="930"/>
      <c r="G15" s="932">
        <v>1654</v>
      </c>
      <c r="H15" s="933">
        <v>30.505348579859831</v>
      </c>
      <c r="I15" s="932">
        <v>83</v>
      </c>
      <c r="J15" s="933">
        <v>5.0181378476420795</v>
      </c>
      <c r="K15" s="930"/>
      <c r="L15" s="932">
        <v>1917</v>
      </c>
      <c r="M15" s="933">
        <v>35.355957211361122</v>
      </c>
      <c r="N15" s="932">
        <v>111</v>
      </c>
      <c r="O15" s="933">
        <v>5.7902973395931143</v>
      </c>
      <c r="P15" s="930"/>
      <c r="Q15" s="932">
        <v>1851</v>
      </c>
      <c r="R15" s="933">
        <v>34.13869420877905</v>
      </c>
      <c r="S15" s="932">
        <v>150</v>
      </c>
      <c r="T15" s="933">
        <f t="shared" si="2"/>
        <v>8.1037277147487838</v>
      </c>
    </row>
    <row r="16" spans="1:22" s="331" customFormat="1" ht="18" customHeight="1" x14ac:dyDescent="0.25">
      <c r="A16" s="330"/>
      <c r="B16" s="931" t="s">
        <v>5</v>
      </c>
      <c r="C16" s="930"/>
      <c r="D16" s="932">
        <f t="shared" si="0"/>
        <v>6683</v>
      </c>
      <c r="E16" s="933">
        <f t="shared" si="1"/>
        <v>8.5305455566618154</v>
      </c>
      <c r="F16" s="930"/>
      <c r="G16" s="932">
        <v>2553</v>
      </c>
      <c r="H16" s="933">
        <v>38.201406553942839</v>
      </c>
      <c r="I16" s="932">
        <v>0</v>
      </c>
      <c r="J16" s="933">
        <v>0</v>
      </c>
      <c r="K16" s="930"/>
      <c r="L16" s="932">
        <v>3344</v>
      </c>
      <c r="M16" s="933">
        <v>50.037408349543625</v>
      </c>
      <c r="N16" s="932">
        <v>0</v>
      </c>
      <c r="O16" s="933">
        <v>0</v>
      </c>
      <c r="P16" s="930"/>
      <c r="Q16" s="932">
        <v>786</v>
      </c>
      <c r="R16" s="933">
        <v>11.761185096513541</v>
      </c>
      <c r="S16" s="932">
        <v>107</v>
      </c>
      <c r="T16" s="933">
        <f t="shared" si="2"/>
        <v>13.61323155216285</v>
      </c>
    </row>
    <row r="17" spans="1:20" s="331" customFormat="1" ht="18" customHeight="1" x14ac:dyDescent="0.25">
      <c r="A17" s="330"/>
      <c r="B17" s="931" t="s">
        <v>4</v>
      </c>
      <c r="C17" s="930"/>
      <c r="D17" s="932">
        <f t="shared" si="0"/>
        <v>14284</v>
      </c>
      <c r="E17" s="933">
        <f t="shared" si="1"/>
        <v>18.232876362615201</v>
      </c>
      <c r="F17" s="930"/>
      <c r="G17" s="932">
        <v>5898</v>
      </c>
      <c r="H17" s="933">
        <v>41.290954914589747</v>
      </c>
      <c r="I17" s="932">
        <v>17</v>
      </c>
      <c r="J17" s="933">
        <v>0.28823329942353337</v>
      </c>
      <c r="K17" s="930"/>
      <c r="L17" s="932">
        <v>4718</v>
      </c>
      <c r="M17" s="933">
        <v>33.029963595631479</v>
      </c>
      <c r="N17" s="932">
        <v>35</v>
      </c>
      <c r="O17" s="933">
        <v>0.74183976261127604</v>
      </c>
      <c r="P17" s="930"/>
      <c r="Q17" s="932">
        <v>3668</v>
      </c>
      <c r="R17" s="933">
        <v>25.67908148977877</v>
      </c>
      <c r="S17" s="932">
        <v>46</v>
      </c>
      <c r="T17" s="933">
        <f t="shared" si="2"/>
        <v>1.2540894220283534</v>
      </c>
    </row>
    <row r="18" spans="1:20" s="331" customFormat="1" ht="18" customHeight="1" x14ac:dyDescent="0.25">
      <c r="A18" s="330"/>
      <c r="B18" s="931" t="s">
        <v>40</v>
      </c>
      <c r="C18" s="930"/>
      <c r="D18" s="932">
        <f t="shared" si="0"/>
        <v>10564</v>
      </c>
      <c r="E18" s="933">
        <f t="shared" si="1"/>
        <v>13.484465548492508</v>
      </c>
      <c r="F18" s="930"/>
      <c r="G18" s="932">
        <v>3258</v>
      </c>
      <c r="H18" s="933">
        <v>30.840590685346459</v>
      </c>
      <c r="I18" s="932">
        <v>296</v>
      </c>
      <c r="J18" s="933">
        <v>9.0853284223449968</v>
      </c>
      <c r="K18" s="930"/>
      <c r="L18" s="932">
        <v>2854</v>
      </c>
      <c r="M18" s="933">
        <v>27.016281711472928</v>
      </c>
      <c r="N18" s="932">
        <v>482</v>
      </c>
      <c r="O18" s="933">
        <v>16.888577435178696</v>
      </c>
      <c r="P18" s="930"/>
      <c r="Q18" s="932">
        <v>4452</v>
      </c>
      <c r="R18" s="933">
        <v>42.143127603180616</v>
      </c>
      <c r="S18" s="932">
        <v>1433</v>
      </c>
      <c r="T18" s="933">
        <f t="shared" si="2"/>
        <v>32.18778077268643</v>
      </c>
    </row>
    <row r="19" spans="1:20" s="331" customFormat="1" ht="18" customHeight="1" x14ac:dyDescent="0.25">
      <c r="A19" s="330"/>
      <c r="B19" s="931" t="s">
        <v>41</v>
      </c>
      <c r="C19" s="930"/>
      <c r="D19" s="932">
        <f t="shared" si="0"/>
        <v>17</v>
      </c>
      <c r="E19" s="933">
        <f t="shared" si="1"/>
        <v>2.1699726838732735E-2</v>
      </c>
      <c r="F19" s="930"/>
      <c r="G19" s="932">
        <v>11</v>
      </c>
      <c r="H19" s="933">
        <v>64.705882352941174</v>
      </c>
      <c r="I19" s="932">
        <v>10</v>
      </c>
      <c r="J19" s="933">
        <v>90.909090909090907</v>
      </c>
      <c r="K19" s="930"/>
      <c r="L19" s="932">
        <v>5</v>
      </c>
      <c r="M19" s="933">
        <v>29.411764705882355</v>
      </c>
      <c r="N19" s="932">
        <v>5</v>
      </c>
      <c r="O19" s="933">
        <v>100</v>
      </c>
      <c r="P19" s="930"/>
      <c r="Q19" s="932">
        <v>1</v>
      </c>
      <c r="R19" s="933">
        <v>5.8823529411764701</v>
      </c>
      <c r="S19" s="932">
        <v>1</v>
      </c>
      <c r="T19" s="933">
        <f t="shared" si="2"/>
        <v>100</v>
      </c>
    </row>
    <row r="20" spans="1:20" s="331" customFormat="1" ht="18" customHeight="1" x14ac:dyDescent="0.25">
      <c r="A20" s="330"/>
      <c r="B20" s="931" t="s">
        <v>3</v>
      </c>
      <c r="C20" s="930"/>
      <c r="D20" s="932">
        <f t="shared" si="0"/>
        <v>1628</v>
      </c>
      <c r="E20" s="933">
        <f t="shared" si="1"/>
        <v>2.0780679584386408</v>
      </c>
      <c r="F20" s="930"/>
      <c r="G20" s="932">
        <v>20</v>
      </c>
      <c r="H20" s="933">
        <v>1.2285012285012284</v>
      </c>
      <c r="I20" s="932">
        <v>1</v>
      </c>
      <c r="J20" s="933">
        <v>5</v>
      </c>
      <c r="K20" s="930"/>
      <c r="L20" s="932">
        <v>315</v>
      </c>
      <c r="M20" s="933">
        <v>19.348894348894348</v>
      </c>
      <c r="N20" s="932">
        <v>67</v>
      </c>
      <c r="O20" s="933">
        <v>21.269841269841269</v>
      </c>
      <c r="P20" s="930"/>
      <c r="Q20" s="932">
        <v>1293</v>
      </c>
      <c r="R20" s="933">
        <v>79.422604422604422</v>
      </c>
      <c r="S20" s="932">
        <v>377</v>
      </c>
      <c r="T20" s="933">
        <f t="shared" si="2"/>
        <v>29.156999226604796</v>
      </c>
    </row>
    <row r="21" spans="1:20" s="331" customFormat="1" ht="18" customHeight="1" x14ac:dyDescent="0.25">
      <c r="A21" s="330"/>
      <c r="B21" s="931" t="s">
        <v>2</v>
      </c>
      <c r="C21" s="930"/>
      <c r="D21" s="932">
        <f t="shared" si="0"/>
        <v>1715</v>
      </c>
      <c r="E21" s="933">
        <f t="shared" si="1"/>
        <v>2.1891195016721552</v>
      </c>
      <c r="F21" s="930"/>
      <c r="G21" s="932">
        <v>384</v>
      </c>
      <c r="H21" s="933">
        <v>22.390670553935859</v>
      </c>
      <c r="I21" s="932">
        <v>45</v>
      </c>
      <c r="J21" s="933">
        <v>11.71875</v>
      </c>
      <c r="K21" s="930"/>
      <c r="L21" s="932">
        <v>391</v>
      </c>
      <c r="M21" s="933">
        <v>22.798833819241981</v>
      </c>
      <c r="N21" s="932">
        <v>77</v>
      </c>
      <c r="O21" s="933">
        <v>19.693094629156011</v>
      </c>
      <c r="P21" s="930"/>
      <c r="Q21" s="932">
        <v>940</v>
      </c>
      <c r="R21" s="933">
        <v>54.810495626822153</v>
      </c>
      <c r="S21" s="932">
        <v>784</v>
      </c>
      <c r="T21" s="933">
        <f t="shared" si="2"/>
        <v>83.40425531914893</v>
      </c>
    </row>
    <row r="22" spans="1:20" s="331" customFormat="1" ht="18" customHeight="1" x14ac:dyDescent="0.25">
      <c r="A22" s="330"/>
      <c r="B22" s="931" t="s">
        <v>35</v>
      </c>
      <c r="C22" s="930"/>
      <c r="D22" s="932">
        <f t="shared" si="0"/>
        <v>6210</v>
      </c>
      <c r="E22" s="933">
        <f t="shared" si="1"/>
        <v>7.9267825687370754</v>
      </c>
      <c r="F22" s="930"/>
      <c r="G22" s="932">
        <v>1541</v>
      </c>
      <c r="H22" s="933">
        <v>24.814814814814813</v>
      </c>
      <c r="I22" s="932">
        <v>8</v>
      </c>
      <c r="J22" s="933">
        <v>0.5191434133679429</v>
      </c>
      <c r="K22" s="930"/>
      <c r="L22" s="932">
        <v>2292</v>
      </c>
      <c r="M22" s="933">
        <v>36.908212560386474</v>
      </c>
      <c r="N22" s="932">
        <v>72</v>
      </c>
      <c r="O22" s="933">
        <v>3.1413612565445024</v>
      </c>
      <c r="P22" s="930"/>
      <c r="Q22" s="932">
        <v>2377</v>
      </c>
      <c r="R22" s="933">
        <v>38.276972624798709</v>
      </c>
      <c r="S22" s="932">
        <v>184</v>
      </c>
      <c r="T22" s="933">
        <f t="shared" si="2"/>
        <v>7.7408498106857389</v>
      </c>
    </row>
    <row r="23" spans="1:20" s="331" customFormat="1" ht="18" customHeight="1" x14ac:dyDescent="0.25">
      <c r="A23" s="330"/>
      <c r="B23" s="931" t="s">
        <v>42</v>
      </c>
      <c r="C23" s="930"/>
      <c r="D23" s="932">
        <f t="shared" si="0"/>
        <v>5944</v>
      </c>
      <c r="E23" s="933">
        <f t="shared" si="1"/>
        <v>7.587245666436905</v>
      </c>
      <c r="F23" s="930"/>
      <c r="G23" s="932">
        <v>2338</v>
      </c>
      <c r="H23" s="933">
        <v>39.333781965006729</v>
      </c>
      <c r="I23" s="932">
        <v>14</v>
      </c>
      <c r="J23" s="933">
        <v>0.5988023952095809</v>
      </c>
      <c r="K23" s="930"/>
      <c r="L23" s="932">
        <v>2627</v>
      </c>
      <c r="M23" s="933">
        <v>44.195827725437411</v>
      </c>
      <c r="N23" s="932">
        <v>35</v>
      </c>
      <c r="O23" s="933">
        <v>1.3323182337266843</v>
      </c>
      <c r="P23" s="930"/>
      <c r="Q23" s="932">
        <v>979</v>
      </c>
      <c r="R23" s="933">
        <v>16.470390309555853</v>
      </c>
      <c r="S23" s="932">
        <v>86</v>
      </c>
      <c r="T23" s="933">
        <f t="shared" si="2"/>
        <v>8.7844739530132792</v>
      </c>
    </row>
    <row r="24" spans="1:20" s="331" customFormat="1" ht="18" customHeight="1" x14ac:dyDescent="0.25">
      <c r="A24" s="330">
        <v>47094</v>
      </c>
      <c r="B24" s="931" t="s">
        <v>43</v>
      </c>
      <c r="C24" s="930"/>
      <c r="D24" s="932">
        <f t="shared" si="0"/>
        <v>3552</v>
      </c>
      <c r="E24" s="933">
        <f t="shared" si="1"/>
        <v>4.5339664547752161</v>
      </c>
      <c r="F24" s="930"/>
      <c r="G24" s="932">
        <v>1268</v>
      </c>
      <c r="H24" s="933">
        <v>35.698198198198199</v>
      </c>
      <c r="I24" s="932">
        <v>42</v>
      </c>
      <c r="J24" s="933">
        <v>3.3123028391167195</v>
      </c>
      <c r="K24" s="930"/>
      <c r="L24" s="932">
        <v>1799</v>
      </c>
      <c r="M24" s="933">
        <v>50.647522522522529</v>
      </c>
      <c r="N24" s="932">
        <v>170</v>
      </c>
      <c r="O24" s="933">
        <v>9.4496942745969985</v>
      </c>
      <c r="P24" s="930"/>
      <c r="Q24" s="932">
        <v>485</v>
      </c>
      <c r="R24" s="933">
        <v>13.65427927927928</v>
      </c>
      <c r="S24" s="932">
        <v>80</v>
      </c>
      <c r="T24" s="933">
        <f t="shared" si="2"/>
        <v>16.494845360824741</v>
      </c>
    </row>
    <row r="25" spans="1:20" s="331" customFormat="1" ht="18" customHeight="1" x14ac:dyDescent="0.25">
      <c r="B25" s="931" t="s">
        <v>44</v>
      </c>
      <c r="C25" s="930"/>
      <c r="D25" s="932">
        <f t="shared" si="0"/>
        <v>2286</v>
      </c>
      <c r="E25" s="933">
        <f t="shared" si="1"/>
        <v>2.9179750325495903</v>
      </c>
      <c r="F25" s="930"/>
      <c r="G25" s="932">
        <v>352</v>
      </c>
      <c r="H25" s="933">
        <v>15.398075240594924</v>
      </c>
      <c r="I25" s="932">
        <v>7</v>
      </c>
      <c r="J25" s="933">
        <v>1.9886363636363635</v>
      </c>
      <c r="K25" s="930"/>
      <c r="L25" s="932">
        <v>663</v>
      </c>
      <c r="M25" s="933">
        <v>29.00262467191601</v>
      </c>
      <c r="N25" s="932">
        <v>18</v>
      </c>
      <c r="O25" s="933">
        <v>2.7149321266968327</v>
      </c>
      <c r="P25" s="930"/>
      <c r="Q25" s="932">
        <v>1271</v>
      </c>
      <c r="R25" s="933">
        <v>55.59930008748907</v>
      </c>
      <c r="S25" s="932">
        <v>319</v>
      </c>
      <c r="T25" s="933">
        <f t="shared" si="2"/>
        <v>25.098347757671124</v>
      </c>
    </row>
    <row r="26" spans="1:20" s="331" customFormat="1" ht="18" customHeight="1" x14ac:dyDescent="0.25">
      <c r="B26" s="931" t="s">
        <v>45</v>
      </c>
      <c r="C26" s="930"/>
      <c r="D26" s="932">
        <f t="shared" si="0"/>
        <v>1144</v>
      </c>
      <c r="E26" s="933">
        <f t="shared" si="1"/>
        <v>1.4602639707947207</v>
      </c>
      <c r="F26" s="930"/>
      <c r="G26" s="932">
        <v>262</v>
      </c>
      <c r="H26" s="933">
        <v>22.9020979020979</v>
      </c>
      <c r="I26" s="932">
        <v>14</v>
      </c>
      <c r="J26" s="933">
        <v>5.343511450381679</v>
      </c>
      <c r="K26" s="930"/>
      <c r="L26" s="932">
        <v>489</v>
      </c>
      <c r="M26" s="933">
        <v>42.744755244755247</v>
      </c>
      <c r="N26" s="932">
        <v>42</v>
      </c>
      <c r="O26" s="933">
        <v>8.5889570552147241</v>
      </c>
      <c r="P26" s="930"/>
      <c r="Q26" s="932">
        <v>393</v>
      </c>
      <c r="R26" s="933">
        <v>34.353146853146853</v>
      </c>
      <c r="S26" s="932">
        <v>17</v>
      </c>
      <c r="T26" s="933">
        <f t="shared" si="2"/>
        <v>4.3256997455470731</v>
      </c>
    </row>
    <row r="27" spans="1:20" s="331" customFormat="1" ht="18" customHeight="1" x14ac:dyDescent="0.25">
      <c r="B27" s="931" t="s">
        <v>46</v>
      </c>
      <c r="C27" s="930"/>
      <c r="D27" s="932">
        <f t="shared" si="0"/>
        <v>1156</v>
      </c>
      <c r="E27" s="933">
        <f t="shared" si="1"/>
        <v>1.4755814250338259</v>
      </c>
      <c r="F27" s="930"/>
      <c r="G27" s="932">
        <v>398</v>
      </c>
      <c r="H27" s="933">
        <v>34.429065743944633</v>
      </c>
      <c r="I27" s="932">
        <v>13</v>
      </c>
      <c r="J27" s="933">
        <v>3.2663316582914574</v>
      </c>
      <c r="K27" s="930"/>
      <c r="L27" s="932">
        <v>584</v>
      </c>
      <c r="M27" s="933">
        <v>50.51903114186851</v>
      </c>
      <c r="N27" s="932">
        <v>25</v>
      </c>
      <c r="O27" s="933">
        <v>4.2808219178082192</v>
      </c>
      <c r="P27" s="930"/>
      <c r="Q27" s="932">
        <v>174</v>
      </c>
      <c r="R27" s="933">
        <v>15.051903114186851</v>
      </c>
      <c r="S27" s="932">
        <v>14</v>
      </c>
      <c r="T27" s="933">
        <f t="shared" si="2"/>
        <v>8.0459770114942533</v>
      </c>
    </row>
    <row r="28" spans="1:20" s="331" customFormat="1" ht="18" customHeight="1" x14ac:dyDescent="0.25">
      <c r="B28" s="953" t="s">
        <v>1</v>
      </c>
      <c r="C28" s="930"/>
      <c r="D28" s="954">
        <f t="shared" si="0"/>
        <v>688</v>
      </c>
      <c r="E28" s="955">
        <f t="shared" si="1"/>
        <v>0.87820070970871311</v>
      </c>
      <c r="F28" s="930"/>
      <c r="G28" s="954">
        <v>182</v>
      </c>
      <c r="H28" s="955">
        <v>26.453488372093027</v>
      </c>
      <c r="I28" s="954">
        <v>16</v>
      </c>
      <c r="J28" s="955">
        <v>8.791208791208792</v>
      </c>
      <c r="K28" s="930"/>
      <c r="L28" s="954">
        <v>242</v>
      </c>
      <c r="M28" s="955">
        <v>35.174418604651166</v>
      </c>
      <c r="N28" s="954">
        <v>26</v>
      </c>
      <c r="O28" s="955">
        <v>10.743801652892563</v>
      </c>
      <c r="P28" s="930"/>
      <c r="Q28" s="954">
        <v>264</v>
      </c>
      <c r="R28" s="955">
        <v>38.372093023255815</v>
      </c>
      <c r="S28" s="954">
        <v>44</v>
      </c>
      <c r="T28" s="955">
        <f t="shared" si="2"/>
        <v>16.666666666666664</v>
      </c>
    </row>
    <row r="29" spans="1:20" s="319" customFormat="1" ht="18" customHeight="1" x14ac:dyDescent="0.25">
      <c r="B29" s="1288" t="s">
        <v>0</v>
      </c>
      <c r="C29" s="1281"/>
      <c r="D29" s="1289">
        <f>SUM(D11:D28)</f>
        <v>78342</v>
      </c>
      <c r="E29" s="1290">
        <f t="shared" si="1"/>
        <v>100</v>
      </c>
      <c r="F29" s="1281"/>
      <c r="G29" s="1289">
        <f>SUM(G11:G28)</f>
        <v>24991</v>
      </c>
      <c r="H29" s="1290">
        <f t="shared" ref="H29" si="3">G29/$D29*100</f>
        <v>31.899874907457047</v>
      </c>
      <c r="I29" s="1289">
        <f>SUM(I11:I28)</f>
        <v>603</v>
      </c>
      <c r="J29" s="1290">
        <f t="shared" ref="J29" si="4">I29/G29*100</f>
        <v>2.4128686327077746</v>
      </c>
      <c r="K29" s="1281"/>
      <c r="L29" s="1289">
        <f>SUM(L11:L28)</f>
        <v>27249</v>
      </c>
      <c r="M29" s="1290">
        <f t="shared" ref="M29" si="5">L29/$D29*100</f>
        <v>34.782109213448727</v>
      </c>
      <c r="N29" s="1289">
        <f>SUM(N11:N28)</f>
        <v>1258</v>
      </c>
      <c r="O29" s="1290">
        <f t="shared" ref="O29" si="6">N29/L29*100</f>
        <v>4.6166831810341664</v>
      </c>
      <c r="P29" s="1281"/>
      <c r="Q29" s="1289">
        <f>SUM(Q11:Q28)</f>
        <v>26102</v>
      </c>
      <c r="R29" s="1290">
        <f t="shared" ref="R29" si="7">Q29/$D29*100</f>
        <v>33.318015879094226</v>
      </c>
      <c r="S29" s="1289">
        <f>SUM(S11:S28)</f>
        <v>6331</v>
      </c>
      <c r="T29" s="1290">
        <f t="shared" si="2"/>
        <v>24.254846371925524</v>
      </c>
    </row>
    <row r="30" spans="1:20" s="328" customFormat="1" ht="6.75" customHeight="1" x14ac:dyDescent="0.25">
      <c r="B30" s="1617"/>
      <c r="C30" s="1617"/>
      <c r="D30" s="1617"/>
      <c r="E30" s="1617"/>
      <c r="F30" s="779"/>
    </row>
    <row r="31" spans="1:20" x14ac:dyDescent="0.35">
      <c r="B31" s="1618"/>
      <c r="C31" s="1618"/>
      <c r="D31" s="1618"/>
      <c r="E31" s="1618"/>
      <c r="F31" s="1618"/>
      <c r="G31" s="1618"/>
      <c r="H31" s="1618"/>
      <c r="I31" s="1618"/>
      <c r="J31" s="1618"/>
      <c r="K31" s="1618"/>
      <c r="L31" s="1618"/>
      <c r="M31" s="1618"/>
      <c r="N31" s="1618"/>
      <c r="O31" s="1618"/>
      <c r="P31" s="1618"/>
      <c r="Q31" s="1618"/>
      <c r="R31" s="1618"/>
    </row>
    <row r="32" spans="1:20" x14ac:dyDescent="0.35">
      <c r="G32" s="935"/>
      <c r="L32" s="935"/>
    </row>
    <row r="33" spans="2:12" x14ac:dyDescent="0.35">
      <c r="B33" s="935"/>
      <c r="L33" s="935"/>
    </row>
  </sheetData>
  <mergeCells count="17">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s>
  <printOptions horizontalCentered="1"/>
  <pageMargins left="0" right="0" top="0.43307086614173229" bottom="0.43307086614173229" header="0" footer="0"/>
  <pageSetup paperSize="9" scale="98" orientation="landscape"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59">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55</v>
      </c>
    </row>
    <row r="2" spans="1:22" s="343" customFormat="1" ht="49.5" customHeight="1" x14ac:dyDescent="0.35">
      <c r="B2" s="1381"/>
      <c r="C2" s="1381"/>
      <c r="D2" s="1381"/>
      <c r="E2" s="1381"/>
      <c r="F2" s="344"/>
      <c r="G2" s="1595"/>
      <c r="H2" s="1595"/>
      <c r="I2" s="1595"/>
      <c r="J2" s="1595"/>
      <c r="K2" s="1595"/>
      <c r="L2" s="1595"/>
      <c r="M2" s="1595"/>
      <c r="N2" s="1595"/>
      <c r="O2" s="1595"/>
      <c r="P2" s="1595"/>
      <c r="Q2" s="1595"/>
      <c r="R2" s="1595"/>
      <c r="T2" s="344"/>
    </row>
    <row r="3" spans="1:22" s="343" customFormat="1" ht="3" customHeight="1" x14ac:dyDescent="0.35">
      <c r="B3" s="344"/>
      <c r="C3" s="344"/>
      <c r="D3" s="344"/>
      <c r="E3" s="344"/>
      <c r="F3" s="344"/>
      <c r="L3" s="344"/>
      <c r="Q3" s="344"/>
      <c r="T3" s="344"/>
    </row>
    <row r="4" spans="1:22" s="345" customFormat="1" ht="15" customHeight="1" x14ac:dyDescent="0.25">
      <c r="B4" s="1419" t="s">
        <v>437</v>
      </c>
      <c r="C4" s="1419"/>
      <c r="D4" s="1419"/>
      <c r="E4" s="1419"/>
      <c r="F4" s="1419"/>
      <c r="G4" s="1419"/>
      <c r="H4" s="1419"/>
      <c r="I4" s="1419"/>
      <c r="J4" s="1419"/>
      <c r="K4" s="1419"/>
      <c r="L4" s="1419"/>
      <c r="M4" s="1419"/>
      <c r="N4" s="1419"/>
      <c r="O4" s="1419"/>
      <c r="P4" s="1419"/>
      <c r="Q4" s="1419"/>
      <c r="R4" s="1419"/>
      <c r="S4" s="1419"/>
      <c r="T4" s="1419"/>
      <c r="U4" s="924"/>
    </row>
    <row r="5" spans="1:22" s="345" customFormat="1" ht="15" customHeight="1" x14ac:dyDescent="0.25">
      <c r="B5" s="1420" t="str">
        <f>porsaad!$B$6</f>
        <v>Situación a 31 de diciembre de 2024</v>
      </c>
      <c r="C5" s="1420"/>
      <c r="D5" s="1420"/>
      <c r="E5" s="1420"/>
      <c r="F5" s="1420"/>
      <c r="G5" s="1420"/>
      <c r="H5" s="1420"/>
      <c r="I5" s="1420"/>
      <c r="J5" s="1420"/>
      <c r="K5" s="1420"/>
      <c r="L5" s="1420"/>
      <c r="M5" s="1420"/>
      <c r="N5" s="1420"/>
      <c r="O5" s="1420"/>
      <c r="P5" s="1420"/>
      <c r="Q5" s="1420"/>
      <c r="R5" s="1420"/>
      <c r="S5" s="1420"/>
      <c r="T5" s="1420"/>
      <c r="U5" s="925"/>
      <c r="V5" s="875"/>
    </row>
    <row r="6" spans="1:22" s="345" customFormat="1" ht="4.5" customHeight="1" x14ac:dyDescent="0.25"/>
    <row r="7" spans="1:22" s="322" customFormat="1" ht="15" customHeight="1" x14ac:dyDescent="0.25">
      <c r="A7" s="316"/>
      <c r="B7" s="1596" t="s">
        <v>12</v>
      </c>
      <c r="C7" s="920"/>
      <c r="D7" s="1606" t="s">
        <v>73</v>
      </c>
      <c r="E7" s="1601"/>
      <c r="F7" s="920"/>
      <c r="G7" s="1608" t="s">
        <v>31</v>
      </c>
      <c r="H7" s="1609"/>
      <c r="I7" s="1609"/>
      <c r="J7" s="1610"/>
      <c r="K7" s="921"/>
      <c r="L7" s="1608" t="s">
        <v>49</v>
      </c>
      <c r="M7" s="1609"/>
      <c r="N7" s="1609"/>
      <c r="O7" s="1610"/>
      <c r="P7" s="921"/>
      <c r="Q7" s="1608" t="s">
        <v>50</v>
      </c>
      <c r="R7" s="1609"/>
      <c r="S7" s="1609"/>
      <c r="T7" s="1610"/>
    </row>
    <row r="8" spans="1:22" s="322" customFormat="1" ht="35.25" customHeight="1" x14ac:dyDescent="0.25">
      <c r="A8" s="316"/>
      <c r="B8" s="1597"/>
      <c r="C8" s="920"/>
      <c r="D8" s="1607"/>
      <c r="E8" s="1604"/>
      <c r="F8" s="920"/>
      <c r="G8" s="1611" t="s">
        <v>69</v>
      </c>
      <c r="H8" s="1612"/>
      <c r="I8" s="1613" t="s">
        <v>129</v>
      </c>
      <c r="J8" s="1614"/>
      <c r="K8" s="957"/>
      <c r="L8" s="1615" t="s">
        <v>69</v>
      </c>
      <c r="M8" s="1616"/>
      <c r="N8" s="1613" t="s">
        <v>129</v>
      </c>
      <c r="O8" s="1614"/>
      <c r="P8" s="957"/>
      <c r="Q8" s="1615" t="s">
        <v>69</v>
      </c>
      <c r="R8" s="1616"/>
      <c r="S8" s="1613" t="s">
        <v>129</v>
      </c>
      <c r="T8" s="1614"/>
    </row>
    <row r="9" spans="1:22" s="322" customFormat="1" ht="29.25" customHeight="1" x14ac:dyDescent="0.25">
      <c r="A9" s="316"/>
      <c r="B9" s="1598"/>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142999</v>
      </c>
      <c r="E11" s="928">
        <f>D11/D$29*100</f>
        <v>27.260699899535041</v>
      </c>
      <c r="F11" s="930"/>
      <c r="G11" s="927">
        <v>26297</v>
      </c>
      <c r="H11" s="928">
        <v>18.389639088385234</v>
      </c>
      <c r="I11" s="927">
        <v>162</v>
      </c>
      <c r="J11" s="928">
        <v>0.61603985245465265</v>
      </c>
      <c r="K11" s="930"/>
      <c r="L11" s="927">
        <v>60298</v>
      </c>
      <c r="M11" s="928">
        <v>42.166728438660414</v>
      </c>
      <c r="N11" s="927">
        <v>483</v>
      </c>
      <c r="O11" s="928">
        <v>0.80102159275597873</v>
      </c>
      <c r="P11" s="930"/>
      <c r="Q11" s="927">
        <v>56404</v>
      </c>
      <c r="R11" s="928">
        <v>39.443632472954356</v>
      </c>
      <c r="S11" s="927">
        <v>4946</v>
      </c>
      <c r="T11" s="928">
        <f>S11/Q11*100</f>
        <v>8.7688816396000284</v>
      </c>
    </row>
    <row r="12" spans="1:22" s="331" customFormat="1" ht="18" customHeight="1" x14ac:dyDescent="0.25">
      <c r="A12" s="330"/>
      <c r="B12" s="931" t="s">
        <v>7</v>
      </c>
      <c r="C12" s="930"/>
      <c r="D12" s="932">
        <f t="shared" ref="D12:D28" si="0">G12+L12+Q12</f>
        <v>10563</v>
      </c>
      <c r="E12" s="933">
        <f t="shared" ref="E12:E29" si="1">D12/D$29*100</f>
        <v>2.013683823235048</v>
      </c>
      <c r="F12" s="930"/>
      <c r="G12" s="932">
        <v>1821</v>
      </c>
      <c r="H12" s="933">
        <v>17.23942061914229</v>
      </c>
      <c r="I12" s="932">
        <v>8</v>
      </c>
      <c r="J12" s="933">
        <v>0.43931905546403077</v>
      </c>
      <c r="K12" s="930"/>
      <c r="L12" s="932">
        <v>3607</v>
      </c>
      <c r="M12" s="933">
        <v>34.147495976521817</v>
      </c>
      <c r="N12" s="932">
        <v>34</v>
      </c>
      <c r="O12" s="933">
        <v>0.9426115885777655</v>
      </c>
      <c r="P12" s="930"/>
      <c r="Q12" s="932">
        <v>5135</v>
      </c>
      <c r="R12" s="933">
        <v>48.613083404335889</v>
      </c>
      <c r="S12" s="932">
        <v>107</v>
      </c>
      <c r="T12" s="933">
        <f t="shared" ref="T12:T29" si="2">S12/Q12*100</f>
        <v>2.0837390457643621</v>
      </c>
    </row>
    <row r="13" spans="1:22" s="331" customFormat="1" ht="18" customHeight="1" x14ac:dyDescent="0.25">
      <c r="A13" s="330"/>
      <c r="B13" s="931" t="s">
        <v>37</v>
      </c>
      <c r="C13" s="930"/>
      <c r="D13" s="932">
        <f t="shared" si="0"/>
        <v>6525</v>
      </c>
      <c r="E13" s="933">
        <f t="shared" si="1"/>
        <v>1.2438972779142941</v>
      </c>
      <c r="F13" s="930"/>
      <c r="G13" s="932">
        <v>690</v>
      </c>
      <c r="H13" s="933">
        <v>10.574712643678161</v>
      </c>
      <c r="I13" s="932">
        <v>18</v>
      </c>
      <c r="J13" s="933">
        <v>2.6086956521739131</v>
      </c>
      <c r="K13" s="930"/>
      <c r="L13" s="932">
        <v>1860</v>
      </c>
      <c r="M13" s="933">
        <v>28.505747126436781</v>
      </c>
      <c r="N13" s="932">
        <v>91</v>
      </c>
      <c r="O13" s="933">
        <v>4.89247311827957</v>
      </c>
      <c r="P13" s="930"/>
      <c r="Q13" s="932">
        <v>3975</v>
      </c>
      <c r="R13" s="933">
        <v>60.919540229885058</v>
      </c>
      <c r="S13" s="932">
        <v>146</v>
      </c>
      <c r="T13" s="933">
        <f t="shared" si="2"/>
        <v>3.6729559748427674</v>
      </c>
    </row>
    <row r="14" spans="1:22" s="331" customFormat="1" ht="18" customHeight="1" x14ac:dyDescent="0.25">
      <c r="A14" s="330"/>
      <c r="B14" s="931" t="s">
        <v>38</v>
      </c>
      <c r="C14" s="930"/>
      <c r="D14" s="932">
        <f t="shared" si="0"/>
        <v>16606</v>
      </c>
      <c r="E14" s="933">
        <f t="shared" si="1"/>
        <v>3.1656947428421103</v>
      </c>
      <c r="F14" s="930"/>
      <c r="G14" s="932">
        <v>2638</v>
      </c>
      <c r="H14" s="933">
        <v>15.885824400818983</v>
      </c>
      <c r="I14" s="932">
        <v>179</v>
      </c>
      <c r="J14" s="933">
        <v>6.7854435178165282</v>
      </c>
      <c r="K14" s="930"/>
      <c r="L14" s="932">
        <v>5337</v>
      </c>
      <c r="M14" s="933">
        <v>32.138985908707696</v>
      </c>
      <c r="N14" s="932">
        <v>367</v>
      </c>
      <c r="O14" s="933">
        <v>6.8765223908562865</v>
      </c>
      <c r="P14" s="930"/>
      <c r="Q14" s="932">
        <v>8631</v>
      </c>
      <c r="R14" s="933">
        <v>51.975189690473321</v>
      </c>
      <c r="S14" s="932">
        <v>669</v>
      </c>
      <c r="T14" s="933">
        <f t="shared" si="2"/>
        <v>7.7511296489398678</v>
      </c>
    </row>
    <row r="15" spans="1:22" s="331" customFormat="1" ht="18" customHeight="1" x14ac:dyDescent="0.25">
      <c r="A15" s="330"/>
      <c r="B15" s="931" t="s">
        <v>6</v>
      </c>
      <c r="C15" s="930"/>
      <c r="D15" s="932">
        <f t="shared" si="0"/>
        <v>4381</v>
      </c>
      <c r="E15" s="933">
        <f t="shared" si="1"/>
        <v>0.83517455548544406</v>
      </c>
      <c r="F15" s="930"/>
      <c r="G15" s="932">
        <v>958</v>
      </c>
      <c r="H15" s="933">
        <v>21.867153617895458</v>
      </c>
      <c r="I15" s="932">
        <v>53</v>
      </c>
      <c r="J15" s="933">
        <v>5.5323590814196244</v>
      </c>
      <c r="K15" s="930"/>
      <c r="L15" s="932">
        <v>1603</v>
      </c>
      <c r="M15" s="933">
        <v>36.589819675873088</v>
      </c>
      <c r="N15" s="932">
        <v>102</v>
      </c>
      <c r="O15" s="933">
        <v>6.363069245165315</v>
      </c>
      <c r="P15" s="930"/>
      <c r="Q15" s="932">
        <v>1820</v>
      </c>
      <c r="R15" s="933">
        <v>41.543026706231458</v>
      </c>
      <c r="S15" s="932">
        <v>149</v>
      </c>
      <c r="T15" s="933">
        <f t="shared" si="2"/>
        <v>8.1868131868131861</v>
      </c>
    </row>
    <row r="16" spans="1:22" s="331" customFormat="1" ht="18" customHeight="1" x14ac:dyDescent="0.25">
      <c r="A16" s="330"/>
      <c r="B16" s="931" t="s">
        <v>5</v>
      </c>
      <c r="C16" s="930"/>
      <c r="D16" s="932">
        <f t="shared" si="0"/>
        <v>3912</v>
      </c>
      <c r="E16" s="933">
        <f t="shared" si="1"/>
        <v>0.74576645995413304</v>
      </c>
      <c r="F16" s="930"/>
      <c r="G16" s="932">
        <v>595</v>
      </c>
      <c r="H16" s="933">
        <v>15.20961145194274</v>
      </c>
      <c r="I16" s="932">
        <v>61</v>
      </c>
      <c r="J16" s="933">
        <v>10.252100840336134</v>
      </c>
      <c r="K16" s="930"/>
      <c r="L16" s="932">
        <v>1520</v>
      </c>
      <c r="M16" s="933">
        <v>38.854805725971367</v>
      </c>
      <c r="N16" s="932">
        <v>211</v>
      </c>
      <c r="O16" s="933">
        <v>13.881578947368419</v>
      </c>
      <c r="P16" s="930"/>
      <c r="Q16" s="932">
        <v>1797</v>
      </c>
      <c r="R16" s="933">
        <v>45.935582822085891</v>
      </c>
      <c r="S16" s="932">
        <v>370</v>
      </c>
      <c r="T16" s="933">
        <f t="shared" si="2"/>
        <v>20.589872008903729</v>
      </c>
    </row>
    <row r="17" spans="1:20" s="331" customFormat="1" ht="18" customHeight="1" x14ac:dyDescent="0.25">
      <c r="A17" s="330"/>
      <c r="B17" s="931" t="s">
        <v>4</v>
      </c>
      <c r="C17" s="930"/>
      <c r="D17" s="932">
        <f t="shared" si="0"/>
        <v>32771</v>
      </c>
      <c r="E17" s="933">
        <f t="shared" si="1"/>
        <v>6.2473191869010467</v>
      </c>
      <c r="F17" s="930"/>
      <c r="G17" s="932">
        <v>4447</v>
      </c>
      <c r="H17" s="933">
        <v>13.5699246284825</v>
      </c>
      <c r="I17" s="932">
        <v>83</v>
      </c>
      <c r="J17" s="933">
        <v>1.8664268045873622</v>
      </c>
      <c r="K17" s="930"/>
      <c r="L17" s="932">
        <v>9905</v>
      </c>
      <c r="M17" s="933">
        <v>30.224893961124167</v>
      </c>
      <c r="N17" s="932">
        <v>405</v>
      </c>
      <c r="O17" s="933">
        <v>4.0888440181726402</v>
      </c>
      <c r="P17" s="930"/>
      <c r="Q17" s="932">
        <v>18419</v>
      </c>
      <c r="R17" s="933">
        <v>56.205181410393337</v>
      </c>
      <c r="S17" s="932">
        <v>1759</v>
      </c>
      <c r="T17" s="933">
        <f t="shared" si="2"/>
        <v>9.5499212769422872</v>
      </c>
    </row>
    <row r="18" spans="1:20" s="331" customFormat="1" ht="18" customHeight="1" x14ac:dyDescent="0.25">
      <c r="A18" s="330"/>
      <c r="B18" s="931" t="s">
        <v>40</v>
      </c>
      <c r="C18" s="930"/>
      <c r="D18" s="932">
        <f t="shared" si="0"/>
        <v>31893</v>
      </c>
      <c r="E18" s="933">
        <f t="shared" si="1"/>
        <v>6.079941131727292</v>
      </c>
      <c r="F18" s="930"/>
      <c r="G18" s="932">
        <v>5429</v>
      </c>
      <c r="H18" s="933">
        <v>17.022544131941178</v>
      </c>
      <c r="I18" s="932">
        <v>1016</v>
      </c>
      <c r="J18" s="933">
        <v>18.714312027997789</v>
      </c>
      <c r="K18" s="930"/>
      <c r="L18" s="932">
        <v>9671</v>
      </c>
      <c r="M18" s="933">
        <v>30.323268428808831</v>
      </c>
      <c r="N18" s="932">
        <v>3206</v>
      </c>
      <c r="O18" s="933">
        <v>33.150656602212806</v>
      </c>
      <c r="P18" s="930"/>
      <c r="Q18" s="932">
        <v>16793</v>
      </c>
      <c r="R18" s="933">
        <v>52.654187439249988</v>
      </c>
      <c r="S18" s="932">
        <v>8694</v>
      </c>
      <c r="T18" s="933">
        <f t="shared" si="2"/>
        <v>51.771571488120053</v>
      </c>
    </row>
    <row r="19" spans="1:20" s="331" customFormat="1" ht="18" customHeight="1" x14ac:dyDescent="0.25">
      <c r="A19" s="330"/>
      <c r="B19" s="931" t="s">
        <v>41</v>
      </c>
      <c r="C19" s="930"/>
      <c r="D19" s="932">
        <f t="shared" si="0"/>
        <v>36176</v>
      </c>
      <c r="E19" s="933">
        <f t="shared" si="1"/>
        <v>6.8964333985942528</v>
      </c>
      <c r="F19" s="930"/>
      <c r="G19" s="932">
        <v>4106</v>
      </c>
      <c r="H19" s="933">
        <v>11.350066342326404</v>
      </c>
      <c r="I19" s="932">
        <v>16</v>
      </c>
      <c r="J19" s="933">
        <v>0.38967364831953238</v>
      </c>
      <c r="K19" s="930"/>
      <c r="L19" s="932">
        <v>12644</v>
      </c>
      <c r="M19" s="933">
        <v>34.951348960636885</v>
      </c>
      <c r="N19" s="932">
        <v>38</v>
      </c>
      <c r="O19" s="933">
        <v>0.30053780449224926</v>
      </c>
      <c r="P19" s="930"/>
      <c r="Q19" s="932">
        <v>19426</v>
      </c>
      <c r="R19" s="933">
        <v>53.698584697036708</v>
      </c>
      <c r="S19" s="932">
        <v>27</v>
      </c>
      <c r="T19" s="933">
        <f t="shared" si="2"/>
        <v>0.13898898383609595</v>
      </c>
    </row>
    <row r="20" spans="1:20" s="331" customFormat="1" ht="18" customHeight="1" x14ac:dyDescent="0.25">
      <c r="A20" s="330"/>
      <c r="B20" s="931" t="s">
        <v>3</v>
      </c>
      <c r="C20" s="930"/>
      <c r="D20" s="932">
        <f t="shared" si="0"/>
        <v>82468</v>
      </c>
      <c r="E20" s="933">
        <f t="shared" si="1"/>
        <v>15.721336508051495</v>
      </c>
      <c r="F20" s="930"/>
      <c r="G20" s="932">
        <v>19894</v>
      </c>
      <c r="H20" s="933">
        <v>24.123296308871321</v>
      </c>
      <c r="I20" s="932">
        <v>1117</v>
      </c>
      <c r="J20" s="933">
        <v>5.6147582185583591</v>
      </c>
      <c r="K20" s="930"/>
      <c r="L20" s="932">
        <v>30124</v>
      </c>
      <c r="M20" s="933">
        <v>36.528107872144346</v>
      </c>
      <c r="N20" s="932">
        <v>2701</v>
      </c>
      <c r="O20" s="933">
        <v>8.9662727393440438</v>
      </c>
      <c r="P20" s="930"/>
      <c r="Q20" s="932">
        <v>32450</v>
      </c>
      <c r="R20" s="933">
        <v>39.348595818984336</v>
      </c>
      <c r="S20" s="932">
        <v>4580</v>
      </c>
      <c r="T20" s="933">
        <f t="shared" si="2"/>
        <v>14.11402157164869</v>
      </c>
    </row>
    <row r="21" spans="1:20" s="331" customFormat="1" ht="18" customHeight="1" x14ac:dyDescent="0.25">
      <c r="A21" s="330"/>
      <c r="B21" s="931" t="s">
        <v>2</v>
      </c>
      <c r="C21" s="930"/>
      <c r="D21" s="932">
        <f t="shared" si="0"/>
        <v>6883</v>
      </c>
      <c r="E21" s="933">
        <f t="shared" si="1"/>
        <v>1.3121448220512009</v>
      </c>
      <c r="F21" s="930"/>
      <c r="G21" s="932">
        <v>1001</v>
      </c>
      <c r="H21" s="933">
        <v>14.543077146593056</v>
      </c>
      <c r="I21" s="932">
        <v>92</v>
      </c>
      <c r="J21" s="933">
        <v>9.1908091908091905</v>
      </c>
      <c r="K21" s="930"/>
      <c r="L21" s="932">
        <v>2200</v>
      </c>
      <c r="M21" s="933">
        <v>31.96280691558913</v>
      </c>
      <c r="N21" s="932">
        <v>243</v>
      </c>
      <c r="O21" s="933">
        <v>11.045454545454545</v>
      </c>
      <c r="P21" s="930"/>
      <c r="Q21" s="932">
        <v>3682</v>
      </c>
      <c r="R21" s="933">
        <v>53.49411593781781</v>
      </c>
      <c r="S21" s="932">
        <v>631</v>
      </c>
      <c r="T21" s="933">
        <f t="shared" si="2"/>
        <v>17.137425312330258</v>
      </c>
    </row>
    <row r="22" spans="1:20" s="331" customFormat="1" ht="18" customHeight="1" x14ac:dyDescent="0.25">
      <c r="A22" s="330"/>
      <c r="B22" s="931" t="s">
        <v>35</v>
      </c>
      <c r="C22" s="930"/>
      <c r="D22" s="932">
        <f t="shared" si="0"/>
        <v>21170</v>
      </c>
      <c r="E22" s="933">
        <f t="shared" si="1"/>
        <v>4.0357556127885985</v>
      </c>
      <c r="F22" s="930"/>
      <c r="G22" s="932">
        <v>6164</v>
      </c>
      <c r="H22" s="933">
        <v>29.116674539442606</v>
      </c>
      <c r="I22" s="932">
        <v>10</v>
      </c>
      <c r="J22" s="933">
        <v>0.16223231667748217</v>
      </c>
      <c r="K22" s="930"/>
      <c r="L22" s="932">
        <v>7092</v>
      </c>
      <c r="M22" s="933">
        <v>33.500236183278226</v>
      </c>
      <c r="N22" s="932">
        <v>40</v>
      </c>
      <c r="O22" s="933">
        <v>0.56401579244218836</v>
      </c>
      <c r="P22" s="930"/>
      <c r="Q22" s="932">
        <v>7914</v>
      </c>
      <c r="R22" s="933">
        <v>37.383089277279169</v>
      </c>
      <c r="S22" s="932">
        <v>115</v>
      </c>
      <c r="T22" s="933">
        <f t="shared" si="2"/>
        <v>1.4531210513014912</v>
      </c>
    </row>
    <row r="23" spans="1:20" s="331" customFormat="1" ht="18" customHeight="1" x14ac:dyDescent="0.25">
      <c r="A23" s="330"/>
      <c r="B23" s="931" t="s">
        <v>42</v>
      </c>
      <c r="C23" s="930"/>
      <c r="D23" s="932">
        <f t="shared" si="0"/>
        <v>81046</v>
      </c>
      <c r="E23" s="933">
        <f t="shared" si="1"/>
        <v>15.450252687485344</v>
      </c>
      <c r="F23" s="930"/>
      <c r="G23" s="932">
        <v>17667</v>
      </c>
      <c r="H23" s="933">
        <v>21.798731584532241</v>
      </c>
      <c r="I23" s="932">
        <v>2171</v>
      </c>
      <c r="J23" s="933">
        <v>12.288447387785135</v>
      </c>
      <c r="K23" s="930"/>
      <c r="L23" s="932">
        <v>30356</v>
      </c>
      <c r="M23" s="933">
        <v>37.45527231448807</v>
      </c>
      <c r="N23" s="932">
        <v>6310</v>
      </c>
      <c r="O23" s="933">
        <v>20.78666490973778</v>
      </c>
      <c r="P23" s="930"/>
      <c r="Q23" s="932">
        <v>33023</v>
      </c>
      <c r="R23" s="933">
        <v>40.745996100979696</v>
      </c>
      <c r="S23" s="932">
        <v>13699</v>
      </c>
      <c r="T23" s="933">
        <f t="shared" si="2"/>
        <v>41.483208672743238</v>
      </c>
    </row>
    <row r="24" spans="1:20" s="331" customFormat="1" ht="18" customHeight="1" x14ac:dyDescent="0.25">
      <c r="A24" s="330">
        <v>47094</v>
      </c>
      <c r="B24" s="931" t="s">
        <v>43</v>
      </c>
      <c r="C24" s="930"/>
      <c r="D24" s="932">
        <f t="shared" si="0"/>
        <v>12962</v>
      </c>
      <c r="E24" s="933">
        <f t="shared" si="1"/>
        <v>2.4710186231915827</v>
      </c>
      <c r="F24" s="930"/>
      <c r="G24" s="932">
        <v>2255</v>
      </c>
      <c r="H24" s="933">
        <v>17.397006634778585</v>
      </c>
      <c r="I24" s="932">
        <v>289</v>
      </c>
      <c r="J24" s="933">
        <v>12.815964523281597</v>
      </c>
      <c r="K24" s="930"/>
      <c r="L24" s="932">
        <v>4488</v>
      </c>
      <c r="M24" s="933">
        <v>34.624286375559329</v>
      </c>
      <c r="N24" s="932">
        <v>883</v>
      </c>
      <c r="O24" s="933">
        <v>19.674688057040999</v>
      </c>
      <c r="P24" s="930"/>
      <c r="Q24" s="932">
        <v>6219</v>
      </c>
      <c r="R24" s="933">
        <v>47.978706989662086</v>
      </c>
      <c r="S24" s="932">
        <v>1680</v>
      </c>
      <c r="T24" s="933">
        <f t="shared" si="2"/>
        <v>27.013989387361313</v>
      </c>
    </row>
    <row r="25" spans="1:20" s="331" customFormat="1" ht="18" customHeight="1" x14ac:dyDescent="0.25">
      <c r="B25" s="931" t="s">
        <v>44</v>
      </c>
      <c r="C25" s="930"/>
      <c r="D25" s="932">
        <f t="shared" si="0"/>
        <v>3533</v>
      </c>
      <c r="E25" s="933">
        <f t="shared" si="1"/>
        <v>0.6735155682561228</v>
      </c>
      <c r="F25" s="930"/>
      <c r="G25" s="932">
        <v>399</v>
      </c>
      <c r="H25" s="933">
        <v>11.293518256439286</v>
      </c>
      <c r="I25" s="932">
        <v>3</v>
      </c>
      <c r="J25" s="933">
        <v>0.75187969924812026</v>
      </c>
      <c r="K25" s="930"/>
      <c r="L25" s="932">
        <v>1251</v>
      </c>
      <c r="M25" s="933">
        <v>35.40900084913671</v>
      </c>
      <c r="N25" s="932">
        <v>7</v>
      </c>
      <c r="O25" s="933">
        <v>0.55955235811350923</v>
      </c>
      <c r="P25" s="930"/>
      <c r="Q25" s="932">
        <v>1883</v>
      </c>
      <c r="R25" s="933">
        <v>53.297480894423998</v>
      </c>
      <c r="S25" s="932">
        <v>9</v>
      </c>
      <c r="T25" s="933">
        <f t="shared" si="2"/>
        <v>0.47796070100902821</v>
      </c>
    </row>
    <row r="26" spans="1:20" s="331" customFormat="1" ht="18" customHeight="1" x14ac:dyDescent="0.25">
      <c r="B26" s="931" t="s">
        <v>45</v>
      </c>
      <c r="C26" s="930"/>
      <c r="D26" s="932">
        <f t="shared" si="0"/>
        <v>26175</v>
      </c>
      <c r="E26" s="933">
        <f t="shared" si="1"/>
        <v>4.9898867815182602</v>
      </c>
      <c r="F26" s="930"/>
      <c r="G26" s="932">
        <v>4480</v>
      </c>
      <c r="H26" s="933">
        <v>17.115568290353391</v>
      </c>
      <c r="I26" s="932">
        <v>575</v>
      </c>
      <c r="J26" s="933">
        <v>12.834821428571427</v>
      </c>
      <c r="K26" s="930"/>
      <c r="L26" s="932">
        <v>8404</v>
      </c>
      <c r="M26" s="933">
        <v>32.106972301814707</v>
      </c>
      <c r="N26" s="932">
        <v>1615</v>
      </c>
      <c r="O26" s="933">
        <v>19.217039504997622</v>
      </c>
      <c r="P26" s="930"/>
      <c r="Q26" s="932">
        <v>13291</v>
      </c>
      <c r="R26" s="933">
        <v>50.777459407831905</v>
      </c>
      <c r="S26" s="932">
        <v>4134</v>
      </c>
      <c r="T26" s="933">
        <f t="shared" si="2"/>
        <v>31.103754420284403</v>
      </c>
    </row>
    <row r="27" spans="1:20" s="331" customFormat="1" ht="18" customHeight="1" x14ac:dyDescent="0.25">
      <c r="B27" s="931" t="s">
        <v>46</v>
      </c>
      <c r="C27" s="930"/>
      <c r="D27" s="932">
        <f t="shared" si="0"/>
        <v>3714</v>
      </c>
      <c r="E27" s="933">
        <f t="shared" si="1"/>
        <v>0.7080206115208717</v>
      </c>
      <c r="F27" s="930"/>
      <c r="G27" s="932">
        <v>485</v>
      </c>
      <c r="H27" s="933">
        <v>13.058696822832525</v>
      </c>
      <c r="I27" s="932">
        <v>146</v>
      </c>
      <c r="J27" s="933">
        <v>30.103092783505154</v>
      </c>
      <c r="K27" s="930"/>
      <c r="L27" s="932">
        <v>1271</v>
      </c>
      <c r="M27" s="933">
        <v>34.221863220247712</v>
      </c>
      <c r="N27" s="932">
        <v>441</v>
      </c>
      <c r="O27" s="933">
        <v>34.697088906372933</v>
      </c>
      <c r="P27" s="930"/>
      <c r="Q27" s="932">
        <v>1958</v>
      </c>
      <c r="R27" s="933">
        <v>52.719439956919764</v>
      </c>
      <c r="S27" s="932">
        <v>980</v>
      </c>
      <c r="T27" s="933">
        <f t="shared" si="2"/>
        <v>50.051072522982629</v>
      </c>
    </row>
    <row r="28" spans="1:20" s="331" customFormat="1" ht="18" customHeight="1" x14ac:dyDescent="0.25">
      <c r="B28" s="953" t="s">
        <v>1</v>
      </c>
      <c r="C28" s="930"/>
      <c r="D28" s="954">
        <f t="shared" si="0"/>
        <v>784</v>
      </c>
      <c r="E28" s="955">
        <f t="shared" si="1"/>
        <v>0.14945830894786308</v>
      </c>
      <c r="F28" s="930"/>
      <c r="G28" s="954">
        <v>193</v>
      </c>
      <c r="H28" s="955">
        <v>24.617346938775512</v>
      </c>
      <c r="I28" s="954">
        <v>9</v>
      </c>
      <c r="J28" s="955">
        <v>4.6632124352331603</v>
      </c>
      <c r="K28" s="930"/>
      <c r="L28" s="954">
        <v>271</v>
      </c>
      <c r="M28" s="955">
        <v>34.566326530612244</v>
      </c>
      <c r="N28" s="954">
        <v>28</v>
      </c>
      <c r="O28" s="955">
        <v>10.332103321033211</v>
      </c>
      <c r="P28" s="930"/>
      <c r="Q28" s="954">
        <v>320</v>
      </c>
      <c r="R28" s="955">
        <v>40.816326530612244</v>
      </c>
      <c r="S28" s="954">
        <v>65</v>
      </c>
      <c r="T28" s="955">
        <f t="shared" si="2"/>
        <v>20.3125</v>
      </c>
    </row>
    <row r="29" spans="1:20" s="319" customFormat="1" ht="18" customHeight="1" x14ac:dyDescent="0.25">
      <c r="B29" s="1288" t="s">
        <v>0</v>
      </c>
      <c r="C29" s="1281"/>
      <c r="D29" s="1289">
        <f>SUM(D11:D28)</f>
        <v>524561</v>
      </c>
      <c r="E29" s="1290">
        <f t="shared" si="1"/>
        <v>100</v>
      </c>
      <c r="F29" s="1281"/>
      <c r="G29" s="1289">
        <f>SUM(G11:G28)</f>
        <v>99519</v>
      </c>
      <c r="H29" s="1290">
        <f t="shared" ref="H29" si="3">G29/$D29*100</f>
        <v>18.971864092069367</v>
      </c>
      <c r="I29" s="1289">
        <f>SUM(I11:I28)</f>
        <v>6008</v>
      </c>
      <c r="J29" s="1290">
        <f t="shared" ref="J29" si="4">I29/G29*100</f>
        <v>6.0370381535184237</v>
      </c>
      <c r="K29" s="1281"/>
      <c r="L29" s="1289">
        <f>SUM(L11:L28)</f>
        <v>191902</v>
      </c>
      <c r="M29" s="1290">
        <f t="shared" ref="M29" si="5">L29/$D29*100</f>
        <v>36.58335255575615</v>
      </c>
      <c r="N29" s="1289">
        <f>SUM(N11:N28)</f>
        <v>17205</v>
      </c>
      <c r="O29" s="1290">
        <f t="shared" ref="O29" si="6">N29/L29*100</f>
        <v>8.9655136475909565</v>
      </c>
      <c r="P29" s="1281"/>
      <c r="Q29" s="1289">
        <f>SUM(Q11:Q28)</f>
        <v>233140</v>
      </c>
      <c r="R29" s="1290">
        <f t="shared" ref="R29" si="7">Q29/$D29*100</f>
        <v>44.444783352174483</v>
      </c>
      <c r="S29" s="1289">
        <f>SUM(S11:S28)</f>
        <v>42760</v>
      </c>
      <c r="T29" s="1290">
        <f t="shared" si="2"/>
        <v>18.340911040576476</v>
      </c>
    </row>
    <row r="30" spans="1:20" s="328" customFormat="1" ht="6.75" customHeight="1" x14ac:dyDescent="0.25">
      <c r="B30" s="1617"/>
      <c r="C30" s="1617"/>
      <c r="D30" s="1617"/>
      <c r="E30" s="1617"/>
      <c r="F30" s="779"/>
    </row>
    <row r="31" spans="1:20" x14ac:dyDescent="0.35">
      <c r="B31" s="1618"/>
      <c r="C31" s="1618"/>
      <c r="D31" s="1618"/>
      <c r="E31" s="1618"/>
      <c r="F31" s="1618"/>
      <c r="G31" s="1618"/>
      <c r="H31" s="1618"/>
      <c r="I31" s="1618"/>
      <c r="J31" s="1618"/>
      <c r="K31" s="1618"/>
      <c r="L31" s="1618"/>
      <c r="M31" s="1618"/>
      <c r="N31" s="1618"/>
      <c r="O31" s="1618"/>
      <c r="P31" s="1618"/>
      <c r="Q31" s="1618"/>
      <c r="R31" s="1618"/>
    </row>
    <row r="32" spans="1:20" x14ac:dyDescent="0.35">
      <c r="G32" s="935"/>
      <c r="L32" s="935"/>
    </row>
    <row r="33" spans="2:12" x14ac:dyDescent="0.35">
      <c r="B33" s="935"/>
      <c r="L33" s="935"/>
    </row>
  </sheetData>
  <mergeCells count="17">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s>
  <printOptions horizontalCentered="1"/>
  <pageMargins left="0" right="0" top="0.43307086614173229" bottom="0.43307086614173229" header="0" footer="0"/>
  <pageSetup paperSize="9" scale="98" orientation="landscape"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60">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80</v>
      </c>
    </row>
    <row r="2" spans="1:22" s="343" customFormat="1" ht="49.5" customHeight="1" x14ac:dyDescent="0.35">
      <c r="B2" s="1381"/>
      <c r="C2" s="1381"/>
      <c r="D2" s="1381"/>
      <c r="E2" s="1381"/>
      <c r="F2" s="344"/>
      <c r="G2" s="1595"/>
      <c r="H2" s="1595"/>
      <c r="I2" s="1595"/>
      <c r="J2" s="1595"/>
      <c r="K2" s="1595"/>
      <c r="L2" s="1595"/>
      <c r="M2" s="1595"/>
      <c r="N2" s="1595"/>
      <c r="O2" s="1595"/>
      <c r="P2" s="1595"/>
      <c r="Q2" s="1595"/>
      <c r="R2" s="1595"/>
      <c r="T2" s="344"/>
    </row>
    <row r="3" spans="1:22" s="343" customFormat="1" ht="3" customHeight="1" x14ac:dyDescent="0.35">
      <c r="B3" s="344"/>
      <c r="C3" s="344"/>
      <c r="D3" s="344"/>
      <c r="E3" s="344"/>
      <c r="F3" s="344"/>
      <c r="L3" s="344"/>
      <c r="Q3" s="344"/>
      <c r="T3" s="344"/>
    </row>
    <row r="4" spans="1:22" s="345" customFormat="1" ht="15" customHeight="1" x14ac:dyDescent="0.25">
      <c r="B4" s="1419" t="s">
        <v>436</v>
      </c>
      <c r="C4" s="1419"/>
      <c r="D4" s="1419"/>
      <c r="E4" s="1419"/>
      <c r="F4" s="1419"/>
      <c r="G4" s="1419"/>
      <c r="H4" s="1419"/>
      <c r="I4" s="1419"/>
      <c r="J4" s="1419"/>
      <c r="K4" s="1419"/>
      <c r="L4" s="1419"/>
      <c r="M4" s="1419"/>
      <c r="N4" s="1419"/>
      <c r="O4" s="1419"/>
      <c r="P4" s="1419"/>
      <c r="Q4" s="1419"/>
      <c r="R4" s="1419"/>
      <c r="S4" s="1419"/>
      <c r="T4" s="1419"/>
      <c r="U4" s="924"/>
    </row>
    <row r="5" spans="1:22" s="345" customFormat="1" ht="15" customHeight="1" x14ac:dyDescent="0.25">
      <c r="B5" s="1420" t="str">
        <f>porsaad!$B$6</f>
        <v>Situación a 31 de diciembre de 2024</v>
      </c>
      <c r="C5" s="1420"/>
      <c r="D5" s="1420"/>
      <c r="E5" s="1420"/>
      <c r="F5" s="1420"/>
      <c r="G5" s="1420"/>
      <c r="H5" s="1420"/>
      <c r="I5" s="1420"/>
      <c r="J5" s="1420"/>
      <c r="K5" s="1420"/>
      <c r="L5" s="1420"/>
      <c r="M5" s="1420"/>
      <c r="N5" s="1420"/>
      <c r="O5" s="1420"/>
      <c r="P5" s="1420"/>
      <c r="Q5" s="1420"/>
      <c r="R5" s="1420"/>
      <c r="S5" s="1420"/>
      <c r="T5" s="1420"/>
      <c r="U5" s="925"/>
      <c r="V5" s="875"/>
    </row>
    <row r="6" spans="1:22" s="345" customFormat="1" ht="4.5" customHeight="1" x14ac:dyDescent="0.25"/>
    <row r="7" spans="1:22" s="322" customFormat="1" ht="15" customHeight="1" x14ac:dyDescent="0.25">
      <c r="A7" s="316"/>
      <c r="B7" s="1596" t="s">
        <v>12</v>
      </c>
      <c r="C7" s="920"/>
      <c r="D7" s="1606" t="s">
        <v>74</v>
      </c>
      <c r="E7" s="1601"/>
      <c r="F7" s="920"/>
      <c r="G7" s="1608" t="s">
        <v>31</v>
      </c>
      <c r="H7" s="1609"/>
      <c r="I7" s="1609"/>
      <c r="J7" s="1610"/>
      <c r="K7" s="921"/>
      <c r="L7" s="1608" t="s">
        <v>49</v>
      </c>
      <c r="M7" s="1609"/>
      <c r="N7" s="1609"/>
      <c r="O7" s="1610"/>
      <c r="P7" s="921"/>
      <c r="Q7" s="1608" t="s">
        <v>50</v>
      </c>
      <c r="R7" s="1609"/>
      <c r="S7" s="1609"/>
      <c r="T7" s="1610"/>
    </row>
    <row r="8" spans="1:22" s="322" customFormat="1" ht="35.25" customHeight="1" x14ac:dyDescent="0.25">
      <c r="A8" s="316"/>
      <c r="B8" s="1597"/>
      <c r="C8" s="920"/>
      <c r="D8" s="1607"/>
      <c r="E8" s="1604"/>
      <c r="F8" s="920"/>
      <c r="G8" s="1611" t="s">
        <v>69</v>
      </c>
      <c r="H8" s="1612"/>
      <c r="I8" s="1613" t="s">
        <v>129</v>
      </c>
      <c r="J8" s="1614"/>
      <c r="K8" s="957"/>
      <c r="L8" s="1615" t="s">
        <v>69</v>
      </c>
      <c r="M8" s="1616"/>
      <c r="N8" s="1613" t="s">
        <v>129</v>
      </c>
      <c r="O8" s="1614"/>
      <c r="P8" s="957"/>
      <c r="Q8" s="1615" t="s">
        <v>69</v>
      </c>
      <c r="R8" s="1616"/>
      <c r="S8" s="1613" t="s">
        <v>129</v>
      </c>
      <c r="T8" s="1614"/>
    </row>
    <row r="9" spans="1:22" s="322" customFormat="1" ht="29.25" customHeight="1" x14ac:dyDescent="0.25">
      <c r="A9" s="316"/>
      <c r="B9" s="1598"/>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163692</v>
      </c>
      <c r="E11" s="928">
        <f>D11/D$29*100</f>
        <v>45.788356265926708</v>
      </c>
      <c r="F11" s="930"/>
      <c r="G11" s="927">
        <v>30358</v>
      </c>
      <c r="H11" s="928">
        <v>18.545805537228453</v>
      </c>
      <c r="I11" s="927">
        <v>7779</v>
      </c>
      <c r="J11" s="928">
        <v>25.624217669148162</v>
      </c>
      <c r="K11" s="930"/>
      <c r="L11" s="927">
        <v>70329</v>
      </c>
      <c r="M11" s="928">
        <v>42.964225496664469</v>
      </c>
      <c r="N11" s="927">
        <v>17583</v>
      </c>
      <c r="O11" s="928">
        <v>25.001066416414279</v>
      </c>
      <c r="P11" s="930"/>
      <c r="Q11" s="927">
        <v>63005</v>
      </c>
      <c r="R11" s="928">
        <v>38.489968966107078</v>
      </c>
      <c r="S11" s="927">
        <v>16164</v>
      </c>
      <c r="T11" s="928">
        <f>IFERROR(S11/Q11*100,"-")</f>
        <v>25.655106737560512</v>
      </c>
    </row>
    <row r="12" spans="1:22" s="331" customFormat="1" ht="18" customHeight="1" x14ac:dyDescent="0.25">
      <c r="A12" s="330"/>
      <c r="B12" s="931" t="s">
        <v>7</v>
      </c>
      <c r="C12" s="930"/>
      <c r="D12" s="932">
        <f t="shared" ref="D12:D28" si="0">G12+L12+Q12</f>
        <v>5649</v>
      </c>
      <c r="E12" s="933">
        <f t="shared" ref="E12:E29" si="1">D12/D$29*100</f>
        <v>1.5801531201660433</v>
      </c>
      <c r="F12" s="930"/>
      <c r="G12" s="932">
        <v>726</v>
      </c>
      <c r="H12" s="933">
        <v>12.8518321826872</v>
      </c>
      <c r="I12" s="932">
        <v>348</v>
      </c>
      <c r="J12" s="933">
        <v>47.933884297520663</v>
      </c>
      <c r="K12" s="930"/>
      <c r="L12" s="932">
        <v>1703</v>
      </c>
      <c r="M12" s="933">
        <v>30.146928659939814</v>
      </c>
      <c r="N12" s="932">
        <v>704</v>
      </c>
      <c r="O12" s="933">
        <v>41.338813857897826</v>
      </c>
      <c r="P12" s="930"/>
      <c r="Q12" s="932">
        <v>3220</v>
      </c>
      <c r="R12" s="933">
        <v>57.001239157372986</v>
      </c>
      <c r="S12" s="932">
        <v>1400</v>
      </c>
      <c r="T12" s="933">
        <f t="shared" ref="T12:T28" si="2">IFERROR(S12/Q12*100,"-")</f>
        <v>43.478260869565219</v>
      </c>
    </row>
    <row r="13" spans="1:22" s="331" customFormat="1" ht="18" customHeight="1" x14ac:dyDescent="0.25">
      <c r="A13" s="330"/>
      <c r="B13" s="931" t="s">
        <v>37</v>
      </c>
      <c r="C13" s="930"/>
      <c r="D13" s="932">
        <f t="shared" si="0"/>
        <v>7714</v>
      </c>
      <c r="E13" s="933">
        <f t="shared" si="1"/>
        <v>2.157780345009888</v>
      </c>
      <c r="F13" s="930"/>
      <c r="G13" s="932">
        <v>934</v>
      </c>
      <c r="H13" s="933">
        <v>12.107855846512834</v>
      </c>
      <c r="I13" s="932">
        <v>669</v>
      </c>
      <c r="J13" s="933">
        <v>71.627408993576012</v>
      </c>
      <c r="K13" s="930"/>
      <c r="L13" s="932">
        <v>1973</v>
      </c>
      <c r="M13" s="933">
        <v>25.576873217526575</v>
      </c>
      <c r="N13" s="932">
        <v>1086</v>
      </c>
      <c r="O13" s="933">
        <v>55.043081601621893</v>
      </c>
      <c r="P13" s="930"/>
      <c r="Q13" s="932">
        <v>4807</v>
      </c>
      <c r="R13" s="933">
        <v>62.315270935960584</v>
      </c>
      <c r="S13" s="932">
        <v>2376</v>
      </c>
      <c r="T13" s="933">
        <f t="shared" si="2"/>
        <v>49.427917620137301</v>
      </c>
    </row>
    <row r="14" spans="1:22" s="331" customFormat="1" ht="18" customHeight="1" x14ac:dyDescent="0.25">
      <c r="A14" s="330"/>
      <c r="B14" s="931" t="s">
        <v>38</v>
      </c>
      <c r="C14" s="930"/>
      <c r="D14" s="932">
        <f t="shared" si="0"/>
        <v>2305</v>
      </c>
      <c r="E14" s="933">
        <f t="shared" si="1"/>
        <v>0.6447606553341706</v>
      </c>
      <c r="F14" s="930"/>
      <c r="G14" s="932">
        <v>588</v>
      </c>
      <c r="H14" s="933">
        <v>25.509761388286336</v>
      </c>
      <c r="I14" s="932">
        <v>44</v>
      </c>
      <c r="J14" s="933">
        <v>7.4829931972789119</v>
      </c>
      <c r="K14" s="930"/>
      <c r="L14" s="932">
        <v>891</v>
      </c>
      <c r="M14" s="933">
        <v>38.655097613882859</v>
      </c>
      <c r="N14" s="932">
        <v>53</v>
      </c>
      <c r="O14" s="933">
        <v>5.9483726150392817</v>
      </c>
      <c r="P14" s="930"/>
      <c r="Q14" s="932">
        <v>826</v>
      </c>
      <c r="R14" s="933">
        <v>35.835140997830798</v>
      </c>
      <c r="S14" s="932">
        <v>72</v>
      </c>
      <c r="T14" s="933">
        <f t="shared" si="2"/>
        <v>8.7167070217917662</v>
      </c>
    </row>
    <row r="15" spans="1:22" s="331" customFormat="1" ht="18" customHeight="1" x14ac:dyDescent="0.25">
      <c r="A15" s="330"/>
      <c r="B15" s="931" t="s">
        <v>6</v>
      </c>
      <c r="C15" s="930"/>
      <c r="D15" s="932">
        <f t="shared" si="0"/>
        <v>3335</v>
      </c>
      <c r="E15" s="933">
        <f t="shared" si="1"/>
        <v>0.93287496118848545</v>
      </c>
      <c r="F15" s="930"/>
      <c r="G15" s="932">
        <v>982</v>
      </c>
      <c r="H15" s="933">
        <v>29.445277361319338</v>
      </c>
      <c r="I15" s="932">
        <v>55</v>
      </c>
      <c r="J15" s="933">
        <v>5.6008146639511205</v>
      </c>
      <c r="K15" s="930"/>
      <c r="L15" s="932">
        <v>1057</v>
      </c>
      <c r="M15" s="933">
        <v>31.694152923538233</v>
      </c>
      <c r="N15" s="932">
        <v>55</v>
      </c>
      <c r="O15" s="933">
        <v>5.2034058656575208</v>
      </c>
      <c r="P15" s="930"/>
      <c r="Q15" s="932">
        <v>1296</v>
      </c>
      <c r="R15" s="933">
        <v>38.860569715142432</v>
      </c>
      <c r="S15" s="932">
        <v>71</v>
      </c>
      <c r="T15" s="933">
        <f t="shared" si="2"/>
        <v>5.4783950617283947</v>
      </c>
    </row>
    <row r="16" spans="1:22" s="331" customFormat="1" ht="18" customHeight="1" x14ac:dyDescent="0.25">
      <c r="A16" s="330"/>
      <c r="B16" s="931" t="s">
        <v>5</v>
      </c>
      <c r="C16" s="930"/>
      <c r="D16" s="932">
        <f t="shared" si="0"/>
        <v>1439</v>
      </c>
      <c r="E16" s="933">
        <f t="shared" si="1"/>
        <v>0.40252086031491174</v>
      </c>
      <c r="F16" s="930"/>
      <c r="G16" s="932">
        <v>419</v>
      </c>
      <c r="H16" s="933">
        <v>29.117442668519804</v>
      </c>
      <c r="I16" s="932">
        <v>133</v>
      </c>
      <c r="J16" s="933">
        <v>31.742243436754176</v>
      </c>
      <c r="K16" s="930"/>
      <c r="L16" s="932">
        <v>571</v>
      </c>
      <c r="M16" s="933">
        <v>39.680333564975676</v>
      </c>
      <c r="N16" s="932">
        <v>197</v>
      </c>
      <c r="O16" s="933">
        <v>34.500875656742558</v>
      </c>
      <c r="P16" s="930"/>
      <c r="Q16" s="932">
        <v>449</v>
      </c>
      <c r="R16" s="933">
        <v>31.202223766504517</v>
      </c>
      <c r="S16" s="932">
        <v>180</v>
      </c>
      <c r="T16" s="933">
        <f t="shared" si="2"/>
        <v>40.089086859688194</v>
      </c>
    </row>
    <row r="17" spans="1:20" s="331" customFormat="1" ht="18" customHeight="1" x14ac:dyDescent="0.25">
      <c r="A17" s="330"/>
      <c r="B17" s="931" t="s">
        <v>4</v>
      </c>
      <c r="C17" s="930"/>
      <c r="D17" s="932">
        <f t="shared" si="0"/>
        <v>21691</v>
      </c>
      <c r="E17" s="933">
        <f t="shared" si="1"/>
        <v>6.0674635031902371</v>
      </c>
      <c r="F17" s="930"/>
      <c r="G17" s="932">
        <v>3658</v>
      </c>
      <c r="H17" s="933">
        <v>16.864137199760268</v>
      </c>
      <c r="I17" s="932">
        <v>1954</v>
      </c>
      <c r="J17" s="933">
        <v>53.417167851284852</v>
      </c>
      <c r="K17" s="930"/>
      <c r="L17" s="932">
        <v>7527</v>
      </c>
      <c r="M17" s="933">
        <v>34.701028076160618</v>
      </c>
      <c r="N17" s="932">
        <v>2928</v>
      </c>
      <c r="O17" s="933">
        <v>38.899960143483462</v>
      </c>
      <c r="P17" s="930"/>
      <c r="Q17" s="932">
        <v>10506</v>
      </c>
      <c r="R17" s="933">
        <v>48.43483472407911</v>
      </c>
      <c r="S17" s="932">
        <v>4012</v>
      </c>
      <c r="T17" s="933">
        <f t="shared" si="2"/>
        <v>38.187702265372167</v>
      </c>
    </row>
    <row r="18" spans="1:20" s="331" customFormat="1" ht="18" customHeight="1" x14ac:dyDescent="0.25">
      <c r="A18" s="330"/>
      <c r="B18" s="931" t="s">
        <v>40</v>
      </c>
      <c r="C18" s="930"/>
      <c r="D18" s="932">
        <f t="shared" si="0"/>
        <v>15619</v>
      </c>
      <c r="E18" s="933">
        <f t="shared" si="1"/>
        <v>4.3689877117849942</v>
      </c>
      <c r="F18" s="930"/>
      <c r="G18" s="932">
        <v>2938</v>
      </c>
      <c r="H18" s="933">
        <v>18.810423202509764</v>
      </c>
      <c r="I18" s="932">
        <v>627</v>
      </c>
      <c r="J18" s="933">
        <v>21.341048332198774</v>
      </c>
      <c r="K18" s="930"/>
      <c r="L18" s="932">
        <v>4585</v>
      </c>
      <c r="M18" s="933">
        <v>29.355272424611051</v>
      </c>
      <c r="N18" s="932">
        <v>1291</v>
      </c>
      <c r="O18" s="933">
        <v>28.157033805888769</v>
      </c>
      <c r="P18" s="930"/>
      <c r="Q18" s="932">
        <v>8096</v>
      </c>
      <c r="R18" s="933">
        <v>51.834304372879181</v>
      </c>
      <c r="S18" s="932">
        <v>2940</v>
      </c>
      <c r="T18" s="933">
        <f t="shared" si="2"/>
        <v>36.314229249011859</v>
      </c>
    </row>
    <row r="19" spans="1:20" s="331" customFormat="1" ht="18" customHeight="1" x14ac:dyDescent="0.25">
      <c r="A19" s="330"/>
      <c r="B19" s="931" t="s">
        <v>41</v>
      </c>
      <c r="C19" s="930"/>
      <c r="D19" s="932">
        <f t="shared" si="0"/>
        <v>33811</v>
      </c>
      <c r="E19" s="933">
        <f t="shared" si="1"/>
        <v>9.4577017429516896</v>
      </c>
      <c r="F19" s="930"/>
      <c r="G19" s="932">
        <v>5857</v>
      </c>
      <c r="H19" s="933">
        <v>17.322764780692673</v>
      </c>
      <c r="I19" s="932">
        <v>973</v>
      </c>
      <c r="J19" s="933">
        <v>16.61260030732457</v>
      </c>
      <c r="K19" s="930"/>
      <c r="L19" s="932">
        <v>13425</v>
      </c>
      <c r="M19" s="933">
        <v>39.706012836059266</v>
      </c>
      <c r="N19" s="932">
        <v>3623</v>
      </c>
      <c r="O19" s="933">
        <v>26.986964618249537</v>
      </c>
      <c r="P19" s="930"/>
      <c r="Q19" s="932">
        <v>14529</v>
      </c>
      <c r="R19" s="933">
        <v>42.971222383248055</v>
      </c>
      <c r="S19" s="932">
        <v>7827</v>
      </c>
      <c r="T19" s="933">
        <f t="shared" si="2"/>
        <v>53.871567210406766</v>
      </c>
    </row>
    <row r="20" spans="1:20" s="331" customFormat="1" ht="18" customHeight="1" x14ac:dyDescent="0.25">
      <c r="A20" s="330"/>
      <c r="B20" s="931" t="s">
        <v>3</v>
      </c>
      <c r="C20" s="930"/>
      <c r="D20" s="932">
        <f t="shared" si="0"/>
        <v>6188</v>
      </c>
      <c r="E20" s="933">
        <f t="shared" si="1"/>
        <v>1.7309236161422332</v>
      </c>
      <c r="F20" s="930"/>
      <c r="G20" s="932">
        <v>1084</v>
      </c>
      <c r="H20" s="933">
        <v>17.517776341305751</v>
      </c>
      <c r="I20" s="932">
        <v>295</v>
      </c>
      <c r="J20" s="933">
        <v>27.214022140221399</v>
      </c>
      <c r="K20" s="930"/>
      <c r="L20" s="932">
        <v>2121</v>
      </c>
      <c r="M20" s="933">
        <v>34.276018099547514</v>
      </c>
      <c r="N20" s="932">
        <v>532</v>
      </c>
      <c r="O20" s="933">
        <v>25.082508250825082</v>
      </c>
      <c r="P20" s="930"/>
      <c r="Q20" s="932">
        <v>2983</v>
      </c>
      <c r="R20" s="933">
        <v>48.206205559146738</v>
      </c>
      <c r="S20" s="932">
        <v>728</v>
      </c>
      <c r="T20" s="933">
        <f t="shared" si="2"/>
        <v>24.404961448206503</v>
      </c>
    </row>
    <row r="21" spans="1:20" s="331" customFormat="1" ht="18" customHeight="1" x14ac:dyDescent="0.25">
      <c r="A21" s="330"/>
      <c r="B21" s="931" t="s">
        <v>2</v>
      </c>
      <c r="C21" s="930"/>
      <c r="D21" s="932">
        <f t="shared" si="0"/>
        <v>939</v>
      </c>
      <c r="E21" s="933">
        <f t="shared" si="1"/>
        <v>0.26265954679339965</v>
      </c>
      <c r="F21" s="930"/>
      <c r="G21" s="932">
        <v>204</v>
      </c>
      <c r="H21" s="933">
        <v>21.725239616613418</v>
      </c>
      <c r="I21" s="932">
        <v>128</v>
      </c>
      <c r="J21" s="933">
        <v>62.745098039215684</v>
      </c>
      <c r="K21" s="930"/>
      <c r="L21" s="932">
        <v>291</v>
      </c>
      <c r="M21" s="933">
        <v>30.990415335463258</v>
      </c>
      <c r="N21" s="932">
        <v>158</v>
      </c>
      <c r="O21" s="933">
        <v>54.295532646048109</v>
      </c>
      <c r="P21" s="930"/>
      <c r="Q21" s="932">
        <v>444</v>
      </c>
      <c r="R21" s="933">
        <v>47.284345047923324</v>
      </c>
      <c r="S21" s="932">
        <v>255</v>
      </c>
      <c r="T21" s="933">
        <f t="shared" si="2"/>
        <v>57.432432432432435</v>
      </c>
    </row>
    <row r="22" spans="1:20" s="331" customFormat="1" ht="18" customHeight="1" x14ac:dyDescent="0.25">
      <c r="A22" s="330"/>
      <c r="B22" s="931" t="s">
        <v>35</v>
      </c>
      <c r="C22" s="930"/>
      <c r="D22" s="932">
        <f t="shared" si="0"/>
        <v>24636</v>
      </c>
      <c r="E22" s="933">
        <f t="shared" si="1"/>
        <v>6.8912466398319427</v>
      </c>
      <c r="F22" s="930"/>
      <c r="G22" s="932">
        <v>8640</v>
      </c>
      <c r="H22" s="933">
        <v>35.070628348757914</v>
      </c>
      <c r="I22" s="932">
        <v>4568</v>
      </c>
      <c r="J22" s="933">
        <v>52.870370370370367</v>
      </c>
      <c r="K22" s="930"/>
      <c r="L22" s="932">
        <v>8566</v>
      </c>
      <c r="M22" s="933">
        <v>34.770254911511614</v>
      </c>
      <c r="N22" s="932">
        <v>4710</v>
      </c>
      <c r="O22" s="933">
        <v>54.984823721690404</v>
      </c>
      <c r="P22" s="930"/>
      <c r="Q22" s="932">
        <v>7430</v>
      </c>
      <c r="R22" s="933">
        <v>30.159116739730475</v>
      </c>
      <c r="S22" s="932">
        <v>3906</v>
      </c>
      <c r="T22" s="933">
        <f t="shared" si="2"/>
        <v>52.57065948855989</v>
      </c>
    </row>
    <row r="23" spans="1:20" s="331" customFormat="1" ht="18" customHeight="1" x14ac:dyDescent="0.25">
      <c r="A23" s="330"/>
      <c r="B23" s="931" t="s">
        <v>42</v>
      </c>
      <c r="C23" s="930"/>
      <c r="D23" s="932">
        <f t="shared" si="0"/>
        <v>54375</v>
      </c>
      <c r="E23" s="933">
        <f t="shared" si="1"/>
        <v>15.209917845464439</v>
      </c>
      <c r="F23" s="930"/>
      <c r="G23" s="932">
        <v>15033</v>
      </c>
      <c r="H23" s="933">
        <v>27.646896551724137</v>
      </c>
      <c r="I23" s="932">
        <v>2752</v>
      </c>
      <c r="J23" s="933">
        <v>18.306392602940196</v>
      </c>
      <c r="K23" s="930"/>
      <c r="L23" s="932">
        <v>21589</v>
      </c>
      <c r="M23" s="933">
        <v>39.703908045977009</v>
      </c>
      <c r="N23" s="932">
        <v>3743</v>
      </c>
      <c r="O23" s="933">
        <v>17.337533002918153</v>
      </c>
      <c r="P23" s="930"/>
      <c r="Q23" s="932">
        <v>17753</v>
      </c>
      <c r="R23" s="933">
        <v>32.649195402298851</v>
      </c>
      <c r="S23" s="932">
        <v>3735</v>
      </c>
      <c r="T23" s="933">
        <f t="shared" si="2"/>
        <v>21.038697684898327</v>
      </c>
    </row>
    <row r="24" spans="1:20" s="331" customFormat="1" ht="18" customHeight="1" x14ac:dyDescent="0.25">
      <c r="A24" s="330">
        <v>47094</v>
      </c>
      <c r="B24" s="931" t="s">
        <v>43</v>
      </c>
      <c r="C24" s="930"/>
      <c r="D24" s="932">
        <f t="shared" si="0"/>
        <v>3861</v>
      </c>
      <c r="E24" s="933">
        <f t="shared" si="1"/>
        <v>1.0800090630131163</v>
      </c>
      <c r="F24" s="930"/>
      <c r="G24" s="932">
        <v>541</v>
      </c>
      <c r="H24" s="933">
        <v>14.011914011914012</v>
      </c>
      <c r="I24" s="932">
        <v>235</v>
      </c>
      <c r="J24" s="933">
        <v>43.438077634011094</v>
      </c>
      <c r="K24" s="930"/>
      <c r="L24" s="932">
        <v>1250</v>
      </c>
      <c r="M24" s="933">
        <v>32.375032375032376</v>
      </c>
      <c r="N24" s="932">
        <v>407</v>
      </c>
      <c r="O24" s="933">
        <v>32.56</v>
      </c>
      <c r="P24" s="930"/>
      <c r="Q24" s="932">
        <v>2070</v>
      </c>
      <c r="R24" s="933">
        <v>53.613053613053616</v>
      </c>
      <c r="S24" s="932">
        <v>658</v>
      </c>
      <c r="T24" s="933">
        <f t="shared" si="2"/>
        <v>31.787439613526569</v>
      </c>
    </row>
    <row r="25" spans="1:20" s="331" customFormat="1" ht="18" customHeight="1" x14ac:dyDescent="0.25">
      <c r="B25" s="931" t="s">
        <v>44</v>
      </c>
      <c r="C25" s="930"/>
      <c r="D25" s="932">
        <f t="shared" si="0"/>
        <v>1135</v>
      </c>
      <c r="E25" s="933">
        <f t="shared" si="1"/>
        <v>0.31748518169383239</v>
      </c>
      <c r="F25" s="930"/>
      <c r="G25" s="932">
        <v>208</v>
      </c>
      <c r="H25" s="933">
        <v>18.325991189427313</v>
      </c>
      <c r="I25" s="932">
        <v>2</v>
      </c>
      <c r="J25" s="933">
        <v>0.96153846153846156</v>
      </c>
      <c r="K25" s="930"/>
      <c r="L25" s="932">
        <v>353</v>
      </c>
      <c r="M25" s="933">
        <v>31.101321585903086</v>
      </c>
      <c r="N25" s="932">
        <v>4</v>
      </c>
      <c r="O25" s="933">
        <v>1.1331444759206799</v>
      </c>
      <c r="P25" s="930"/>
      <c r="Q25" s="932">
        <v>574</v>
      </c>
      <c r="R25" s="933">
        <v>50.5726872246696</v>
      </c>
      <c r="S25" s="932">
        <v>4</v>
      </c>
      <c r="T25" s="933">
        <f t="shared" si="2"/>
        <v>0.69686411149825789</v>
      </c>
    </row>
    <row r="26" spans="1:20" s="331" customFormat="1" ht="18" customHeight="1" x14ac:dyDescent="0.25">
      <c r="B26" s="931" t="s">
        <v>45</v>
      </c>
      <c r="C26" s="930"/>
      <c r="D26" s="932">
        <f t="shared" si="0"/>
        <v>6133</v>
      </c>
      <c r="E26" s="933">
        <f t="shared" si="1"/>
        <v>1.7155388716548672</v>
      </c>
      <c r="F26" s="930"/>
      <c r="G26" s="932">
        <v>1383</v>
      </c>
      <c r="H26" s="933">
        <v>22.550138594488832</v>
      </c>
      <c r="I26" s="932">
        <v>144</v>
      </c>
      <c r="J26" s="933">
        <v>10.412147505422993</v>
      </c>
      <c r="K26" s="930"/>
      <c r="L26" s="932">
        <v>1903</v>
      </c>
      <c r="M26" s="933">
        <v>31.028860264144793</v>
      </c>
      <c r="N26" s="932">
        <v>310</v>
      </c>
      <c r="O26" s="933">
        <v>16.2900683131897</v>
      </c>
      <c r="P26" s="930"/>
      <c r="Q26" s="932">
        <v>2847</v>
      </c>
      <c r="R26" s="933">
        <v>46.421001141366382</v>
      </c>
      <c r="S26" s="932">
        <v>801</v>
      </c>
      <c r="T26" s="933">
        <f t="shared" si="2"/>
        <v>28.134878819810329</v>
      </c>
    </row>
    <row r="27" spans="1:20" s="331" customFormat="1" ht="18" customHeight="1" x14ac:dyDescent="0.25">
      <c r="B27" s="931" t="s">
        <v>46</v>
      </c>
      <c r="C27" s="930"/>
      <c r="D27" s="932">
        <f t="shared" si="0"/>
        <v>3694</v>
      </c>
      <c r="E27" s="933">
        <f t="shared" si="1"/>
        <v>1.033295384296931</v>
      </c>
      <c r="F27" s="930"/>
      <c r="G27" s="932">
        <v>661</v>
      </c>
      <c r="H27" s="933">
        <v>17.893881970763399</v>
      </c>
      <c r="I27" s="932">
        <v>129</v>
      </c>
      <c r="J27" s="933">
        <v>19.515885022692888</v>
      </c>
      <c r="K27" s="930"/>
      <c r="L27" s="932">
        <v>1407</v>
      </c>
      <c r="M27" s="933">
        <v>38.088792636708177</v>
      </c>
      <c r="N27" s="932">
        <v>313</v>
      </c>
      <c r="O27" s="933">
        <v>22.245913290689408</v>
      </c>
      <c r="P27" s="930"/>
      <c r="Q27" s="932">
        <v>1626</v>
      </c>
      <c r="R27" s="933">
        <v>44.01732539252842</v>
      </c>
      <c r="S27" s="932">
        <v>649</v>
      </c>
      <c r="T27" s="933">
        <f t="shared" si="2"/>
        <v>39.91389913899139</v>
      </c>
    </row>
    <row r="28" spans="1:20" s="331" customFormat="1" ht="18" customHeight="1" x14ac:dyDescent="0.25">
      <c r="B28" s="953" t="s">
        <v>1</v>
      </c>
      <c r="C28" s="930"/>
      <c r="D28" s="954">
        <f t="shared" si="0"/>
        <v>1281</v>
      </c>
      <c r="E28" s="955">
        <f t="shared" si="1"/>
        <v>0.35832468524211392</v>
      </c>
      <c r="F28" s="930"/>
      <c r="G28" s="954">
        <v>358</v>
      </c>
      <c r="H28" s="955">
        <v>27.946916471506633</v>
      </c>
      <c r="I28" s="954">
        <v>148</v>
      </c>
      <c r="J28" s="955">
        <v>41.340782122905026</v>
      </c>
      <c r="K28" s="930"/>
      <c r="L28" s="954">
        <v>445</v>
      </c>
      <c r="M28" s="955">
        <v>34.738485558157691</v>
      </c>
      <c r="N28" s="954">
        <v>180</v>
      </c>
      <c r="O28" s="955">
        <v>40.449438202247187</v>
      </c>
      <c r="P28" s="930"/>
      <c r="Q28" s="954">
        <v>478</v>
      </c>
      <c r="R28" s="955">
        <v>37.314597970335676</v>
      </c>
      <c r="S28" s="954">
        <v>234</v>
      </c>
      <c r="T28" s="955">
        <f t="shared" si="2"/>
        <v>48.953974895397486</v>
      </c>
    </row>
    <row r="29" spans="1:20" s="319" customFormat="1" ht="18" customHeight="1" x14ac:dyDescent="0.25">
      <c r="B29" s="1288" t="s">
        <v>0</v>
      </c>
      <c r="C29" s="1281"/>
      <c r="D29" s="1289">
        <f>SUM(D11:D28)</f>
        <v>357497</v>
      </c>
      <c r="E29" s="1290">
        <f t="shared" si="1"/>
        <v>100</v>
      </c>
      <c r="F29" s="1281"/>
      <c r="G29" s="1289">
        <f>SUM(G11:G28)</f>
        <v>74572</v>
      </c>
      <c r="H29" s="1290">
        <f t="shared" ref="H29" si="3">G29/$D29*100</f>
        <v>20.859475743852396</v>
      </c>
      <c r="I29" s="1289">
        <f>SUM(I11:I28)</f>
        <v>20983</v>
      </c>
      <c r="J29" s="1290">
        <f>I29/G29*100</f>
        <v>28.137906989218475</v>
      </c>
      <c r="K29" s="1281"/>
      <c r="L29" s="1289">
        <f>SUM(L11:L28)</f>
        <v>139986</v>
      </c>
      <c r="M29" s="1290">
        <f t="shared" ref="M29" si="4">L29/$D29*100</f>
        <v>39.157251669244772</v>
      </c>
      <c r="N29" s="1289">
        <f>SUM(N11:N28)</f>
        <v>37877</v>
      </c>
      <c r="O29" s="1290">
        <f>N29/L29*100</f>
        <v>27.057705770577055</v>
      </c>
      <c r="P29" s="1281"/>
      <c r="Q29" s="1289">
        <f>SUM(Q11:Q28)</f>
        <v>142939</v>
      </c>
      <c r="R29" s="1290">
        <f t="shared" ref="R29" si="5">Q29/$D29*100</f>
        <v>39.983272586902828</v>
      </c>
      <c r="S29" s="1289">
        <f>SUM(S11:S28)</f>
        <v>46012</v>
      </c>
      <c r="T29" s="1290">
        <f>S29/Q29*100</f>
        <v>32.189955155695785</v>
      </c>
    </row>
    <row r="30" spans="1:20" s="328" customFormat="1" ht="6.75" customHeight="1" x14ac:dyDescent="0.25">
      <c r="B30" s="1617"/>
      <c r="C30" s="1617"/>
      <c r="D30" s="1617"/>
      <c r="E30" s="1617"/>
      <c r="F30" s="779"/>
    </row>
    <row r="31" spans="1:20" x14ac:dyDescent="0.35">
      <c r="B31" s="1618"/>
      <c r="C31" s="1618"/>
      <c r="D31" s="1618"/>
      <c r="E31" s="1618"/>
      <c r="F31" s="1618"/>
      <c r="G31" s="1618"/>
      <c r="H31" s="1618"/>
      <c r="I31" s="1618"/>
      <c r="J31" s="1618"/>
      <c r="K31" s="1618"/>
      <c r="L31" s="1618"/>
      <c r="M31" s="1618"/>
      <c r="N31" s="1618"/>
      <c r="O31" s="1618"/>
      <c r="P31" s="1618"/>
      <c r="Q31" s="1618"/>
      <c r="R31" s="1618"/>
    </row>
    <row r="32" spans="1:20" x14ac:dyDescent="0.35">
      <c r="G32" s="935"/>
      <c r="L32" s="935"/>
    </row>
    <row r="33" spans="2:12" x14ac:dyDescent="0.35">
      <c r="B33" s="935"/>
      <c r="L33" s="935"/>
    </row>
  </sheetData>
  <mergeCells count="17">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s>
  <printOptions horizontalCentered="1"/>
  <pageMargins left="0" right="0" top="0.43307086614173229" bottom="0.43307086614173229" header="0" footer="0"/>
  <pageSetup paperSize="9" scale="99" orientation="landscape"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61">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63</v>
      </c>
    </row>
    <row r="2" spans="1:22" s="343" customFormat="1" ht="49.5" customHeight="1" x14ac:dyDescent="0.35">
      <c r="B2" s="1381"/>
      <c r="C2" s="1381"/>
      <c r="D2" s="1381"/>
      <c r="E2" s="1381"/>
      <c r="F2" s="344"/>
      <c r="G2" s="1595"/>
      <c r="H2" s="1595"/>
      <c r="I2" s="1595"/>
      <c r="J2" s="1595"/>
      <c r="K2" s="1595"/>
      <c r="L2" s="1595"/>
      <c r="M2" s="1595"/>
      <c r="N2" s="1595"/>
      <c r="O2" s="1595"/>
      <c r="P2" s="1595"/>
      <c r="Q2" s="1595"/>
      <c r="R2" s="1595"/>
      <c r="T2" s="344"/>
    </row>
    <row r="3" spans="1:22" s="343" customFormat="1" ht="3" customHeight="1" x14ac:dyDescent="0.35">
      <c r="B3" s="344"/>
      <c r="C3" s="344"/>
      <c r="D3" s="344"/>
      <c r="E3" s="344"/>
      <c r="F3" s="344"/>
      <c r="L3" s="344"/>
      <c r="Q3" s="344"/>
      <c r="T3" s="344"/>
    </row>
    <row r="4" spans="1:22" s="345" customFormat="1" ht="15" customHeight="1" x14ac:dyDescent="0.25">
      <c r="B4" s="1419" t="s">
        <v>435</v>
      </c>
      <c r="C4" s="1419"/>
      <c r="D4" s="1419"/>
      <c r="E4" s="1419"/>
      <c r="F4" s="1419"/>
      <c r="G4" s="1419"/>
      <c r="H4" s="1419"/>
      <c r="I4" s="1419"/>
      <c r="J4" s="1419"/>
      <c r="K4" s="1419"/>
      <c r="L4" s="1419"/>
      <c r="M4" s="1419"/>
      <c r="N4" s="1419"/>
      <c r="O4" s="1419"/>
      <c r="P4" s="1419"/>
      <c r="Q4" s="1419"/>
      <c r="R4" s="1419"/>
      <c r="S4" s="1419"/>
      <c r="T4" s="1419"/>
      <c r="U4" s="924"/>
    </row>
    <row r="5" spans="1:22" s="345" customFormat="1" ht="15" customHeight="1" x14ac:dyDescent="0.25">
      <c r="B5" s="1420" t="str">
        <f>porsaad!$B$6</f>
        <v>Situación a 31 de diciembre de 2024</v>
      </c>
      <c r="C5" s="1420"/>
      <c r="D5" s="1420"/>
      <c r="E5" s="1420"/>
      <c r="F5" s="1420"/>
      <c r="G5" s="1420"/>
      <c r="H5" s="1420"/>
      <c r="I5" s="1420"/>
      <c r="J5" s="1420"/>
      <c r="K5" s="1420"/>
      <c r="L5" s="1420"/>
      <c r="M5" s="1420"/>
      <c r="N5" s="1420"/>
      <c r="O5" s="1420"/>
      <c r="P5" s="1420"/>
      <c r="Q5" s="1420"/>
      <c r="R5" s="1420"/>
      <c r="S5" s="1420"/>
      <c r="T5" s="1420"/>
      <c r="U5" s="925"/>
      <c r="V5" s="875"/>
    </row>
    <row r="6" spans="1:22" s="345" customFormat="1" ht="4.5" customHeight="1" x14ac:dyDescent="0.25"/>
    <row r="7" spans="1:22" s="322" customFormat="1" ht="15" customHeight="1" x14ac:dyDescent="0.25">
      <c r="A7" s="316"/>
      <c r="B7" s="1596" t="s">
        <v>12</v>
      </c>
      <c r="C7" s="920"/>
      <c r="D7" s="1606" t="s">
        <v>75</v>
      </c>
      <c r="E7" s="1601"/>
      <c r="F7" s="920"/>
      <c r="G7" s="1608" t="s">
        <v>31</v>
      </c>
      <c r="H7" s="1609"/>
      <c r="I7" s="1609"/>
      <c r="J7" s="1610"/>
      <c r="K7" s="921"/>
      <c r="L7" s="1608" t="s">
        <v>49</v>
      </c>
      <c r="M7" s="1609"/>
      <c r="N7" s="1609"/>
      <c r="O7" s="1610"/>
      <c r="P7" s="921"/>
      <c r="Q7" s="1608" t="s">
        <v>50</v>
      </c>
      <c r="R7" s="1609"/>
      <c r="S7" s="1609"/>
      <c r="T7" s="1610"/>
    </row>
    <row r="8" spans="1:22" s="322" customFormat="1" ht="35.25" customHeight="1" x14ac:dyDescent="0.25">
      <c r="A8" s="316"/>
      <c r="B8" s="1597"/>
      <c r="C8" s="920"/>
      <c r="D8" s="1607"/>
      <c r="E8" s="1604"/>
      <c r="F8" s="920"/>
      <c r="G8" s="1611" t="s">
        <v>69</v>
      </c>
      <c r="H8" s="1612"/>
      <c r="I8" s="1613" t="s">
        <v>129</v>
      </c>
      <c r="J8" s="1614"/>
      <c r="K8" s="957"/>
      <c r="L8" s="1615" t="s">
        <v>69</v>
      </c>
      <c r="M8" s="1616"/>
      <c r="N8" s="1613" t="s">
        <v>129</v>
      </c>
      <c r="O8" s="1614"/>
      <c r="P8" s="957"/>
      <c r="Q8" s="1615" t="s">
        <v>69</v>
      </c>
      <c r="R8" s="1616"/>
      <c r="S8" s="1613" t="s">
        <v>129</v>
      </c>
      <c r="T8" s="1614"/>
    </row>
    <row r="9" spans="1:22" s="322" customFormat="1" ht="29.25" customHeight="1" x14ac:dyDescent="0.25">
      <c r="A9" s="316"/>
      <c r="B9" s="1598"/>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14823</v>
      </c>
      <c r="E11" s="928">
        <f>D11/D$29*100</f>
        <v>13.432835820895523</v>
      </c>
      <c r="F11" s="930"/>
      <c r="G11" s="927">
        <v>5953</v>
      </c>
      <c r="H11" s="928">
        <v>40.160561289887333</v>
      </c>
      <c r="I11" s="927">
        <v>2076</v>
      </c>
      <c r="J11" s="928">
        <v>34.873173189988243</v>
      </c>
      <c r="K11" s="930"/>
      <c r="L11" s="927">
        <v>8235</v>
      </c>
      <c r="M11" s="928">
        <v>55.555555555555557</v>
      </c>
      <c r="N11" s="927">
        <v>3345</v>
      </c>
      <c r="O11" s="928">
        <v>40.619307832422585</v>
      </c>
      <c r="P11" s="930"/>
      <c r="Q11" s="927">
        <v>635</v>
      </c>
      <c r="R11" s="928">
        <v>4.2838831545571079</v>
      </c>
      <c r="S11" s="927">
        <v>476</v>
      </c>
      <c r="T11" s="928">
        <f>IFERROR(S11/Q11*100,"-")</f>
        <v>74.960629921259851</v>
      </c>
    </row>
    <row r="12" spans="1:22" s="331" customFormat="1" ht="18" customHeight="1" x14ac:dyDescent="0.25">
      <c r="A12" s="330"/>
      <c r="B12" s="931" t="s">
        <v>7</v>
      </c>
      <c r="C12" s="930"/>
      <c r="D12" s="932">
        <f t="shared" ref="D12:D28" si="0">G12+L12+Q12</f>
        <v>1787</v>
      </c>
      <c r="E12" s="933">
        <f t="shared" ref="E12:E29" si="1">D12/D$29*100</f>
        <v>1.6194075161532955</v>
      </c>
      <c r="F12" s="930"/>
      <c r="G12" s="932">
        <v>505</v>
      </c>
      <c r="H12" s="933">
        <v>28.25965304980414</v>
      </c>
      <c r="I12" s="932">
        <v>212</v>
      </c>
      <c r="J12" s="933">
        <v>41.980198019801982</v>
      </c>
      <c r="K12" s="930"/>
      <c r="L12" s="932">
        <v>645</v>
      </c>
      <c r="M12" s="933">
        <v>36.094012311135984</v>
      </c>
      <c r="N12" s="932">
        <v>263</v>
      </c>
      <c r="O12" s="933">
        <v>40.775193798449614</v>
      </c>
      <c r="P12" s="930"/>
      <c r="Q12" s="932">
        <v>637</v>
      </c>
      <c r="R12" s="933">
        <v>35.64633463905988</v>
      </c>
      <c r="S12" s="932">
        <v>142</v>
      </c>
      <c r="T12" s="933">
        <f t="shared" ref="T12:T28" si="2">IFERROR(S12/Q12*100,"-")</f>
        <v>22.291993720565149</v>
      </c>
    </row>
    <row r="13" spans="1:22" s="331" customFormat="1" ht="18" customHeight="1" x14ac:dyDescent="0.25">
      <c r="A13" s="330"/>
      <c r="B13" s="931" t="s">
        <v>37</v>
      </c>
      <c r="C13" s="930"/>
      <c r="D13" s="932">
        <f t="shared" si="0"/>
        <v>2243</v>
      </c>
      <c r="E13" s="933">
        <f t="shared" si="1"/>
        <v>2.0326418907285069</v>
      </c>
      <c r="F13" s="930"/>
      <c r="G13" s="932">
        <v>582</v>
      </c>
      <c r="H13" s="933">
        <v>25.947391885867145</v>
      </c>
      <c r="I13" s="932">
        <v>10</v>
      </c>
      <c r="J13" s="933">
        <v>1.7182130584192441</v>
      </c>
      <c r="K13" s="930"/>
      <c r="L13" s="932">
        <v>866</v>
      </c>
      <c r="M13" s="933">
        <v>38.609005795809182</v>
      </c>
      <c r="N13" s="932">
        <v>16</v>
      </c>
      <c r="O13" s="933">
        <v>1.8475750577367205</v>
      </c>
      <c r="P13" s="930"/>
      <c r="Q13" s="932">
        <v>795</v>
      </c>
      <c r="R13" s="933">
        <v>35.443602318323677</v>
      </c>
      <c r="S13" s="932">
        <v>23</v>
      </c>
      <c r="T13" s="933">
        <f t="shared" si="2"/>
        <v>2.8930817610062896</v>
      </c>
    </row>
    <row r="14" spans="1:22" s="331" customFormat="1" ht="18" customHeight="1" x14ac:dyDescent="0.25">
      <c r="A14" s="330"/>
      <c r="B14" s="931" t="s">
        <v>38</v>
      </c>
      <c r="C14" s="930"/>
      <c r="D14" s="932">
        <f t="shared" si="0"/>
        <v>1763</v>
      </c>
      <c r="E14" s="933">
        <f t="shared" si="1"/>
        <v>1.5976583385440737</v>
      </c>
      <c r="F14" s="930"/>
      <c r="G14" s="932">
        <v>618</v>
      </c>
      <c r="H14" s="933">
        <v>35.053885422575156</v>
      </c>
      <c r="I14" s="932">
        <v>286</v>
      </c>
      <c r="J14" s="933">
        <v>46.278317152103561</v>
      </c>
      <c r="K14" s="930"/>
      <c r="L14" s="932">
        <v>936</v>
      </c>
      <c r="M14" s="933">
        <v>53.091321610890532</v>
      </c>
      <c r="N14" s="932">
        <v>212</v>
      </c>
      <c r="O14" s="933">
        <v>22.649572649572651</v>
      </c>
      <c r="P14" s="930"/>
      <c r="Q14" s="932">
        <v>209</v>
      </c>
      <c r="R14" s="933">
        <v>11.854792966534317</v>
      </c>
      <c r="S14" s="932">
        <v>60</v>
      </c>
      <c r="T14" s="933">
        <f t="shared" si="2"/>
        <v>28.708133971291865</v>
      </c>
    </row>
    <row r="15" spans="1:22" s="331" customFormat="1" ht="18" customHeight="1" x14ac:dyDescent="0.25">
      <c r="A15" s="330"/>
      <c r="B15" s="931" t="s">
        <v>6</v>
      </c>
      <c r="C15" s="930"/>
      <c r="D15" s="932">
        <f t="shared" si="0"/>
        <v>6903</v>
      </c>
      <c r="E15" s="933">
        <f t="shared" si="1"/>
        <v>6.2556072098523776</v>
      </c>
      <c r="F15" s="930"/>
      <c r="G15" s="932">
        <v>1834</v>
      </c>
      <c r="H15" s="933">
        <v>26.5681587715486</v>
      </c>
      <c r="I15" s="932">
        <v>733</v>
      </c>
      <c r="J15" s="933">
        <v>39.967284623773175</v>
      </c>
      <c r="K15" s="930"/>
      <c r="L15" s="932">
        <v>2407</v>
      </c>
      <c r="M15" s="933">
        <v>34.868897580761988</v>
      </c>
      <c r="N15" s="932">
        <v>1099</v>
      </c>
      <c r="O15" s="933">
        <v>45.658496053178233</v>
      </c>
      <c r="P15" s="930"/>
      <c r="Q15" s="932">
        <v>2662</v>
      </c>
      <c r="R15" s="933">
        <v>38.562943647689416</v>
      </c>
      <c r="S15" s="932">
        <v>1459</v>
      </c>
      <c r="T15" s="933">
        <f t="shared" si="2"/>
        <v>54.808414725770092</v>
      </c>
    </row>
    <row r="16" spans="1:22" s="331" customFormat="1" ht="18" customHeight="1" x14ac:dyDescent="0.25">
      <c r="A16" s="330"/>
      <c r="B16" s="931" t="s">
        <v>5</v>
      </c>
      <c r="C16" s="930"/>
      <c r="D16" s="932">
        <f t="shared" si="0"/>
        <v>2294</v>
      </c>
      <c r="E16" s="933">
        <f t="shared" si="1"/>
        <v>2.0788588931481029</v>
      </c>
      <c r="F16" s="930"/>
      <c r="G16" s="932">
        <v>773</v>
      </c>
      <c r="H16" s="933">
        <v>33.696599825632084</v>
      </c>
      <c r="I16" s="932">
        <v>2</v>
      </c>
      <c r="J16" s="933">
        <v>0.25873221216041398</v>
      </c>
      <c r="K16" s="930"/>
      <c r="L16" s="932">
        <v>873</v>
      </c>
      <c r="M16" s="933">
        <v>38.055797733217091</v>
      </c>
      <c r="N16" s="932">
        <v>3</v>
      </c>
      <c r="O16" s="933">
        <v>0.3436426116838488</v>
      </c>
      <c r="P16" s="930"/>
      <c r="Q16" s="932">
        <v>648</v>
      </c>
      <c r="R16" s="933">
        <v>28.247602441150825</v>
      </c>
      <c r="S16" s="932">
        <v>7</v>
      </c>
      <c r="T16" s="933">
        <f t="shared" si="2"/>
        <v>1.0802469135802468</v>
      </c>
    </row>
    <row r="17" spans="1:20" s="331" customFormat="1" ht="18" customHeight="1" x14ac:dyDescent="0.25">
      <c r="A17" s="330"/>
      <c r="B17" s="931" t="s">
        <v>4</v>
      </c>
      <c r="C17" s="930"/>
      <c r="D17" s="932">
        <f t="shared" si="0"/>
        <v>8191</v>
      </c>
      <c r="E17" s="933">
        <f t="shared" si="1"/>
        <v>7.4228130748806063</v>
      </c>
      <c r="F17" s="930"/>
      <c r="G17" s="932">
        <v>2065</v>
      </c>
      <c r="H17" s="933">
        <v>25.2105969967037</v>
      </c>
      <c r="I17" s="932">
        <v>18</v>
      </c>
      <c r="J17" s="933">
        <v>0.87167070217917675</v>
      </c>
      <c r="K17" s="930"/>
      <c r="L17" s="932">
        <v>2463</v>
      </c>
      <c r="M17" s="933">
        <v>30.069588572823829</v>
      </c>
      <c r="N17" s="932">
        <v>11</v>
      </c>
      <c r="O17" s="933">
        <v>0.44660982541615918</v>
      </c>
      <c r="P17" s="930"/>
      <c r="Q17" s="932">
        <v>3663</v>
      </c>
      <c r="R17" s="933">
        <v>44.719814430472468</v>
      </c>
      <c r="S17" s="932">
        <v>20</v>
      </c>
      <c r="T17" s="933">
        <f t="shared" si="2"/>
        <v>0.54600054600054604</v>
      </c>
    </row>
    <row r="18" spans="1:20" s="331" customFormat="1" ht="18" customHeight="1" x14ac:dyDescent="0.25">
      <c r="A18" s="330"/>
      <c r="B18" s="931" t="s">
        <v>40</v>
      </c>
      <c r="C18" s="930"/>
      <c r="D18" s="932">
        <f t="shared" si="0"/>
        <v>4279</v>
      </c>
      <c r="E18" s="933">
        <f t="shared" si="1"/>
        <v>3.8776971245774767</v>
      </c>
      <c r="F18" s="930"/>
      <c r="G18" s="932">
        <v>1433</v>
      </c>
      <c r="H18" s="933">
        <v>33.489132974994156</v>
      </c>
      <c r="I18" s="932">
        <v>320</v>
      </c>
      <c r="J18" s="933">
        <v>22.330774598743893</v>
      </c>
      <c r="K18" s="930"/>
      <c r="L18" s="932">
        <v>1744</v>
      </c>
      <c r="M18" s="933">
        <v>40.757186258471606</v>
      </c>
      <c r="N18" s="932">
        <v>669</v>
      </c>
      <c r="O18" s="933">
        <v>38.36009174311927</v>
      </c>
      <c r="P18" s="930"/>
      <c r="Q18" s="932">
        <v>1102</v>
      </c>
      <c r="R18" s="933">
        <v>25.753680766534238</v>
      </c>
      <c r="S18" s="932">
        <v>523</v>
      </c>
      <c r="T18" s="933">
        <f t="shared" si="2"/>
        <v>47.459165154264973</v>
      </c>
    </row>
    <row r="19" spans="1:20" s="331" customFormat="1" ht="18" customHeight="1" x14ac:dyDescent="0.25">
      <c r="A19" s="330"/>
      <c r="B19" s="931" t="s">
        <v>41</v>
      </c>
      <c r="C19" s="930"/>
      <c r="D19" s="932">
        <f t="shared" si="0"/>
        <v>14187</v>
      </c>
      <c r="E19" s="933">
        <f t="shared" si="1"/>
        <v>12.856482614251149</v>
      </c>
      <c r="F19" s="930"/>
      <c r="G19" s="932">
        <v>3577</v>
      </c>
      <c r="H19" s="933">
        <v>25.213223373510964</v>
      </c>
      <c r="I19" s="932">
        <v>273</v>
      </c>
      <c r="J19" s="933">
        <v>7.6320939334637963</v>
      </c>
      <c r="K19" s="930"/>
      <c r="L19" s="932">
        <v>7355</v>
      </c>
      <c r="M19" s="933">
        <v>51.843236766053423</v>
      </c>
      <c r="N19" s="932">
        <v>1117</v>
      </c>
      <c r="O19" s="933">
        <v>15.186947654656697</v>
      </c>
      <c r="P19" s="930"/>
      <c r="Q19" s="932">
        <v>3255</v>
      </c>
      <c r="R19" s="933">
        <v>22.94353986043561</v>
      </c>
      <c r="S19" s="932">
        <v>2859</v>
      </c>
      <c r="T19" s="933">
        <f t="shared" si="2"/>
        <v>87.834101382488484</v>
      </c>
    </row>
    <row r="20" spans="1:20" s="331" customFormat="1" ht="18" customHeight="1" x14ac:dyDescent="0.25">
      <c r="A20" s="330"/>
      <c r="B20" s="931" t="s">
        <v>3</v>
      </c>
      <c r="C20" s="930"/>
      <c r="D20" s="932">
        <f t="shared" si="0"/>
        <v>9422</v>
      </c>
      <c r="E20" s="933">
        <f t="shared" si="1"/>
        <v>8.5383646430869327</v>
      </c>
      <c r="F20" s="930"/>
      <c r="G20" s="932">
        <v>3000</v>
      </c>
      <c r="H20" s="933">
        <v>31.84037359371683</v>
      </c>
      <c r="I20" s="932">
        <v>312</v>
      </c>
      <c r="J20" s="933">
        <v>10.4</v>
      </c>
      <c r="K20" s="930"/>
      <c r="L20" s="932">
        <v>4217</v>
      </c>
      <c r="M20" s="933">
        <v>44.756951814901299</v>
      </c>
      <c r="N20" s="932">
        <v>723</v>
      </c>
      <c r="O20" s="933">
        <v>17.144889732036994</v>
      </c>
      <c r="P20" s="930"/>
      <c r="Q20" s="932">
        <v>2205</v>
      </c>
      <c r="R20" s="933">
        <v>23.402674591381871</v>
      </c>
      <c r="S20" s="932">
        <v>488</v>
      </c>
      <c r="T20" s="933">
        <f t="shared" si="2"/>
        <v>22.131519274376419</v>
      </c>
    </row>
    <row r="21" spans="1:20" s="331" customFormat="1" ht="18" customHeight="1" x14ac:dyDescent="0.25">
      <c r="A21" s="330"/>
      <c r="B21" s="931" t="s">
        <v>2</v>
      </c>
      <c r="C21" s="930"/>
      <c r="D21" s="932">
        <f t="shared" si="0"/>
        <v>2422</v>
      </c>
      <c r="E21" s="933">
        <f t="shared" si="1"/>
        <v>2.1948545070639516</v>
      </c>
      <c r="F21" s="930"/>
      <c r="G21" s="932">
        <v>750</v>
      </c>
      <c r="H21" s="933">
        <v>30.96614368290669</v>
      </c>
      <c r="I21" s="932">
        <v>513</v>
      </c>
      <c r="J21" s="933">
        <v>68.400000000000006</v>
      </c>
      <c r="K21" s="930"/>
      <c r="L21" s="932">
        <v>929</v>
      </c>
      <c r="M21" s="933">
        <v>38.356729975227083</v>
      </c>
      <c r="N21" s="932">
        <v>660</v>
      </c>
      <c r="O21" s="933">
        <v>71.044133476856828</v>
      </c>
      <c r="P21" s="930"/>
      <c r="Q21" s="932">
        <v>743</v>
      </c>
      <c r="R21" s="933">
        <v>30.677126341866227</v>
      </c>
      <c r="S21" s="932">
        <v>571</v>
      </c>
      <c r="T21" s="933">
        <f t="shared" si="2"/>
        <v>76.850605652759086</v>
      </c>
    </row>
    <row r="22" spans="1:20" s="331" customFormat="1" ht="18" customHeight="1" x14ac:dyDescent="0.25">
      <c r="A22" s="330"/>
      <c r="B22" s="931" t="s">
        <v>35</v>
      </c>
      <c r="C22" s="930"/>
      <c r="D22" s="932">
        <f t="shared" si="0"/>
        <v>9033</v>
      </c>
      <c r="E22" s="933">
        <f t="shared" si="1"/>
        <v>8.1858467226707994</v>
      </c>
      <c r="F22" s="930"/>
      <c r="G22" s="932">
        <v>1937</v>
      </c>
      <c r="H22" s="933">
        <v>21.44359570463855</v>
      </c>
      <c r="I22" s="932">
        <v>325</v>
      </c>
      <c r="J22" s="933">
        <v>16.778523489932887</v>
      </c>
      <c r="K22" s="930"/>
      <c r="L22" s="932">
        <v>3210</v>
      </c>
      <c r="M22" s="933">
        <v>35.536366655596147</v>
      </c>
      <c r="N22" s="932">
        <v>902</v>
      </c>
      <c r="O22" s="933">
        <v>28.099688473520253</v>
      </c>
      <c r="P22" s="930"/>
      <c r="Q22" s="932">
        <v>3886</v>
      </c>
      <c r="R22" s="933">
        <v>43.020037639765306</v>
      </c>
      <c r="S22" s="932">
        <v>1668</v>
      </c>
      <c r="T22" s="933">
        <f t="shared" si="2"/>
        <v>42.923314462171895</v>
      </c>
    </row>
    <row r="23" spans="1:20" s="331" customFormat="1" ht="18" customHeight="1" x14ac:dyDescent="0.25">
      <c r="A23" s="330"/>
      <c r="B23" s="931" t="s">
        <v>42</v>
      </c>
      <c r="C23" s="930"/>
      <c r="D23" s="932">
        <f t="shared" si="0"/>
        <v>18768</v>
      </c>
      <c r="E23" s="933">
        <f t="shared" si="1"/>
        <v>17.007856890411333</v>
      </c>
      <c r="F23" s="930"/>
      <c r="G23" s="932">
        <v>7058</v>
      </c>
      <c r="H23" s="933">
        <v>37.606564364876391</v>
      </c>
      <c r="I23" s="932">
        <v>2450</v>
      </c>
      <c r="J23" s="933">
        <v>34.712383111362996</v>
      </c>
      <c r="K23" s="930"/>
      <c r="L23" s="932">
        <v>8224</v>
      </c>
      <c r="M23" s="933">
        <v>43.81926683716965</v>
      </c>
      <c r="N23" s="932">
        <v>4020</v>
      </c>
      <c r="O23" s="933">
        <v>48.881322957198442</v>
      </c>
      <c r="P23" s="930"/>
      <c r="Q23" s="932">
        <v>3486</v>
      </c>
      <c r="R23" s="933">
        <v>18.574168797953963</v>
      </c>
      <c r="S23" s="932">
        <v>2055</v>
      </c>
      <c r="T23" s="933">
        <f t="shared" si="2"/>
        <v>58.950086058519787</v>
      </c>
    </row>
    <row r="24" spans="1:20" s="331" customFormat="1" ht="18" customHeight="1" x14ac:dyDescent="0.25">
      <c r="A24" s="330">
        <v>47094</v>
      </c>
      <c r="B24" s="931" t="s">
        <v>43</v>
      </c>
      <c r="C24" s="930"/>
      <c r="D24" s="932">
        <f t="shared" si="0"/>
        <v>4188</v>
      </c>
      <c r="E24" s="933">
        <f t="shared" si="1"/>
        <v>3.7952314928091786</v>
      </c>
      <c r="F24" s="930"/>
      <c r="G24" s="932">
        <v>1472</v>
      </c>
      <c r="H24" s="933">
        <v>35.148042024832854</v>
      </c>
      <c r="I24" s="932">
        <v>410</v>
      </c>
      <c r="J24" s="933">
        <v>27.853260869565215</v>
      </c>
      <c r="K24" s="930"/>
      <c r="L24" s="932">
        <v>2041</v>
      </c>
      <c r="M24" s="933">
        <v>48.734479465138492</v>
      </c>
      <c r="N24" s="932">
        <v>432</v>
      </c>
      <c r="O24" s="933">
        <v>21.166095051445367</v>
      </c>
      <c r="P24" s="930"/>
      <c r="Q24" s="932">
        <v>675</v>
      </c>
      <c r="R24" s="933">
        <v>16.117478510028654</v>
      </c>
      <c r="S24" s="932">
        <v>217</v>
      </c>
      <c r="T24" s="933">
        <f t="shared" si="2"/>
        <v>32.148148148148145</v>
      </c>
    </row>
    <row r="25" spans="1:20" s="331" customFormat="1" ht="18" customHeight="1" x14ac:dyDescent="0.25">
      <c r="B25" s="931" t="s">
        <v>44</v>
      </c>
      <c r="C25" s="930"/>
      <c r="D25" s="932">
        <f t="shared" si="0"/>
        <v>831</v>
      </c>
      <c r="E25" s="933">
        <f t="shared" si="1"/>
        <v>0.75306527471929963</v>
      </c>
      <c r="F25" s="930"/>
      <c r="G25" s="932">
        <v>210</v>
      </c>
      <c r="H25" s="933">
        <v>25.270758122743679</v>
      </c>
      <c r="I25" s="932">
        <v>44</v>
      </c>
      <c r="J25" s="933">
        <v>20.952380952380953</v>
      </c>
      <c r="K25" s="930"/>
      <c r="L25" s="932">
        <v>370</v>
      </c>
      <c r="M25" s="933">
        <v>44.524669073405541</v>
      </c>
      <c r="N25" s="932">
        <v>117</v>
      </c>
      <c r="O25" s="933">
        <v>31.621621621621621</v>
      </c>
      <c r="P25" s="930"/>
      <c r="Q25" s="932">
        <v>251</v>
      </c>
      <c r="R25" s="933">
        <v>30.20457280385078</v>
      </c>
      <c r="S25" s="932">
        <v>96</v>
      </c>
      <c r="T25" s="933">
        <f t="shared" si="2"/>
        <v>38.247011952191237</v>
      </c>
    </row>
    <row r="26" spans="1:20" s="331" customFormat="1" ht="18" customHeight="1" x14ac:dyDescent="0.25">
      <c r="B26" s="931" t="s">
        <v>45</v>
      </c>
      <c r="C26" s="930"/>
      <c r="D26" s="932">
        <f t="shared" si="0"/>
        <v>7737</v>
      </c>
      <c r="E26" s="933">
        <f t="shared" si="1"/>
        <v>7.0113911317728306</v>
      </c>
      <c r="F26" s="930"/>
      <c r="G26" s="932">
        <v>1957</v>
      </c>
      <c r="H26" s="933">
        <v>25.294041618198271</v>
      </c>
      <c r="I26" s="932">
        <v>224</v>
      </c>
      <c r="J26" s="933">
        <v>11.4460909555442</v>
      </c>
      <c r="K26" s="930"/>
      <c r="L26" s="932">
        <v>3259</v>
      </c>
      <c r="M26" s="933">
        <v>42.122269613545306</v>
      </c>
      <c r="N26" s="932">
        <v>421</v>
      </c>
      <c r="O26" s="933">
        <v>12.918073028536362</v>
      </c>
      <c r="P26" s="930"/>
      <c r="Q26" s="932">
        <v>2521</v>
      </c>
      <c r="R26" s="933">
        <v>32.58368876825643</v>
      </c>
      <c r="S26" s="932">
        <v>630</v>
      </c>
      <c r="T26" s="933">
        <f t="shared" si="2"/>
        <v>24.990083300277668</v>
      </c>
    </row>
    <row r="27" spans="1:20" s="331" customFormat="1" ht="18" customHeight="1" x14ac:dyDescent="0.25">
      <c r="B27" s="931" t="s">
        <v>46</v>
      </c>
      <c r="C27" s="930"/>
      <c r="D27" s="932">
        <f t="shared" si="0"/>
        <v>1412</v>
      </c>
      <c r="E27" s="933">
        <f t="shared" si="1"/>
        <v>1.2795766160092072</v>
      </c>
      <c r="F27" s="930"/>
      <c r="G27" s="932">
        <v>437</v>
      </c>
      <c r="H27" s="933">
        <v>30.94900849858357</v>
      </c>
      <c r="I27" s="932">
        <v>36</v>
      </c>
      <c r="J27" s="933">
        <v>8.2379862700228834</v>
      </c>
      <c r="K27" s="930"/>
      <c r="L27" s="932">
        <v>719</v>
      </c>
      <c r="M27" s="933">
        <v>50.920679886685548</v>
      </c>
      <c r="N27" s="932">
        <v>70</v>
      </c>
      <c r="O27" s="933">
        <v>9.7357440890125169</v>
      </c>
      <c r="P27" s="930"/>
      <c r="Q27" s="932">
        <v>256</v>
      </c>
      <c r="R27" s="933">
        <v>18.130311614730878</v>
      </c>
      <c r="S27" s="932">
        <v>66</v>
      </c>
      <c r="T27" s="933">
        <f t="shared" si="2"/>
        <v>25.78125</v>
      </c>
    </row>
    <row r="28" spans="1:20" s="331" customFormat="1" ht="18" customHeight="1" x14ac:dyDescent="0.25">
      <c r="B28" s="953" t="s">
        <v>1</v>
      </c>
      <c r="C28" s="930"/>
      <c r="D28" s="954">
        <f t="shared" si="0"/>
        <v>66</v>
      </c>
      <c r="E28" s="955">
        <f t="shared" si="1"/>
        <v>5.9810238425359541E-2</v>
      </c>
      <c r="F28" s="930"/>
      <c r="G28" s="954">
        <v>22</v>
      </c>
      <c r="H28" s="955">
        <v>33.333333333333329</v>
      </c>
      <c r="I28" s="954">
        <v>11</v>
      </c>
      <c r="J28" s="955">
        <v>50</v>
      </c>
      <c r="K28" s="930"/>
      <c r="L28" s="954">
        <v>27</v>
      </c>
      <c r="M28" s="955">
        <v>40.909090909090914</v>
      </c>
      <c r="N28" s="954">
        <v>12</v>
      </c>
      <c r="O28" s="955">
        <v>44.444444444444443</v>
      </c>
      <c r="P28" s="930"/>
      <c r="Q28" s="954">
        <v>17</v>
      </c>
      <c r="R28" s="955">
        <v>25.757575757575758</v>
      </c>
      <c r="S28" s="954">
        <v>10</v>
      </c>
      <c r="T28" s="955">
        <f t="shared" si="2"/>
        <v>58.82352941176471</v>
      </c>
    </row>
    <row r="29" spans="1:20" s="319" customFormat="1" ht="18" customHeight="1" x14ac:dyDescent="0.25">
      <c r="B29" s="1288" t="s">
        <v>0</v>
      </c>
      <c r="C29" s="1281"/>
      <c r="D29" s="1289">
        <f>SUM(D11:D28)</f>
        <v>110349</v>
      </c>
      <c r="E29" s="1290">
        <f t="shared" si="1"/>
        <v>100</v>
      </c>
      <c r="F29" s="1281"/>
      <c r="G29" s="1289">
        <f>SUM(G11:G28)</f>
        <v>34183</v>
      </c>
      <c r="H29" s="1290">
        <f t="shared" ref="H29" si="3">G29/$D29*100</f>
        <v>30.977172425667653</v>
      </c>
      <c r="I29" s="1289">
        <f>SUM(I11:I28)</f>
        <v>8255</v>
      </c>
      <c r="J29" s="1290">
        <f>I29/G29*100</f>
        <v>24.149431003715296</v>
      </c>
      <c r="K29" s="1281"/>
      <c r="L29" s="1289">
        <f>SUM(L11:L28)</f>
        <v>48520</v>
      </c>
      <c r="M29" s="1290">
        <f t="shared" ref="M29" si="4">L29/$D29*100</f>
        <v>43.96958739997644</v>
      </c>
      <c r="N29" s="1289">
        <f>SUM(N11:N28)</f>
        <v>14092</v>
      </c>
      <c r="O29" s="1290">
        <f>N29/L29*100</f>
        <v>29.043693322341301</v>
      </c>
      <c r="P29" s="1281"/>
      <c r="Q29" s="1289">
        <f>SUM(Q11:Q28)</f>
        <v>27646</v>
      </c>
      <c r="R29" s="1290">
        <f t="shared" ref="R29" si="5">Q29/$D29*100</f>
        <v>25.053240174355906</v>
      </c>
      <c r="S29" s="1289">
        <f>SUM(S11:S28)</f>
        <v>11370</v>
      </c>
      <c r="T29" s="1290">
        <f>S29/Q29*100</f>
        <v>41.127106995587063</v>
      </c>
    </row>
    <row r="30" spans="1:20" s="328" customFormat="1" ht="6.75" customHeight="1" x14ac:dyDescent="0.25">
      <c r="B30" s="1617"/>
      <c r="C30" s="1617"/>
      <c r="D30" s="1617"/>
      <c r="E30" s="1617"/>
      <c r="F30" s="779"/>
    </row>
    <row r="31" spans="1:20" x14ac:dyDescent="0.35">
      <c r="B31" s="1618"/>
      <c r="C31" s="1618"/>
      <c r="D31" s="1618"/>
      <c r="E31" s="1618"/>
      <c r="F31" s="1618"/>
      <c r="G31" s="1618"/>
      <c r="H31" s="1618"/>
      <c r="I31" s="1618"/>
      <c r="J31" s="1618"/>
      <c r="K31" s="1618"/>
      <c r="L31" s="1618"/>
      <c r="M31" s="1618"/>
      <c r="N31" s="1618"/>
      <c r="O31" s="1618"/>
      <c r="P31" s="1618"/>
      <c r="Q31" s="1618"/>
      <c r="R31" s="1618"/>
    </row>
    <row r="32" spans="1:20" x14ac:dyDescent="0.35">
      <c r="G32" s="935"/>
      <c r="L32" s="935"/>
    </row>
    <row r="33" spans="2:12" x14ac:dyDescent="0.35">
      <c r="B33" s="935"/>
      <c r="L33" s="935"/>
    </row>
  </sheetData>
  <mergeCells count="17">
    <mergeCell ref="B4:T4"/>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09">
    <tabColor theme="0"/>
    <pageSetUpPr fitToPage="1"/>
  </sheetPr>
  <dimension ref="A1:AB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0" width="10.81640625" style="220" customWidth="1"/>
    <col min="11" max="11" width="7.1796875" style="220" customWidth="1"/>
    <col min="12" max="12" width="1.1796875" style="220" customWidth="1"/>
    <col min="13" max="13" width="7.1796875" style="220" customWidth="1"/>
    <col min="14" max="14" width="7.7265625" style="220" customWidth="1"/>
    <col min="15" max="22" width="8.26953125" style="220" customWidth="1"/>
    <col min="23" max="24" width="7.7265625" style="220" customWidth="1"/>
    <col min="25" max="25" width="11.453125" style="220" customWidth="1"/>
    <col min="26" max="26" width="11.453125" style="220"/>
    <col min="27" max="27" width="11.81640625" style="220" bestFit="1" customWidth="1"/>
    <col min="28" max="16384" width="11.453125" style="220"/>
  </cols>
  <sheetData>
    <row r="1" spans="1:26" x14ac:dyDescent="0.35">
      <c r="A1" s="219"/>
      <c r="B1" s="219"/>
      <c r="J1" s="221"/>
      <c r="K1" s="221"/>
    </row>
    <row r="2" spans="1:26" ht="48.75" customHeight="1" x14ac:dyDescent="0.35">
      <c r="A2" s="219"/>
      <c r="B2" s="219"/>
      <c r="J2" s="221"/>
      <c r="K2" s="221"/>
    </row>
    <row r="3" spans="1:26" ht="24" customHeight="1" x14ac:dyDescent="0.35">
      <c r="A3" s="219"/>
      <c r="B3" s="1378" t="s">
        <v>367</v>
      </c>
      <c r="C3" s="1378"/>
      <c r="D3" s="1378"/>
      <c r="E3" s="1378"/>
      <c r="F3" s="1378"/>
      <c r="G3" s="1378"/>
      <c r="H3" s="1378"/>
      <c r="I3" s="1378"/>
      <c r="J3" s="1378"/>
      <c r="K3" s="1378"/>
      <c r="L3" s="1378"/>
      <c r="M3" s="1378"/>
      <c r="N3" s="1378"/>
      <c r="O3" s="1378"/>
      <c r="P3" s="1378"/>
      <c r="Q3" s="1378"/>
      <c r="R3" s="1378"/>
      <c r="S3" s="1378"/>
      <c r="T3" s="1378"/>
      <c r="U3" s="1378"/>
      <c r="V3" s="1378"/>
      <c r="W3" s="1378"/>
    </row>
    <row r="5" spans="1:26" x14ac:dyDescent="0.35">
      <c r="B5" s="219"/>
      <c r="C5" s="219"/>
      <c r="D5" s="1367" t="s">
        <v>366</v>
      </c>
      <c r="E5" s="1367"/>
      <c r="F5" s="1367"/>
      <c r="G5" s="1367"/>
      <c r="H5" s="1367"/>
      <c r="I5" s="1367"/>
      <c r="J5" s="1367"/>
      <c r="K5" s="1367"/>
      <c r="L5" s="219"/>
      <c r="M5" s="1368" t="s">
        <v>340</v>
      </c>
      <c r="N5" s="1368"/>
      <c r="O5" s="1368"/>
      <c r="P5" s="1368"/>
      <c r="Q5" s="1368"/>
      <c r="R5" s="1368"/>
      <c r="S5" s="1368"/>
      <c r="T5" s="1368"/>
      <c r="U5" s="1368"/>
      <c r="V5" s="1368"/>
      <c r="W5" s="1368"/>
      <c r="X5" s="1368"/>
    </row>
    <row r="6" spans="1:26" ht="21" customHeight="1" x14ac:dyDescent="0.35">
      <c r="B6" s="219"/>
      <c r="C6" s="219"/>
      <c r="D6" s="1368"/>
      <c r="E6" s="1368"/>
      <c r="F6" s="1368"/>
      <c r="G6" s="1368"/>
      <c r="H6" s="1368"/>
      <c r="I6" s="1368"/>
      <c r="J6" s="1368"/>
      <c r="K6" s="1368"/>
      <c r="L6" s="219"/>
      <c r="M6" s="1369">
        <v>43830</v>
      </c>
      <c r="N6" s="1370"/>
      <c r="O6" s="1371">
        <v>44196</v>
      </c>
      <c r="P6" s="1372"/>
      <c r="Q6" s="1371">
        <v>44561</v>
      </c>
      <c r="R6" s="1372"/>
      <c r="S6" s="1375">
        <v>44926</v>
      </c>
      <c r="T6" s="1376"/>
      <c r="U6" s="1373">
        <v>45291</v>
      </c>
      <c r="V6" s="1377"/>
      <c r="W6" s="1373">
        <f>EVO_sol!W6</f>
        <v>45657</v>
      </c>
      <c r="X6" s="1374"/>
    </row>
    <row r="7" spans="1:26" x14ac:dyDescent="0.35">
      <c r="B7" s="225"/>
      <c r="C7" s="219"/>
      <c r="D7" s="226">
        <v>43465</v>
      </c>
      <c r="E7" s="227">
        <v>43830</v>
      </c>
      <c r="F7" s="228">
        <v>44196</v>
      </c>
      <c r="G7" s="228">
        <v>44561</v>
      </c>
      <c r="H7" s="228">
        <v>44926</v>
      </c>
      <c r="I7" s="228">
        <v>45291</v>
      </c>
      <c r="J7" s="228">
        <f>EVO!J7</f>
        <v>45657</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35">
      <c r="B8" s="225"/>
      <c r="C8" s="219"/>
      <c r="D8" s="234"/>
      <c r="E8" s="234"/>
      <c r="F8" s="234"/>
      <c r="G8" s="297"/>
      <c r="H8" s="297"/>
      <c r="I8" s="297"/>
      <c r="J8" s="234"/>
      <c r="K8" s="234"/>
      <c r="L8" s="219"/>
    </row>
    <row r="9" spans="1:26" ht="15" customHeight="1" x14ac:dyDescent="0.35">
      <c r="B9" s="298" t="s">
        <v>8</v>
      </c>
      <c r="C9" s="219"/>
      <c r="D9" s="299">
        <v>354473</v>
      </c>
      <c r="E9" s="300">
        <v>361314</v>
      </c>
      <c r="F9" s="300">
        <v>351802</v>
      </c>
      <c r="G9" s="254">
        <v>362202</v>
      </c>
      <c r="H9" s="254">
        <v>375118</v>
      </c>
      <c r="I9" s="254">
        <v>392545</v>
      </c>
      <c r="J9" s="301">
        <v>391278</v>
      </c>
      <c r="K9" s="302"/>
      <c r="L9" s="222"/>
      <c r="M9" s="278">
        <v>1.9299072143717622E-2</v>
      </c>
      <c r="N9" s="279">
        <v>6841</v>
      </c>
      <c r="O9" s="280">
        <v>-2.632613184100252E-2</v>
      </c>
      <c r="P9" s="279">
        <v>-9512</v>
      </c>
      <c r="Q9" s="280">
        <f t="shared" ref="Q9:Q27" si="0">G9/F9-1</f>
        <v>2.9562083217264279E-2</v>
      </c>
      <c r="R9" s="279">
        <f t="shared" ref="R9:R27" si="1">G9-F9</f>
        <v>10400</v>
      </c>
      <c r="S9" s="280">
        <f>H9/G9-1</f>
        <v>3.5659659527004228E-2</v>
      </c>
      <c r="T9" s="279">
        <f>H9-G9</f>
        <v>12916</v>
      </c>
      <c r="U9" s="280">
        <f>I9/H9-1</f>
        <v>4.6457381410649479E-2</v>
      </c>
      <c r="V9" s="279">
        <f>I9-H9</f>
        <v>17427</v>
      </c>
      <c r="W9" s="280">
        <v>-3.2276554280400438E-3</v>
      </c>
      <c r="X9" s="279">
        <v>-1267</v>
      </c>
    </row>
    <row r="10" spans="1:26" x14ac:dyDescent="0.35">
      <c r="B10" s="303" t="s">
        <v>7</v>
      </c>
      <c r="C10" s="219"/>
      <c r="D10" s="253">
        <v>42117</v>
      </c>
      <c r="E10" s="254">
        <v>47743</v>
      </c>
      <c r="F10" s="254">
        <v>44726</v>
      </c>
      <c r="G10" s="254">
        <v>45995</v>
      </c>
      <c r="H10" s="254">
        <v>46968</v>
      </c>
      <c r="I10" s="254">
        <v>48583</v>
      </c>
      <c r="J10" s="257">
        <v>53246</v>
      </c>
      <c r="L10" s="222"/>
      <c r="M10" s="256">
        <v>0.13358026450127025</v>
      </c>
      <c r="N10" s="257">
        <v>5626</v>
      </c>
      <c r="O10" s="258">
        <v>-6.3192509896738747E-2</v>
      </c>
      <c r="P10" s="257">
        <v>-3017</v>
      </c>
      <c r="Q10" s="258">
        <f t="shared" si="0"/>
        <v>2.837275857443089E-2</v>
      </c>
      <c r="R10" s="257">
        <f t="shared" si="1"/>
        <v>1269</v>
      </c>
      <c r="S10" s="258">
        <f t="shared" ref="S10:S26" si="2">H10/G10-1</f>
        <v>2.1154473312316568E-2</v>
      </c>
      <c r="T10" s="257">
        <f t="shared" ref="T10:T26" si="3">H10-G10</f>
        <v>973</v>
      </c>
      <c r="U10" s="258">
        <f t="shared" ref="U10:U26" si="4">I10/H10-1</f>
        <v>3.438511326860838E-2</v>
      </c>
      <c r="V10" s="257">
        <f t="shared" ref="V10:V26" si="5">I10-H10</f>
        <v>1615</v>
      </c>
      <c r="W10" s="258">
        <v>9.5980075334993753E-2</v>
      </c>
      <c r="X10" s="257">
        <v>4663</v>
      </c>
    </row>
    <row r="11" spans="1:26" x14ac:dyDescent="0.35">
      <c r="B11" s="303" t="s">
        <v>37</v>
      </c>
      <c r="C11" s="219"/>
      <c r="D11" s="253">
        <v>33668</v>
      </c>
      <c r="E11" s="254">
        <v>35198</v>
      </c>
      <c r="F11" s="254">
        <v>35711</v>
      </c>
      <c r="G11" s="254">
        <v>38230</v>
      </c>
      <c r="H11" s="254">
        <v>40199</v>
      </c>
      <c r="I11" s="254">
        <v>41209</v>
      </c>
      <c r="J11" s="257">
        <v>42684</v>
      </c>
      <c r="L11" s="222"/>
      <c r="M11" s="256">
        <v>4.5443744802186048E-2</v>
      </c>
      <c r="N11" s="257">
        <v>1530</v>
      </c>
      <c r="O11" s="258">
        <v>1.4574691743849177E-2</v>
      </c>
      <c r="P11" s="257">
        <v>513</v>
      </c>
      <c r="Q11" s="258">
        <f t="shared" si="0"/>
        <v>7.0538489541037697E-2</v>
      </c>
      <c r="R11" s="257">
        <f t="shared" si="1"/>
        <v>2519</v>
      </c>
      <c r="S11" s="258">
        <f t="shared" si="2"/>
        <v>5.1504054407533362E-2</v>
      </c>
      <c r="T11" s="257">
        <f t="shared" si="3"/>
        <v>1969</v>
      </c>
      <c r="U11" s="258">
        <f t="shared" si="4"/>
        <v>2.5125003109530031E-2</v>
      </c>
      <c r="V11" s="257">
        <f t="shared" si="5"/>
        <v>1010</v>
      </c>
      <c r="W11" s="258">
        <v>3.5793151981363236E-2</v>
      </c>
      <c r="X11" s="257">
        <v>1475</v>
      </c>
    </row>
    <row r="12" spans="1:26" x14ac:dyDescent="0.35">
      <c r="B12" s="303" t="s">
        <v>38</v>
      </c>
      <c r="C12" s="219"/>
      <c r="D12" s="253">
        <v>25370</v>
      </c>
      <c r="E12" s="254">
        <v>30928</v>
      </c>
      <c r="F12" s="254">
        <v>31586</v>
      </c>
      <c r="G12" s="254">
        <v>33061</v>
      </c>
      <c r="H12" s="254">
        <v>36020</v>
      </c>
      <c r="I12" s="254">
        <v>40725</v>
      </c>
      <c r="J12" s="257">
        <v>44039</v>
      </c>
      <c r="L12" s="222"/>
      <c r="M12" s="256">
        <v>0.21907765076862429</v>
      </c>
      <c r="N12" s="257">
        <v>5558</v>
      </c>
      <c r="O12" s="258">
        <v>2.1275219865493966E-2</v>
      </c>
      <c r="P12" s="257">
        <v>658</v>
      </c>
      <c r="Q12" s="258">
        <f t="shared" si="0"/>
        <v>4.6697904134743284E-2</v>
      </c>
      <c r="R12" s="257">
        <f t="shared" si="1"/>
        <v>1475</v>
      </c>
      <c r="S12" s="258">
        <f t="shared" si="2"/>
        <v>8.9501225008318031E-2</v>
      </c>
      <c r="T12" s="257">
        <f t="shared" si="3"/>
        <v>2959</v>
      </c>
      <c r="U12" s="258">
        <f t="shared" si="4"/>
        <v>0.13062187673514725</v>
      </c>
      <c r="V12" s="257">
        <f t="shared" si="5"/>
        <v>4705</v>
      </c>
      <c r="W12" s="258">
        <v>8.1375076734192753E-2</v>
      </c>
      <c r="X12" s="257">
        <v>3314</v>
      </c>
    </row>
    <row r="13" spans="1:26" x14ac:dyDescent="0.35">
      <c r="B13" s="303" t="s">
        <v>6</v>
      </c>
      <c r="C13" s="219"/>
      <c r="D13" s="253">
        <v>35850</v>
      </c>
      <c r="E13" s="254">
        <v>37916</v>
      </c>
      <c r="F13" s="254">
        <v>38655</v>
      </c>
      <c r="G13" s="254">
        <v>42298</v>
      </c>
      <c r="H13" s="254">
        <v>47498</v>
      </c>
      <c r="I13" s="254">
        <v>52927</v>
      </c>
      <c r="J13" s="257">
        <v>59260</v>
      </c>
      <c r="K13" s="304"/>
      <c r="L13" s="219"/>
      <c r="M13" s="256">
        <v>5.7629009762901084E-2</v>
      </c>
      <c r="N13" s="257">
        <v>2066</v>
      </c>
      <c r="O13" s="258">
        <v>1.9490452579385975E-2</v>
      </c>
      <c r="P13" s="257">
        <v>739</v>
      </c>
      <c r="Q13" s="258">
        <f t="shared" si="0"/>
        <v>9.4243952916828411E-2</v>
      </c>
      <c r="R13" s="257">
        <f t="shared" si="1"/>
        <v>3643</v>
      </c>
      <c r="S13" s="258">
        <f t="shared" si="2"/>
        <v>0.12293725471653505</v>
      </c>
      <c r="T13" s="257">
        <f t="shared" si="3"/>
        <v>5200</v>
      </c>
      <c r="U13" s="258">
        <f t="shared" si="4"/>
        <v>0.11429954945471388</v>
      </c>
      <c r="V13" s="257">
        <f t="shared" si="5"/>
        <v>5429</v>
      </c>
      <c r="W13" s="258">
        <v>0.11965537438358487</v>
      </c>
      <c r="X13" s="257">
        <v>6333</v>
      </c>
      <c r="Z13" s="224"/>
    </row>
    <row r="14" spans="1:26" x14ac:dyDescent="0.35">
      <c r="B14" s="303" t="s">
        <v>5</v>
      </c>
      <c r="C14" s="219"/>
      <c r="D14" s="253">
        <v>24151</v>
      </c>
      <c r="E14" s="254">
        <v>24993</v>
      </c>
      <c r="F14" s="254">
        <v>24832</v>
      </c>
      <c r="G14" s="254">
        <v>22687</v>
      </c>
      <c r="H14" s="254">
        <v>22423</v>
      </c>
      <c r="I14" s="254">
        <v>23077</v>
      </c>
      <c r="J14" s="257">
        <v>23374</v>
      </c>
      <c r="L14" s="222"/>
      <c r="M14" s="256">
        <v>3.4863980787545046E-2</v>
      </c>
      <c r="N14" s="257">
        <v>842</v>
      </c>
      <c r="O14" s="258">
        <v>-6.441803705037441E-3</v>
      </c>
      <c r="P14" s="257">
        <v>-161</v>
      </c>
      <c r="Q14" s="258">
        <f t="shared" si="0"/>
        <v>-8.6380476804123751E-2</v>
      </c>
      <c r="R14" s="257">
        <f t="shared" si="1"/>
        <v>-2145</v>
      </c>
      <c r="S14" s="258">
        <f t="shared" si="2"/>
        <v>-1.1636620090800909E-2</v>
      </c>
      <c r="T14" s="257">
        <f t="shared" si="3"/>
        <v>-264</v>
      </c>
      <c r="U14" s="258">
        <f t="shared" si="4"/>
        <v>2.9166480845560283E-2</v>
      </c>
      <c r="V14" s="257">
        <f t="shared" si="5"/>
        <v>654</v>
      </c>
      <c r="W14" s="258">
        <v>1.2869957100142937E-2</v>
      </c>
      <c r="X14" s="257">
        <v>297</v>
      </c>
      <c r="Z14" s="224"/>
    </row>
    <row r="15" spans="1:26" x14ac:dyDescent="0.35">
      <c r="B15" s="303" t="s">
        <v>4</v>
      </c>
      <c r="C15" s="219"/>
      <c r="D15" s="253">
        <v>120362</v>
      </c>
      <c r="E15" s="254">
        <v>134693</v>
      </c>
      <c r="F15" s="254">
        <v>132386</v>
      </c>
      <c r="G15" s="254">
        <v>133847</v>
      </c>
      <c r="H15" s="254">
        <v>139217</v>
      </c>
      <c r="I15" s="254">
        <v>150140</v>
      </c>
      <c r="J15" s="257">
        <v>156506</v>
      </c>
      <c r="L15" s="222"/>
      <c r="M15" s="256">
        <v>0.11906581811535211</v>
      </c>
      <c r="N15" s="257">
        <v>14331</v>
      </c>
      <c r="O15" s="258">
        <v>-1.7127838863192579E-2</v>
      </c>
      <c r="P15" s="257">
        <v>-2307</v>
      </c>
      <c r="Q15" s="258">
        <f t="shared" si="0"/>
        <v>1.1035910141555805E-2</v>
      </c>
      <c r="R15" s="257">
        <f t="shared" si="1"/>
        <v>1461</v>
      </c>
      <c r="S15" s="258">
        <f t="shared" si="2"/>
        <v>4.0120436020232075E-2</v>
      </c>
      <c r="T15" s="257">
        <f t="shared" si="3"/>
        <v>5370</v>
      </c>
      <c r="U15" s="258">
        <f t="shared" si="4"/>
        <v>7.8460245515993066E-2</v>
      </c>
      <c r="V15" s="257">
        <f t="shared" si="5"/>
        <v>10923</v>
      </c>
      <c r="W15" s="258">
        <v>4.2400426268815794E-2</v>
      </c>
      <c r="X15" s="257">
        <v>6366</v>
      </c>
      <c r="Z15" s="224"/>
    </row>
    <row r="16" spans="1:26" x14ac:dyDescent="0.35">
      <c r="B16" s="303" t="s">
        <v>40</v>
      </c>
      <c r="C16" s="219"/>
      <c r="D16" s="253">
        <v>81735</v>
      </c>
      <c r="E16" s="254">
        <v>85461</v>
      </c>
      <c r="F16" s="254">
        <v>81399</v>
      </c>
      <c r="G16" s="254">
        <v>83372</v>
      </c>
      <c r="H16" s="254">
        <v>86743</v>
      </c>
      <c r="I16" s="254">
        <v>91940</v>
      </c>
      <c r="J16" s="257">
        <v>97222</v>
      </c>
      <c r="L16" s="222"/>
      <c r="M16" s="256">
        <v>4.5586346118553944E-2</v>
      </c>
      <c r="N16" s="257">
        <v>3726</v>
      </c>
      <c r="O16" s="258">
        <v>-4.7530452487099417E-2</v>
      </c>
      <c r="P16" s="257">
        <v>-4062</v>
      </c>
      <c r="Q16" s="258">
        <f t="shared" si="0"/>
        <v>2.4238627010159774E-2</v>
      </c>
      <c r="R16" s="257">
        <f t="shared" si="1"/>
        <v>1973</v>
      </c>
      <c r="S16" s="258">
        <f t="shared" si="2"/>
        <v>4.0433238977114705E-2</v>
      </c>
      <c r="T16" s="257">
        <f t="shared" si="3"/>
        <v>3371</v>
      </c>
      <c r="U16" s="258">
        <f t="shared" si="4"/>
        <v>5.9912615427181404E-2</v>
      </c>
      <c r="V16" s="257">
        <f t="shared" si="5"/>
        <v>5197</v>
      </c>
      <c r="W16" s="258">
        <v>5.745051120295841E-2</v>
      </c>
      <c r="X16" s="257">
        <v>5282</v>
      </c>
      <c r="Z16" s="224"/>
    </row>
    <row r="17" spans="2:28" x14ac:dyDescent="0.35">
      <c r="B17" s="303" t="s">
        <v>41</v>
      </c>
      <c r="C17" s="219"/>
      <c r="D17" s="253">
        <v>292526</v>
      </c>
      <c r="E17" s="254">
        <v>307817</v>
      </c>
      <c r="F17" s="254">
        <v>300021</v>
      </c>
      <c r="G17" s="254">
        <v>315907</v>
      </c>
      <c r="H17" s="254">
        <v>330438</v>
      </c>
      <c r="I17" s="254">
        <v>327571</v>
      </c>
      <c r="J17" s="257">
        <v>352224</v>
      </c>
      <c r="K17" s="304"/>
      <c r="L17" s="219"/>
      <c r="M17" s="256">
        <v>5.2272276652331806E-2</v>
      </c>
      <c r="N17" s="257">
        <v>15291</v>
      </c>
      <c r="O17" s="258">
        <v>-2.5326736340098188E-2</v>
      </c>
      <c r="P17" s="257">
        <v>-7796</v>
      </c>
      <c r="Q17" s="258">
        <f t="shared" si="0"/>
        <v>5.2949626859453147E-2</v>
      </c>
      <c r="R17" s="257">
        <f t="shared" si="1"/>
        <v>15886</v>
      </c>
      <c r="S17" s="258">
        <f t="shared" si="2"/>
        <v>4.5997714517247212E-2</v>
      </c>
      <c r="T17" s="257">
        <f t="shared" si="3"/>
        <v>14531</v>
      </c>
      <c r="U17" s="258">
        <f t="shared" si="4"/>
        <v>-8.676362888045519E-3</v>
      </c>
      <c r="V17" s="257">
        <f t="shared" si="5"/>
        <v>-2867</v>
      </c>
      <c r="W17" s="258">
        <v>7.5260019965137426E-2</v>
      </c>
      <c r="X17" s="257">
        <v>24653</v>
      </c>
      <c r="Z17" s="224"/>
    </row>
    <row r="18" spans="2:28" x14ac:dyDescent="0.35">
      <c r="B18" s="303" t="s">
        <v>3</v>
      </c>
      <c r="C18" s="219"/>
      <c r="D18" s="253">
        <v>102144</v>
      </c>
      <c r="E18" s="254">
        <v>121696</v>
      </c>
      <c r="F18" s="254">
        <v>136159</v>
      </c>
      <c r="G18" s="254">
        <v>151649</v>
      </c>
      <c r="H18" s="254">
        <v>169110</v>
      </c>
      <c r="I18" s="254">
        <v>189030</v>
      </c>
      <c r="J18" s="257">
        <v>201299</v>
      </c>
      <c r="L18" s="222"/>
      <c r="M18" s="256">
        <v>0.19141604010025071</v>
      </c>
      <c r="N18" s="257">
        <v>19552</v>
      </c>
      <c r="O18" s="258">
        <v>0.11884531948461752</v>
      </c>
      <c r="P18" s="257">
        <v>14463</v>
      </c>
      <c r="Q18" s="258">
        <f>G18/F18-1</f>
        <v>0.11376405525892519</v>
      </c>
      <c r="R18" s="257">
        <f>G18-F18</f>
        <v>15490</v>
      </c>
      <c r="S18" s="258">
        <f t="shared" si="2"/>
        <v>0.11514088454259497</v>
      </c>
      <c r="T18" s="257">
        <f t="shared" si="3"/>
        <v>17461</v>
      </c>
      <c r="U18" s="258">
        <f t="shared" si="4"/>
        <v>0.11779315238602095</v>
      </c>
      <c r="V18" s="257">
        <f t="shared" si="5"/>
        <v>19920</v>
      </c>
      <c r="W18" s="258">
        <v>6.4905041527799856E-2</v>
      </c>
      <c r="X18" s="257">
        <v>12269</v>
      </c>
      <c r="Z18" s="224"/>
    </row>
    <row r="19" spans="2:28" x14ac:dyDescent="0.35">
      <c r="B19" s="303" t="s">
        <v>2</v>
      </c>
      <c r="C19" s="219"/>
      <c r="D19" s="253">
        <v>46533</v>
      </c>
      <c r="E19" s="254">
        <v>49654</v>
      </c>
      <c r="F19" s="254">
        <v>49281</v>
      </c>
      <c r="G19" s="254">
        <v>50941</v>
      </c>
      <c r="H19" s="254">
        <v>53876</v>
      </c>
      <c r="I19" s="254">
        <v>56464</v>
      </c>
      <c r="J19" s="257">
        <v>56727</v>
      </c>
      <c r="L19" s="222"/>
      <c r="M19" s="256">
        <v>6.7070681022070255E-2</v>
      </c>
      <c r="N19" s="257">
        <v>3121</v>
      </c>
      <c r="O19" s="258">
        <v>-7.5119829218189826E-3</v>
      </c>
      <c r="P19" s="257">
        <v>-373</v>
      </c>
      <c r="Q19" s="258">
        <f t="shared" si="0"/>
        <v>3.3684381404598174E-2</v>
      </c>
      <c r="R19" s="257">
        <f t="shared" si="1"/>
        <v>1660</v>
      </c>
      <c r="S19" s="258">
        <f t="shared" si="2"/>
        <v>5.761567303350934E-2</v>
      </c>
      <c r="T19" s="257">
        <f t="shared" si="3"/>
        <v>2935</v>
      </c>
      <c r="U19" s="258">
        <f t="shared" si="4"/>
        <v>4.8036231346053837E-2</v>
      </c>
      <c r="V19" s="257">
        <f t="shared" si="5"/>
        <v>2588</v>
      </c>
      <c r="W19" s="258">
        <v>4.6578350807593427E-3</v>
      </c>
      <c r="X19" s="257">
        <v>263</v>
      </c>
      <c r="Z19" s="224"/>
    </row>
    <row r="20" spans="2:28" x14ac:dyDescent="0.35">
      <c r="B20" s="303" t="s">
        <v>35</v>
      </c>
      <c r="C20" s="219"/>
      <c r="D20" s="253">
        <v>79727</v>
      </c>
      <c r="E20" s="254">
        <v>80292</v>
      </c>
      <c r="F20" s="254">
        <v>77049</v>
      </c>
      <c r="G20" s="254">
        <v>77553</v>
      </c>
      <c r="H20" s="254">
        <v>79015</v>
      </c>
      <c r="I20" s="254">
        <v>83386</v>
      </c>
      <c r="J20" s="257">
        <v>85199</v>
      </c>
      <c r="L20" s="222"/>
      <c r="M20" s="256">
        <v>7.0866833067844137E-3</v>
      </c>
      <c r="N20" s="257">
        <v>565</v>
      </c>
      <c r="O20" s="258">
        <v>-4.0390076221790472E-2</v>
      </c>
      <c r="P20" s="257">
        <v>-3243</v>
      </c>
      <c r="Q20" s="258">
        <f t="shared" si="0"/>
        <v>6.5412919051512919E-3</v>
      </c>
      <c r="R20" s="257">
        <f t="shared" si="1"/>
        <v>504</v>
      </c>
      <c r="S20" s="258">
        <f t="shared" si="2"/>
        <v>1.8851624050649329E-2</v>
      </c>
      <c r="T20" s="257">
        <f t="shared" si="3"/>
        <v>1462</v>
      </c>
      <c r="U20" s="258">
        <f t="shared" si="4"/>
        <v>5.5318610390432177E-2</v>
      </c>
      <c r="V20" s="257">
        <f t="shared" si="5"/>
        <v>4371</v>
      </c>
      <c r="W20" s="258">
        <v>2.1742258892379906E-2</v>
      </c>
      <c r="X20" s="257">
        <v>1813</v>
      </c>
      <c r="Z20" s="224"/>
    </row>
    <row r="21" spans="2:28" x14ac:dyDescent="0.35">
      <c r="B21" s="303" t="s">
        <v>42</v>
      </c>
      <c r="C21" s="219"/>
      <c r="D21" s="253">
        <v>215050</v>
      </c>
      <c r="E21" s="254">
        <v>227239</v>
      </c>
      <c r="F21" s="254">
        <v>216497</v>
      </c>
      <c r="G21" s="254">
        <v>215854</v>
      </c>
      <c r="H21" s="254">
        <v>224758</v>
      </c>
      <c r="I21" s="254">
        <v>237020</v>
      </c>
      <c r="J21" s="257">
        <v>256322</v>
      </c>
      <c r="L21" s="222"/>
      <c r="M21" s="256">
        <v>5.6679841897233185E-2</v>
      </c>
      <c r="N21" s="257">
        <v>12189</v>
      </c>
      <c r="O21" s="258">
        <v>-4.7271815137366335E-2</v>
      </c>
      <c r="P21" s="257">
        <v>-10742</v>
      </c>
      <c r="Q21" s="258">
        <f t="shared" si="0"/>
        <v>-2.9700180602963977E-3</v>
      </c>
      <c r="R21" s="257">
        <f t="shared" si="1"/>
        <v>-643</v>
      </c>
      <c r="S21" s="258">
        <f t="shared" si="2"/>
        <v>4.1250104237123164E-2</v>
      </c>
      <c r="T21" s="257">
        <f t="shared" si="3"/>
        <v>8904</v>
      </c>
      <c r="U21" s="258">
        <f t="shared" si="4"/>
        <v>5.4556456277418341E-2</v>
      </c>
      <c r="V21" s="257">
        <f t="shared" si="5"/>
        <v>12262</v>
      </c>
      <c r="W21" s="258">
        <v>8.1436165724411369E-2</v>
      </c>
      <c r="X21" s="257">
        <v>19302</v>
      </c>
      <c r="Z21" s="224"/>
    </row>
    <row r="22" spans="2:28" x14ac:dyDescent="0.35">
      <c r="B22" s="303" t="s">
        <v>43</v>
      </c>
      <c r="C22" s="219"/>
      <c r="D22" s="253">
        <v>43671</v>
      </c>
      <c r="E22" s="254">
        <v>46430</v>
      </c>
      <c r="F22" s="254">
        <v>45294</v>
      </c>
      <c r="G22" s="254">
        <v>47556</v>
      </c>
      <c r="H22" s="254">
        <v>50117</v>
      </c>
      <c r="I22" s="254">
        <v>54056</v>
      </c>
      <c r="J22" s="257">
        <v>59427</v>
      </c>
      <c r="L22" s="222"/>
      <c r="M22" s="256">
        <v>6.3176936639875336E-2</v>
      </c>
      <c r="N22" s="257">
        <v>2759</v>
      </c>
      <c r="O22" s="258">
        <v>-2.446693947878531E-2</v>
      </c>
      <c r="P22" s="257">
        <v>-1136</v>
      </c>
      <c r="Q22" s="258">
        <f t="shared" si="0"/>
        <v>4.994038945555701E-2</v>
      </c>
      <c r="R22" s="257">
        <f t="shared" si="1"/>
        <v>2262</v>
      </c>
      <c r="S22" s="258">
        <f t="shared" si="2"/>
        <v>5.3852300445790258E-2</v>
      </c>
      <c r="T22" s="257">
        <f t="shared" si="3"/>
        <v>2561</v>
      </c>
      <c r="U22" s="258">
        <f t="shared" si="4"/>
        <v>7.8596085160723916E-2</v>
      </c>
      <c r="V22" s="257">
        <f t="shared" si="5"/>
        <v>3939</v>
      </c>
      <c r="W22" s="258">
        <v>9.9359923042770415E-2</v>
      </c>
      <c r="X22" s="257">
        <v>5371</v>
      </c>
      <c r="Z22" s="224"/>
    </row>
    <row r="23" spans="2:28" x14ac:dyDescent="0.35">
      <c r="B23" s="303" t="s">
        <v>44</v>
      </c>
      <c r="C23" s="219"/>
      <c r="D23" s="253">
        <v>19559</v>
      </c>
      <c r="E23" s="254">
        <v>18635</v>
      </c>
      <c r="F23" s="254">
        <v>19594</v>
      </c>
      <c r="G23" s="254">
        <v>20339</v>
      </c>
      <c r="H23" s="254">
        <v>21233</v>
      </c>
      <c r="I23" s="254">
        <v>22030</v>
      </c>
      <c r="J23" s="257">
        <v>21443</v>
      </c>
      <c r="K23" s="304"/>
      <c r="L23" s="219"/>
      <c r="M23" s="256">
        <v>-4.7241679022444916E-2</v>
      </c>
      <c r="N23" s="257">
        <v>-924</v>
      </c>
      <c r="O23" s="258">
        <v>5.1462302119667402E-2</v>
      </c>
      <c r="P23" s="257">
        <v>959</v>
      </c>
      <c r="Q23" s="258">
        <f t="shared" si="0"/>
        <v>3.8021843421455648E-2</v>
      </c>
      <c r="R23" s="257">
        <f t="shared" si="1"/>
        <v>745</v>
      </c>
      <c r="S23" s="258">
        <f t="shared" si="2"/>
        <v>4.3954963370863798E-2</v>
      </c>
      <c r="T23" s="257">
        <f t="shared" si="3"/>
        <v>894</v>
      </c>
      <c r="U23" s="258">
        <f t="shared" si="4"/>
        <v>3.7535911081806539E-2</v>
      </c>
      <c r="V23" s="257">
        <f t="shared" si="5"/>
        <v>797</v>
      </c>
      <c r="W23" s="258">
        <v>-2.6645483431684047E-2</v>
      </c>
      <c r="X23" s="257">
        <v>-587</v>
      </c>
      <c r="Z23" s="224"/>
    </row>
    <row r="24" spans="2:28" x14ac:dyDescent="0.35">
      <c r="B24" s="303" t="s">
        <v>45</v>
      </c>
      <c r="C24" s="219"/>
      <c r="D24" s="253">
        <v>102231</v>
      </c>
      <c r="E24" s="254">
        <v>105837</v>
      </c>
      <c r="F24" s="254">
        <v>105419</v>
      </c>
      <c r="G24" s="254">
        <v>106624</v>
      </c>
      <c r="H24" s="254">
        <v>108415</v>
      </c>
      <c r="I24" s="254">
        <v>113823</v>
      </c>
      <c r="J24" s="257">
        <v>117423</v>
      </c>
      <c r="L24" s="222"/>
      <c r="M24" s="256">
        <v>3.5273058074360986E-2</v>
      </c>
      <c r="N24" s="257">
        <v>3606</v>
      </c>
      <c r="O24" s="258">
        <v>-3.9494694671995401E-3</v>
      </c>
      <c r="P24" s="257">
        <v>-418</v>
      </c>
      <c r="Q24" s="258">
        <f t="shared" si="0"/>
        <v>1.1430577030705935E-2</v>
      </c>
      <c r="R24" s="257">
        <f t="shared" si="1"/>
        <v>1205</v>
      </c>
      <c r="S24" s="258">
        <f t="shared" si="2"/>
        <v>1.6797343937575038E-2</v>
      </c>
      <c r="T24" s="257">
        <f t="shared" si="3"/>
        <v>1791</v>
      </c>
      <c r="U24" s="258">
        <f t="shared" si="4"/>
        <v>4.9882396347368907E-2</v>
      </c>
      <c r="V24" s="257">
        <f t="shared" si="5"/>
        <v>5408</v>
      </c>
      <c r="W24" s="258">
        <v>3.1628054083972401E-2</v>
      </c>
      <c r="X24" s="257">
        <v>3600</v>
      </c>
      <c r="Z24" s="224"/>
    </row>
    <row r="25" spans="2:28" x14ac:dyDescent="0.35">
      <c r="B25" s="303" t="s">
        <v>46</v>
      </c>
      <c r="C25" s="219"/>
      <c r="D25" s="253">
        <v>15250</v>
      </c>
      <c r="E25" s="254">
        <v>15370</v>
      </c>
      <c r="F25" s="254">
        <v>14678</v>
      </c>
      <c r="G25" s="254">
        <v>15446</v>
      </c>
      <c r="H25" s="254">
        <v>14352</v>
      </c>
      <c r="I25" s="254">
        <v>14615</v>
      </c>
      <c r="J25" s="257">
        <v>14692</v>
      </c>
      <c r="L25" s="222"/>
      <c r="M25" s="256">
        <v>7.8688524590164732E-3</v>
      </c>
      <c r="N25" s="257">
        <v>120</v>
      </c>
      <c r="O25" s="258">
        <v>-4.5022771633051351E-2</v>
      </c>
      <c r="P25" s="257">
        <v>-692</v>
      </c>
      <c r="Q25" s="258">
        <f t="shared" si="0"/>
        <v>5.2323204796293821E-2</v>
      </c>
      <c r="R25" s="257">
        <f t="shared" si="1"/>
        <v>768</v>
      </c>
      <c r="S25" s="258">
        <f t="shared" si="2"/>
        <v>-7.0827398679269682E-2</v>
      </c>
      <c r="T25" s="257">
        <f t="shared" si="3"/>
        <v>-1094</v>
      </c>
      <c r="U25" s="258">
        <f t="shared" si="4"/>
        <v>1.8324972129319939E-2</v>
      </c>
      <c r="V25" s="257">
        <f t="shared" si="5"/>
        <v>263</v>
      </c>
      <c r="W25" s="258">
        <v>5.2685596989394679E-3</v>
      </c>
      <c r="X25" s="257">
        <v>77</v>
      </c>
      <c r="Z25" s="224"/>
    </row>
    <row r="26" spans="2:28" x14ac:dyDescent="0.35">
      <c r="B26" s="305" t="s">
        <v>1</v>
      </c>
      <c r="C26" s="219"/>
      <c r="D26" s="260">
        <v>4201</v>
      </c>
      <c r="E26" s="261">
        <v>4335</v>
      </c>
      <c r="F26" s="261">
        <v>4305</v>
      </c>
      <c r="G26" s="261">
        <v>4447</v>
      </c>
      <c r="H26" s="261">
        <v>4708</v>
      </c>
      <c r="I26" s="261">
        <v>5044</v>
      </c>
      <c r="J26" s="265">
        <v>5404</v>
      </c>
      <c r="L26" s="222"/>
      <c r="M26" s="264">
        <v>3.1897167341109256E-2</v>
      </c>
      <c r="N26" s="265">
        <v>134</v>
      </c>
      <c r="O26" s="266">
        <v>-6.9204152249134898E-3</v>
      </c>
      <c r="P26" s="265">
        <v>-30</v>
      </c>
      <c r="Q26" s="266">
        <f t="shared" si="0"/>
        <v>3.2984901277584244E-2</v>
      </c>
      <c r="R26" s="265">
        <f t="shared" si="1"/>
        <v>142</v>
      </c>
      <c r="S26" s="266">
        <f t="shared" si="2"/>
        <v>5.8691252529795346E-2</v>
      </c>
      <c r="T26" s="265">
        <f t="shared" si="3"/>
        <v>261</v>
      </c>
      <c r="U26" s="266">
        <f t="shared" si="4"/>
        <v>7.136788445199671E-2</v>
      </c>
      <c r="V26" s="265">
        <f t="shared" si="5"/>
        <v>336</v>
      </c>
      <c r="W26" s="266">
        <v>7.1371927042030103E-2</v>
      </c>
      <c r="X26" s="265">
        <v>360</v>
      </c>
      <c r="Z26" s="224"/>
      <c r="AA26" s="224"/>
      <c r="AB26" s="286"/>
    </row>
    <row r="27" spans="2:28" x14ac:dyDescent="0.35">
      <c r="B27" s="235" t="s">
        <v>0</v>
      </c>
      <c r="C27" s="219"/>
      <c r="D27" s="1226">
        <f>SUM(D9:D26)</f>
        <v>1638618</v>
      </c>
      <c r="E27" s="306">
        <f>SUM(E9:E26)</f>
        <v>1735551</v>
      </c>
      <c r="F27" s="307">
        <f>SUM(F9:F26)</f>
        <v>1709394</v>
      </c>
      <c r="G27" s="306">
        <f>SUM(G9:G26)</f>
        <v>1768008</v>
      </c>
      <c r="H27" s="307">
        <v>1850208</v>
      </c>
      <c r="I27" s="306">
        <f>SUM(I9:I26)</f>
        <v>1944185</v>
      </c>
      <c r="J27" s="306">
        <f>SUM(J9:J26)</f>
        <v>2037769</v>
      </c>
      <c r="K27" s="308"/>
      <c r="L27" s="222"/>
      <c r="M27" s="240">
        <f>E27/D27-1</f>
        <v>5.9155336997396502E-2</v>
      </c>
      <c r="N27" s="241">
        <f>E27-D27</f>
        <v>96933</v>
      </c>
      <c r="O27" s="242">
        <f>F27/E27-1</f>
        <v>-1.507129436127197E-2</v>
      </c>
      <c r="P27" s="243">
        <f>F27-E27</f>
        <v>-26157</v>
      </c>
      <c r="Q27" s="242">
        <f t="shared" si="0"/>
        <v>3.4289344644944375E-2</v>
      </c>
      <c r="R27" s="237">
        <f t="shared" si="1"/>
        <v>58614</v>
      </c>
      <c r="S27" s="242">
        <f>H27/G27-1</f>
        <v>4.6493002294107244E-2</v>
      </c>
      <c r="T27" s="243">
        <f>H27-G27</f>
        <v>82200</v>
      </c>
      <c r="U27" s="309">
        <f>I27/H27-1</f>
        <v>5.0792667635206401E-2</v>
      </c>
      <c r="V27" s="237">
        <f>I27-H27</f>
        <v>93977</v>
      </c>
      <c r="W27" s="242">
        <v>4.8135336914953974E-2</v>
      </c>
      <c r="X27" s="243">
        <f>SUM(X9:X26)</f>
        <v>93584</v>
      </c>
    </row>
    <row r="28" spans="2:28" x14ac:dyDescent="0.3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64"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300-000003000000}">
          <x14:colorSeries rgb="FF376092"/>
          <x14:colorNegative rgb="FFD00000"/>
          <x14:colorAxis rgb="FF000000"/>
          <x14:colorMarkers rgb="FFD00000"/>
          <x14:colorFirst rgb="FFD00000"/>
          <x14:colorLast rgb="FFD00000"/>
          <x14:colorHigh rgb="FFD00000"/>
          <x14:colorLow rgb="FFD00000"/>
          <x14:sparklines>
            <x14:sparkline>
              <xm:f>EVO_resol!D9:J9</xm:f>
              <xm:sqref>K9</xm:sqref>
            </x14:sparkline>
            <x14:sparkline>
              <xm:f>EVO_resol!D10:J10</xm:f>
              <xm:sqref>K10</xm:sqref>
            </x14:sparkline>
            <x14:sparkline>
              <xm:f>EVO_resol!D11:J11</xm:f>
              <xm:sqref>K11</xm:sqref>
            </x14:sparkline>
            <x14:sparkline>
              <xm:f>EVO_resol!D12:J12</xm:f>
              <xm:sqref>K12</xm:sqref>
            </x14:sparkline>
            <x14:sparkline>
              <xm:f>EVO_resol!D13:J13</xm:f>
              <xm:sqref>K13</xm:sqref>
            </x14:sparkline>
            <x14:sparkline>
              <xm:f>EVO_resol!D14:J14</xm:f>
              <xm:sqref>K14</xm:sqref>
            </x14:sparkline>
            <x14:sparkline>
              <xm:f>EVO_resol!D15:J15</xm:f>
              <xm:sqref>K15</xm:sqref>
            </x14:sparkline>
            <x14:sparkline>
              <xm:f>EVO_resol!D16:J16</xm:f>
              <xm:sqref>K16</xm:sqref>
            </x14:sparkline>
            <x14:sparkline>
              <xm:f>EVO_resol!D17:J17</xm:f>
              <xm:sqref>K17</xm:sqref>
            </x14:sparkline>
            <x14:sparkline>
              <xm:f>EVO_resol!D18:J18</xm:f>
              <xm:sqref>K18</xm:sqref>
            </x14:sparkline>
            <x14:sparkline>
              <xm:f>EVO_resol!D19:J19</xm:f>
              <xm:sqref>K19</xm:sqref>
            </x14:sparkline>
            <x14:sparkline>
              <xm:f>EVO_resol!D20:J20</xm:f>
              <xm:sqref>K20</xm:sqref>
            </x14:sparkline>
            <x14:sparkline>
              <xm:f>EVO_resol!D21:J21</xm:f>
              <xm:sqref>K21</xm:sqref>
            </x14:sparkline>
            <x14:sparkline>
              <xm:f>EVO_resol!D22:J22</xm:f>
              <xm:sqref>K22</xm:sqref>
            </x14:sparkline>
            <x14:sparkline>
              <xm:f>EVO_resol!D23:J23</xm:f>
              <xm:sqref>K23</xm:sqref>
            </x14:sparkline>
            <x14:sparkline>
              <xm:f>EVO_resol!D24:J24</xm:f>
              <xm:sqref>K24</xm:sqref>
            </x14:sparkline>
            <x14:sparkline>
              <xm:f>EVO_resol!D25:J25</xm:f>
              <xm:sqref>K25</xm:sqref>
            </x14:sparkline>
            <x14:sparkline>
              <xm:f>EVO_resol!D26:J26</xm:f>
              <xm:sqref>K26</xm:sqref>
            </x14:sparkline>
            <x14:sparkline>
              <xm:f>EVO_resol!D27:J27</xm:f>
              <xm:sqref>K27</xm:sqref>
            </x14:sparkline>
          </x14:sparklines>
        </x14:sparklineGroup>
      </x14:sparklineGroup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62">
    <pageSetUpPr fitToPage="1"/>
  </sheetPr>
  <dimension ref="A1:V37"/>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58</v>
      </c>
    </row>
    <row r="2" spans="1:22" s="343" customFormat="1" ht="49.5" customHeight="1" x14ac:dyDescent="0.35">
      <c r="B2" s="1381"/>
      <c r="C2" s="1381"/>
      <c r="D2" s="1381"/>
      <c r="E2" s="1381"/>
      <c r="F2" s="344"/>
      <c r="G2" s="1595"/>
      <c r="H2" s="1595"/>
      <c r="I2" s="1595"/>
      <c r="J2" s="1595"/>
      <c r="K2" s="1595"/>
      <c r="L2" s="1595"/>
      <c r="M2" s="1595"/>
      <c r="N2" s="1595"/>
      <c r="O2" s="1595"/>
      <c r="P2" s="1595"/>
      <c r="Q2" s="1595"/>
      <c r="R2" s="1595"/>
      <c r="T2" s="344"/>
    </row>
    <row r="3" spans="1:22" s="343" customFormat="1" ht="3" customHeight="1" x14ac:dyDescent="0.35">
      <c r="B3" s="344"/>
      <c r="C3" s="344"/>
      <c r="D3" s="344"/>
      <c r="E3" s="344"/>
      <c r="F3" s="344"/>
      <c r="L3" s="344"/>
      <c r="Q3" s="344"/>
      <c r="T3" s="344"/>
    </row>
    <row r="4" spans="1:22" s="345" customFormat="1" ht="15" customHeight="1" x14ac:dyDescent="0.25">
      <c r="B4" s="1419" t="s">
        <v>434</v>
      </c>
      <c r="C4" s="1419"/>
      <c r="D4" s="1419"/>
      <c r="E4" s="1419"/>
      <c r="F4" s="1419"/>
      <c r="G4" s="1419"/>
      <c r="H4" s="1419"/>
      <c r="I4" s="1419"/>
      <c r="J4" s="1419"/>
      <c r="K4" s="1419"/>
      <c r="L4" s="1419"/>
      <c r="M4" s="1419"/>
      <c r="N4" s="1419"/>
      <c r="O4" s="1419"/>
      <c r="P4" s="1419"/>
      <c r="Q4" s="1419"/>
      <c r="R4" s="1419"/>
      <c r="S4" s="1419"/>
      <c r="T4" s="1419"/>
      <c r="U4" s="924"/>
    </row>
    <row r="5" spans="1:22" s="345" customFormat="1" ht="15" customHeight="1" x14ac:dyDescent="0.25">
      <c r="B5" s="1420" t="str">
        <f>porsaad!$B$6</f>
        <v>Situación a 31 de diciembre de 2024</v>
      </c>
      <c r="C5" s="1420"/>
      <c r="D5" s="1420"/>
      <c r="E5" s="1420"/>
      <c r="F5" s="1420"/>
      <c r="G5" s="1420"/>
      <c r="H5" s="1420"/>
      <c r="I5" s="1420"/>
      <c r="J5" s="1420"/>
      <c r="K5" s="1420"/>
      <c r="L5" s="1420"/>
      <c r="M5" s="1420"/>
      <c r="N5" s="1420"/>
      <c r="O5" s="1420"/>
      <c r="P5" s="1420"/>
      <c r="Q5" s="1420"/>
      <c r="R5" s="1420"/>
      <c r="S5" s="1420"/>
      <c r="T5" s="1420"/>
      <c r="U5" s="925"/>
      <c r="V5" s="875"/>
    </row>
    <row r="6" spans="1:22" s="345" customFormat="1" ht="4.5" customHeight="1" x14ac:dyDescent="0.25"/>
    <row r="7" spans="1:22" s="322" customFormat="1" ht="15" customHeight="1" x14ac:dyDescent="0.25">
      <c r="A7" s="316"/>
      <c r="B7" s="1596" t="s">
        <v>12</v>
      </c>
      <c r="C7" s="920"/>
      <c r="D7" s="1606" t="s">
        <v>76</v>
      </c>
      <c r="E7" s="1601"/>
      <c r="F7" s="920"/>
      <c r="G7" s="1608" t="s">
        <v>31</v>
      </c>
      <c r="H7" s="1609"/>
      <c r="I7" s="1609"/>
      <c r="J7" s="1610"/>
      <c r="K7" s="921"/>
      <c r="L7" s="1608" t="s">
        <v>49</v>
      </c>
      <c r="M7" s="1609"/>
      <c r="N7" s="1609"/>
      <c r="O7" s="1610"/>
      <c r="P7" s="921"/>
      <c r="Q7" s="1608" t="s">
        <v>50</v>
      </c>
      <c r="R7" s="1609"/>
      <c r="S7" s="1609"/>
      <c r="T7" s="1610"/>
    </row>
    <row r="8" spans="1:22" s="322" customFormat="1" ht="35.25" customHeight="1" x14ac:dyDescent="0.25">
      <c r="A8" s="316"/>
      <c r="B8" s="1597"/>
      <c r="C8" s="920"/>
      <c r="D8" s="1607"/>
      <c r="E8" s="1604"/>
      <c r="F8" s="920"/>
      <c r="G8" s="1611" t="s">
        <v>69</v>
      </c>
      <c r="H8" s="1612"/>
      <c r="I8" s="1613" t="s">
        <v>287</v>
      </c>
      <c r="J8" s="1614"/>
      <c r="K8" s="957"/>
      <c r="L8" s="1615" t="s">
        <v>69</v>
      </c>
      <c r="M8" s="1616"/>
      <c r="N8" s="1613" t="s">
        <v>287</v>
      </c>
      <c r="O8" s="1614"/>
      <c r="P8" s="957"/>
      <c r="Q8" s="1615" t="s">
        <v>69</v>
      </c>
      <c r="R8" s="1616"/>
      <c r="S8" s="1613" t="s">
        <v>287</v>
      </c>
      <c r="T8" s="1614"/>
    </row>
    <row r="9" spans="1:22" s="322" customFormat="1" ht="29.25" customHeight="1" x14ac:dyDescent="0.25">
      <c r="A9" s="316"/>
      <c r="B9" s="1598"/>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28290</v>
      </c>
      <c r="E11" s="928">
        <f>D11/D$29*100</f>
        <v>15.329594407867999</v>
      </c>
      <c r="F11" s="930"/>
      <c r="G11" s="927">
        <v>12578</v>
      </c>
      <c r="H11" s="928">
        <v>44.460940261576532</v>
      </c>
      <c r="I11" s="927">
        <v>12527</v>
      </c>
      <c r="J11" s="928">
        <v>99.59453013197647</v>
      </c>
      <c r="K11" s="930"/>
      <c r="L11" s="927">
        <v>15615</v>
      </c>
      <c r="M11" s="928">
        <v>55.196182396606574</v>
      </c>
      <c r="N11" s="927">
        <v>15470</v>
      </c>
      <c r="O11" s="928">
        <v>99.071405699647769</v>
      </c>
      <c r="P11" s="930"/>
      <c r="Q11" s="927">
        <v>97</v>
      </c>
      <c r="R11" s="928">
        <v>0.34287734181689644</v>
      </c>
      <c r="S11" s="927">
        <v>95</v>
      </c>
      <c r="T11" s="928">
        <f>IFERROR(S11/Q11*100,"-")</f>
        <v>97.9381443298969</v>
      </c>
    </row>
    <row r="12" spans="1:22" s="331" customFormat="1" ht="18" customHeight="1" x14ac:dyDescent="0.25">
      <c r="A12" s="330"/>
      <c r="B12" s="931" t="s">
        <v>7</v>
      </c>
      <c r="C12" s="930"/>
      <c r="D12" s="932">
        <f t="shared" ref="D12:D28" si="0">G12+L12+Q12</f>
        <v>4113</v>
      </c>
      <c r="E12" s="933">
        <f t="shared" ref="E12:E29" si="1">D12/D$29*100</f>
        <v>2.2287247012923674</v>
      </c>
      <c r="F12" s="930"/>
      <c r="G12" s="932">
        <v>2828</v>
      </c>
      <c r="H12" s="933">
        <v>68.757597860442502</v>
      </c>
      <c r="I12" s="932">
        <v>1090</v>
      </c>
      <c r="J12" s="933">
        <v>38.543140028288541</v>
      </c>
      <c r="K12" s="930"/>
      <c r="L12" s="932">
        <v>1185</v>
      </c>
      <c r="M12" s="933">
        <v>28.811086797957696</v>
      </c>
      <c r="N12" s="932">
        <v>511</v>
      </c>
      <c r="O12" s="933">
        <v>43.122362869198312</v>
      </c>
      <c r="P12" s="930"/>
      <c r="Q12" s="932">
        <v>100</v>
      </c>
      <c r="R12" s="933">
        <v>2.4313153415998054</v>
      </c>
      <c r="S12" s="932">
        <v>52</v>
      </c>
      <c r="T12" s="933">
        <f t="shared" ref="T12:T28" si="2">IFERROR(S12/Q12*100,"-")</f>
        <v>52</v>
      </c>
    </row>
    <row r="13" spans="1:22" s="331" customFormat="1" ht="18" customHeight="1" x14ac:dyDescent="0.25">
      <c r="A13" s="330"/>
      <c r="B13" s="931" t="s">
        <v>37</v>
      </c>
      <c r="C13" s="930"/>
      <c r="D13" s="932">
        <f t="shared" si="0"/>
        <v>3827</v>
      </c>
      <c r="E13" s="933">
        <f t="shared" si="1"/>
        <v>2.0737489501205668</v>
      </c>
      <c r="F13" s="930"/>
      <c r="G13" s="932">
        <v>1827</v>
      </c>
      <c r="H13" s="933">
        <v>47.739743924745234</v>
      </c>
      <c r="I13" s="932">
        <v>29</v>
      </c>
      <c r="J13" s="933">
        <v>1.5873015873015872</v>
      </c>
      <c r="K13" s="930"/>
      <c r="L13" s="932">
        <v>1928</v>
      </c>
      <c r="M13" s="933">
        <v>50.378886856545599</v>
      </c>
      <c r="N13" s="932">
        <v>37</v>
      </c>
      <c r="O13" s="933">
        <v>1.9190871369294606</v>
      </c>
      <c r="P13" s="930"/>
      <c r="Q13" s="932">
        <v>72</v>
      </c>
      <c r="R13" s="933">
        <v>1.8813692187091717</v>
      </c>
      <c r="S13" s="932">
        <v>24</v>
      </c>
      <c r="T13" s="933">
        <f t="shared" si="2"/>
        <v>33.333333333333329</v>
      </c>
    </row>
    <row r="14" spans="1:22" s="331" customFormat="1" ht="18" customHeight="1" x14ac:dyDescent="0.25">
      <c r="A14" s="330"/>
      <c r="B14" s="931" t="s">
        <v>38</v>
      </c>
      <c r="C14" s="930"/>
      <c r="D14" s="932">
        <f t="shared" si="0"/>
        <v>3000</v>
      </c>
      <c r="E14" s="933">
        <f t="shared" si="1"/>
        <v>1.6256197675363733</v>
      </c>
      <c r="F14" s="930"/>
      <c r="G14" s="932">
        <v>2139</v>
      </c>
      <c r="H14" s="933">
        <v>71.3</v>
      </c>
      <c r="I14" s="932">
        <v>2089</v>
      </c>
      <c r="J14" s="933">
        <v>97.66245909303413</v>
      </c>
      <c r="K14" s="930"/>
      <c r="L14" s="932">
        <v>856</v>
      </c>
      <c r="M14" s="933">
        <v>28.533333333333331</v>
      </c>
      <c r="N14" s="932">
        <v>757</v>
      </c>
      <c r="O14" s="933">
        <v>88.434579439252332</v>
      </c>
      <c r="P14" s="930"/>
      <c r="Q14" s="932">
        <v>5</v>
      </c>
      <c r="R14" s="933">
        <v>0.16666666666666669</v>
      </c>
      <c r="S14" s="932">
        <v>5</v>
      </c>
      <c r="T14" s="933">
        <f t="shared" si="2"/>
        <v>100</v>
      </c>
    </row>
    <row r="15" spans="1:22" s="331" customFormat="1" ht="18" customHeight="1" x14ac:dyDescent="0.25">
      <c r="A15" s="330"/>
      <c r="B15" s="931" t="s">
        <v>6</v>
      </c>
      <c r="C15" s="930"/>
      <c r="D15" s="932">
        <f t="shared" si="0"/>
        <v>6309</v>
      </c>
      <c r="E15" s="933">
        <f t="shared" si="1"/>
        <v>3.4186783711289928</v>
      </c>
      <c r="F15" s="930"/>
      <c r="G15" s="932">
        <v>3743</v>
      </c>
      <c r="H15" s="933">
        <v>59.327944206688855</v>
      </c>
      <c r="I15" s="932">
        <v>2749</v>
      </c>
      <c r="J15" s="933">
        <v>73.443761688485182</v>
      </c>
      <c r="K15" s="930"/>
      <c r="L15" s="932">
        <v>2482</v>
      </c>
      <c r="M15" s="933">
        <v>39.340624504675858</v>
      </c>
      <c r="N15" s="932">
        <v>1655</v>
      </c>
      <c r="O15" s="933">
        <v>66.680096696212729</v>
      </c>
      <c r="P15" s="930"/>
      <c r="Q15" s="932">
        <v>84</v>
      </c>
      <c r="R15" s="933">
        <v>1.331431288635283</v>
      </c>
      <c r="S15" s="932">
        <v>72</v>
      </c>
      <c r="T15" s="933">
        <f t="shared" si="2"/>
        <v>85.714285714285708</v>
      </c>
    </row>
    <row r="16" spans="1:22" s="331" customFormat="1" ht="18" customHeight="1" x14ac:dyDescent="0.25">
      <c r="A16" s="330"/>
      <c r="B16" s="931" t="s">
        <v>5</v>
      </c>
      <c r="C16" s="930"/>
      <c r="D16" s="932">
        <f t="shared" si="0"/>
        <v>4611</v>
      </c>
      <c r="E16" s="933">
        <f t="shared" si="1"/>
        <v>2.4985775827034056</v>
      </c>
      <c r="F16" s="930"/>
      <c r="G16" s="932">
        <v>1918</v>
      </c>
      <c r="H16" s="933">
        <v>41.596183040555196</v>
      </c>
      <c r="I16" s="932">
        <v>13</v>
      </c>
      <c r="J16" s="933">
        <v>0.67778936392075084</v>
      </c>
      <c r="K16" s="930"/>
      <c r="L16" s="932">
        <v>2645</v>
      </c>
      <c r="M16" s="933">
        <v>57.362828019952282</v>
      </c>
      <c r="N16" s="932">
        <v>22</v>
      </c>
      <c r="O16" s="933">
        <v>0.83175803402646498</v>
      </c>
      <c r="P16" s="930"/>
      <c r="Q16" s="932">
        <v>48</v>
      </c>
      <c r="R16" s="933">
        <v>1.040988939492518</v>
      </c>
      <c r="S16" s="932">
        <v>0</v>
      </c>
      <c r="T16" s="933">
        <f t="shared" si="2"/>
        <v>0</v>
      </c>
    </row>
    <row r="17" spans="1:20" s="331" customFormat="1" ht="18" customHeight="1" x14ac:dyDescent="0.25">
      <c r="A17" s="330"/>
      <c r="B17" s="931" t="s">
        <v>4</v>
      </c>
      <c r="C17" s="930"/>
      <c r="D17" s="932">
        <f t="shared" si="0"/>
        <v>9092</v>
      </c>
      <c r="E17" s="933">
        <f t="shared" si="1"/>
        <v>4.9267116421469019</v>
      </c>
      <c r="F17" s="930"/>
      <c r="G17" s="932">
        <v>5574</v>
      </c>
      <c r="H17" s="933">
        <v>61.306643202815657</v>
      </c>
      <c r="I17" s="932">
        <v>382</v>
      </c>
      <c r="J17" s="933">
        <v>6.8532472192321485</v>
      </c>
      <c r="K17" s="930"/>
      <c r="L17" s="932">
        <v>3514</v>
      </c>
      <c r="M17" s="933">
        <v>38.649362076550815</v>
      </c>
      <c r="N17" s="932">
        <v>92</v>
      </c>
      <c r="O17" s="933">
        <v>2.6180990324416618</v>
      </c>
      <c r="P17" s="930"/>
      <c r="Q17" s="932">
        <v>4</v>
      </c>
      <c r="R17" s="933">
        <v>4.3994720633523977E-2</v>
      </c>
      <c r="S17" s="932">
        <v>1</v>
      </c>
      <c r="T17" s="933">
        <f t="shared" si="2"/>
        <v>25</v>
      </c>
    </row>
    <row r="18" spans="1:20" s="331" customFormat="1" ht="18" customHeight="1" x14ac:dyDescent="0.25">
      <c r="A18" s="330"/>
      <c r="B18" s="931" t="s">
        <v>40</v>
      </c>
      <c r="C18" s="930"/>
      <c r="D18" s="932">
        <f t="shared" si="0"/>
        <v>12485</v>
      </c>
      <c r="E18" s="933">
        <f t="shared" si="1"/>
        <v>6.7652875992305406</v>
      </c>
      <c r="F18" s="930"/>
      <c r="G18" s="932">
        <v>7005</v>
      </c>
      <c r="H18" s="933">
        <v>56.107328794553467</v>
      </c>
      <c r="I18" s="932">
        <v>6761</v>
      </c>
      <c r="J18" s="933">
        <v>96.516773733047827</v>
      </c>
      <c r="K18" s="930"/>
      <c r="L18" s="932">
        <v>3935</v>
      </c>
      <c r="M18" s="933">
        <v>31.517821385662799</v>
      </c>
      <c r="N18" s="932">
        <v>3602</v>
      </c>
      <c r="O18" s="933">
        <v>91.53748411689962</v>
      </c>
      <c r="P18" s="930"/>
      <c r="Q18" s="932">
        <v>1545</v>
      </c>
      <c r="R18" s="933">
        <v>12.374849819783741</v>
      </c>
      <c r="S18" s="932">
        <v>1343</v>
      </c>
      <c r="T18" s="933">
        <f t="shared" si="2"/>
        <v>86.925566343042078</v>
      </c>
    </row>
    <row r="19" spans="1:20" s="331" customFormat="1" ht="18" customHeight="1" x14ac:dyDescent="0.25">
      <c r="A19" s="330"/>
      <c r="B19" s="931" t="s">
        <v>41</v>
      </c>
      <c r="C19" s="930"/>
      <c r="D19" s="932">
        <f t="shared" si="0"/>
        <v>38650</v>
      </c>
      <c r="E19" s="933">
        <f t="shared" si="1"/>
        <v>20.943401338426941</v>
      </c>
      <c r="F19" s="930"/>
      <c r="G19" s="932">
        <v>14984</v>
      </c>
      <c r="H19" s="933">
        <v>38.768434670116427</v>
      </c>
      <c r="I19" s="932">
        <v>14403</v>
      </c>
      <c r="J19" s="933">
        <v>96.122530699412707</v>
      </c>
      <c r="K19" s="930"/>
      <c r="L19" s="932">
        <v>20516</v>
      </c>
      <c r="M19" s="933">
        <v>53.081500646830527</v>
      </c>
      <c r="N19" s="932">
        <v>19066</v>
      </c>
      <c r="O19" s="933">
        <v>92.932345486449591</v>
      </c>
      <c r="P19" s="930"/>
      <c r="Q19" s="932">
        <v>3150</v>
      </c>
      <c r="R19" s="933">
        <v>8.1500646830530403</v>
      </c>
      <c r="S19" s="932">
        <v>3124</v>
      </c>
      <c r="T19" s="933">
        <f t="shared" si="2"/>
        <v>99.174603174603178</v>
      </c>
    </row>
    <row r="20" spans="1:20" s="331" customFormat="1" ht="18" customHeight="1" x14ac:dyDescent="0.25">
      <c r="A20" s="330"/>
      <c r="B20" s="931" t="s">
        <v>3</v>
      </c>
      <c r="C20" s="930"/>
      <c r="D20" s="932">
        <f t="shared" si="0"/>
        <v>13783</v>
      </c>
      <c r="E20" s="933">
        <f t="shared" si="1"/>
        <v>7.4686390853179434</v>
      </c>
      <c r="F20" s="930"/>
      <c r="G20" s="932">
        <v>6396</v>
      </c>
      <c r="H20" s="933">
        <v>46.404991656388304</v>
      </c>
      <c r="I20" s="932">
        <v>6125</v>
      </c>
      <c r="J20" s="933">
        <v>95.762976860537847</v>
      </c>
      <c r="K20" s="930"/>
      <c r="L20" s="932">
        <v>6465</v>
      </c>
      <c r="M20" s="933">
        <v>46.905608358122322</v>
      </c>
      <c r="N20" s="932">
        <v>6018</v>
      </c>
      <c r="O20" s="933">
        <v>93.085846867749424</v>
      </c>
      <c r="P20" s="930"/>
      <c r="Q20" s="932">
        <v>922</v>
      </c>
      <c r="R20" s="933">
        <v>6.6893999854893709</v>
      </c>
      <c r="S20" s="932">
        <v>574</v>
      </c>
      <c r="T20" s="933">
        <f t="shared" si="2"/>
        <v>62.255965292841651</v>
      </c>
    </row>
    <row r="21" spans="1:20" s="331" customFormat="1" ht="18" customHeight="1" x14ac:dyDescent="0.25">
      <c r="A21" s="330"/>
      <c r="B21" s="931" t="s">
        <v>2</v>
      </c>
      <c r="C21" s="930"/>
      <c r="D21" s="932">
        <f t="shared" si="0"/>
        <v>5358</v>
      </c>
      <c r="E21" s="933">
        <f t="shared" si="1"/>
        <v>2.9033569048199626</v>
      </c>
      <c r="F21" s="930"/>
      <c r="G21" s="932">
        <v>3469</v>
      </c>
      <c r="H21" s="933">
        <v>64.744307577454279</v>
      </c>
      <c r="I21" s="932">
        <v>3447</v>
      </c>
      <c r="J21" s="933">
        <v>99.365811473046989</v>
      </c>
      <c r="K21" s="930"/>
      <c r="L21" s="932">
        <v>1852</v>
      </c>
      <c r="M21" s="933">
        <v>34.565136244867489</v>
      </c>
      <c r="N21" s="932">
        <v>1841</v>
      </c>
      <c r="O21" s="933">
        <v>99.406047516198697</v>
      </c>
      <c r="P21" s="930"/>
      <c r="Q21" s="932">
        <v>37</v>
      </c>
      <c r="R21" s="933">
        <v>0.69055617767823818</v>
      </c>
      <c r="S21" s="932">
        <v>37</v>
      </c>
      <c r="T21" s="933">
        <f t="shared" si="2"/>
        <v>100</v>
      </c>
    </row>
    <row r="22" spans="1:20" s="331" customFormat="1" ht="18" customHeight="1" x14ac:dyDescent="0.25">
      <c r="A22" s="330"/>
      <c r="B22" s="931" t="s">
        <v>35</v>
      </c>
      <c r="C22" s="930"/>
      <c r="D22" s="932">
        <f t="shared" si="0"/>
        <v>6780</v>
      </c>
      <c r="E22" s="933">
        <f t="shared" si="1"/>
        <v>3.6739006746322036</v>
      </c>
      <c r="F22" s="930"/>
      <c r="G22" s="932">
        <v>4014</v>
      </c>
      <c r="H22" s="933">
        <v>59.203539823008853</v>
      </c>
      <c r="I22" s="932">
        <v>3849</v>
      </c>
      <c r="J22" s="933">
        <v>95.889387144992526</v>
      </c>
      <c r="K22" s="930"/>
      <c r="L22" s="932">
        <v>2609</v>
      </c>
      <c r="M22" s="933">
        <v>38.480825958702063</v>
      </c>
      <c r="N22" s="932">
        <v>2571</v>
      </c>
      <c r="O22" s="933">
        <v>98.543503257953233</v>
      </c>
      <c r="P22" s="930"/>
      <c r="Q22" s="932">
        <v>157</v>
      </c>
      <c r="R22" s="933">
        <v>2.3156342182890857</v>
      </c>
      <c r="S22" s="932">
        <v>156</v>
      </c>
      <c r="T22" s="933">
        <f t="shared" si="2"/>
        <v>99.363057324840767</v>
      </c>
    </row>
    <row r="23" spans="1:20" s="331" customFormat="1" ht="18" customHeight="1" x14ac:dyDescent="0.25">
      <c r="A23" s="330"/>
      <c r="B23" s="931" t="s">
        <v>42</v>
      </c>
      <c r="C23" s="930"/>
      <c r="D23" s="932">
        <f t="shared" si="0"/>
        <v>24716</v>
      </c>
      <c r="E23" s="933">
        <f t="shared" si="1"/>
        <v>13.392939391476332</v>
      </c>
      <c r="F23" s="930"/>
      <c r="G23" s="932">
        <v>15348</v>
      </c>
      <c r="H23" s="933">
        <v>62.097426768085448</v>
      </c>
      <c r="I23" s="932">
        <v>12834</v>
      </c>
      <c r="J23" s="933">
        <v>83.620015637216568</v>
      </c>
      <c r="K23" s="930"/>
      <c r="L23" s="932">
        <v>8080</v>
      </c>
      <c r="M23" s="933">
        <v>32.691374008739274</v>
      </c>
      <c r="N23" s="932">
        <v>7139</v>
      </c>
      <c r="O23" s="933">
        <v>88.353960396039597</v>
      </c>
      <c r="P23" s="930"/>
      <c r="Q23" s="932">
        <v>1288</v>
      </c>
      <c r="R23" s="933">
        <v>5.2111992231752708</v>
      </c>
      <c r="S23" s="932">
        <v>1276</v>
      </c>
      <c r="T23" s="933">
        <f t="shared" si="2"/>
        <v>99.068322981366464</v>
      </c>
    </row>
    <row r="24" spans="1:20" s="331" customFormat="1" ht="18" customHeight="1" x14ac:dyDescent="0.25">
      <c r="A24" s="330">
        <v>47094</v>
      </c>
      <c r="B24" s="931" t="s">
        <v>43</v>
      </c>
      <c r="C24" s="930"/>
      <c r="D24" s="932">
        <f t="shared" si="0"/>
        <v>5312</v>
      </c>
      <c r="E24" s="933">
        <f t="shared" si="1"/>
        <v>2.8784307350510718</v>
      </c>
      <c r="F24" s="930"/>
      <c r="G24" s="932">
        <v>2790</v>
      </c>
      <c r="H24" s="933">
        <v>52.522590361445786</v>
      </c>
      <c r="I24" s="932">
        <v>2782</v>
      </c>
      <c r="J24" s="933">
        <v>99.713261648745515</v>
      </c>
      <c r="K24" s="930"/>
      <c r="L24" s="932">
        <v>2499</v>
      </c>
      <c r="M24" s="933">
        <v>47.044427710843372</v>
      </c>
      <c r="N24" s="932">
        <v>2492</v>
      </c>
      <c r="O24" s="933">
        <v>99.719887955182074</v>
      </c>
      <c r="P24" s="930"/>
      <c r="Q24" s="932">
        <v>23</v>
      </c>
      <c r="R24" s="933">
        <v>0.43298192771084337</v>
      </c>
      <c r="S24" s="932">
        <v>22</v>
      </c>
      <c r="T24" s="933">
        <f t="shared" si="2"/>
        <v>95.652173913043484</v>
      </c>
    </row>
    <row r="25" spans="1:20" s="331" customFormat="1" ht="18" customHeight="1" x14ac:dyDescent="0.25">
      <c r="B25" s="931" t="s">
        <v>44</v>
      </c>
      <c r="C25" s="930"/>
      <c r="D25" s="932">
        <f t="shared" si="0"/>
        <v>2571</v>
      </c>
      <c r="E25" s="933">
        <f t="shared" si="1"/>
        <v>1.3931561407786719</v>
      </c>
      <c r="F25" s="930"/>
      <c r="G25" s="932">
        <v>968</v>
      </c>
      <c r="H25" s="933">
        <v>37.65071956437184</v>
      </c>
      <c r="I25" s="932">
        <v>962</v>
      </c>
      <c r="J25" s="933">
        <v>99.380165289256198</v>
      </c>
      <c r="K25" s="930"/>
      <c r="L25" s="932">
        <v>1520</v>
      </c>
      <c r="M25" s="933">
        <v>59.120964605211981</v>
      </c>
      <c r="N25" s="932">
        <v>1511</v>
      </c>
      <c r="O25" s="933">
        <v>99.40789473684211</v>
      </c>
      <c r="P25" s="930"/>
      <c r="Q25" s="932">
        <v>83</v>
      </c>
      <c r="R25" s="933">
        <v>3.2283158304161805</v>
      </c>
      <c r="S25" s="932">
        <v>83</v>
      </c>
      <c r="T25" s="933">
        <f t="shared" si="2"/>
        <v>100</v>
      </c>
    </row>
    <row r="26" spans="1:20" s="331" customFormat="1" ht="18" customHeight="1" x14ac:dyDescent="0.25">
      <c r="B26" s="931" t="s">
        <v>45</v>
      </c>
      <c r="C26" s="930"/>
      <c r="D26" s="932">
        <f t="shared" si="0"/>
        <v>13421</v>
      </c>
      <c r="E26" s="933">
        <f t="shared" si="1"/>
        <v>7.2724809667018881</v>
      </c>
      <c r="F26" s="930"/>
      <c r="G26" s="932">
        <v>6133</v>
      </c>
      <c r="H26" s="933">
        <v>45.697041949184111</v>
      </c>
      <c r="I26" s="932">
        <v>5197</v>
      </c>
      <c r="J26" s="933">
        <v>84.73830099461928</v>
      </c>
      <c r="K26" s="930"/>
      <c r="L26" s="932">
        <v>4914</v>
      </c>
      <c r="M26" s="933">
        <v>36.614261232396991</v>
      </c>
      <c r="N26" s="932">
        <v>3993</v>
      </c>
      <c r="O26" s="933">
        <v>81.25763125763126</v>
      </c>
      <c r="P26" s="930"/>
      <c r="Q26" s="932">
        <v>2374</v>
      </c>
      <c r="R26" s="933">
        <v>17.688696818418894</v>
      </c>
      <c r="S26" s="932">
        <v>1694</v>
      </c>
      <c r="T26" s="933">
        <f t="shared" si="2"/>
        <v>71.356360572872788</v>
      </c>
    </row>
    <row r="27" spans="1:20" s="331" customFormat="1" ht="18" customHeight="1" x14ac:dyDescent="0.25">
      <c r="B27" s="931" t="s">
        <v>46</v>
      </c>
      <c r="C27" s="930"/>
      <c r="D27" s="932">
        <f t="shared" si="0"/>
        <v>2006</v>
      </c>
      <c r="E27" s="933">
        <f t="shared" si="1"/>
        <v>1.0869977512259883</v>
      </c>
      <c r="F27" s="930"/>
      <c r="G27" s="932">
        <v>710</v>
      </c>
      <c r="H27" s="933">
        <v>35.393818544366901</v>
      </c>
      <c r="I27" s="932">
        <v>512</v>
      </c>
      <c r="J27" s="933">
        <v>72.112676056338032</v>
      </c>
      <c r="K27" s="930"/>
      <c r="L27" s="932">
        <v>1180</v>
      </c>
      <c r="M27" s="933">
        <v>58.82352941176471</v>
      </c>
      <c r="N27" s="932">
        <v>904</v>
      </c>
      <c r="O27" s="933">
        <v>76.610169491525426</v>
      </c>
      <c r="P27" s="930"/>
      <c r="Q27" s="932">
        <v>116</v>
      </c>
      <c r="R27" s="933">
        <v>5.7826520438683948</v>
      </c>
      <c r="S27" s="932">
        <v>93</v>
      </c>
      <c r="T27" s="933">
        <f t="shared" si="2"/>
        <v>80.172413793103445</v>
      </c>
    </row>
    <row r="28" spans="1:20" s="331" customFormat="1" ht="18" customHeight="1" x14ac:dyDescent="0.25">
      <c r="B28" s="953" t="s">
        <v>1</v>
      </c>
      <c r="C28" s="930"/>
      <c r="D28" s="954">
        <f t="shared" si="0"/>
        <v>221</v>
      </c>
      <c r="E28" s="955">
        <f t="shared" si="1"/>
        <v>0.11975398954184617</v>
      </c>
      <c r="F28" s="930"/>
      <c r="G28" s="954">
        <v>102</v>
      </c>
      <c r="H28" s="955">
        <v>46.153846153846153</v>
      </c>
      <c r="I28" s="954">
        <v>95</v>
      </c>
      <c r="J28" s="955">
        <v>93.137254901960787</v>
      </c>
      <c r="K28" s="930"/>
      <c r="L28" s="954">
        <v>119</v>
      </c>
      <c r="M28" s="955">
        <v>53.846153846153847</v>
      </c>
      <c r="N28" s="954">
        <v>113</v>
      </c>
      <c r="O28" s="955">
        <v>94.9579831932773</v>
      </c>
      <c r="P28" s="930"/>
      <c r="Q28" s="954">
        <v>0</v>
      </c>
      <c r="R28" s="955">
        <v>0</v>
      </c>
      <c r="S28" s="954">
        <v>0</v>
      </c>
      <c r="T28" s="955" t="str">
        <f t="shared" si="2"/>
        <v>-</v>
      </c>
    </row>
    <row r="29" spans="1:20" s="319" customFormat="1" ht="18" customHeight="1" x14ac:dyDescent="0.25">
      <c r="B29" s="1288" t="s">
        <v>0</v>
      </c>
      <c r="C29" s="1281"/>
      <c r="D29" s="1289">
        <f>SUM(D11:D28)</f>
        <v>184545</v>
      </c>
      <c r="E29" s="1290">
        <f t="shared" si="1"/>
        <v>100</v>
      </c>
      <c r="F29" s="1281"/>
      <c r="G29" s="1289">
        <f>SUM(G11:G28)</f>
        <v>92526</v>
      </c>
      <c r="H29" s="1290">
        <f t="shared" ref="H29" si="3">G29/$D29*100</f>
        <v>50.137364870356826</v>
      </c>
      <c r="I29" s="1289">
        <f>SUM(I11:I28)</f>
        <v>75846</v>
      </c>
      <c r="J29" s="1290">
        <f>I29/G29*100</f>
        <v>81.972634718889822</v>
      </c>
      <c r="K29" s="1281"/>
      <c r="L29" s="1289">
        <f>SUM(L11:L28)</f>
        <v>81914</v>
      </c>
      <c r="M29" s="1290">
        <f t="shared" ref="M29" si="4">L29/$D29*100</f>
        <v>44.387005879324825</v>
      </c>
      <c r="N29" s="1289">
        <f>SUM(N11:N28)</f>
        <v>67794</v>
      </c>
      <c r="O29" s="1290">
        <f>N29/L29*100</f>
        <v>82.762409356154009</v>
      </c>
      <c r="P29" s="1281"/>
      <c r="Q29" s="1289">
        <f>SUM(Q11:Q28)</f>
        <v>10105</v>
      </c>
      <c r="R29" s="1290">
        <f t="shared" ref="R29" si="5">Q29/$D29*100</f>
        <v>5.4756292503183506</v>
      </c>
      <c r="S29" s="1289">
        <f>SUM(S11:S28)</f>
        <v>8651</v>
      </c>
      <c r="T29" s="1290">
        <f>S29/Q29*100</f>
        <v>85.611083621969314</v>
      </c>
    </row>
    <row r="30" spans="1:20" s="328" customFormat="1" ht="6.75" customHeight="1" x14ac:dyDescent="0.25">
      <c r="B30" s="1617"/>
      <c r="C30" s="1617"/>
      <c r="D30" s="1617"/>
      <c r="E30" s="1617"/>
      <c r="F30" s="779"/>
    </row>
    <row r="31" spans="1:20" x14ac:dyDescent="0.35">
      <c r="B31" s="1618"/>
      <c r="C31" s="1618"/>
      <c r="D31" s="1618"/>
      <c r="E31" s="1618"/>
      <c r="F31" s="1618"/>
      <c r="G31" s="1618"/>
      <c r="H31" s="1618"/>
      <c r="I31" s="1618"/>
      <c r="J31" s="1618"/>
      <c r="K31" s="1618"/>
      <c r="L31" s="1618"/>
      <c r="M31" s="1618"/>
      <c r="N31" s="1618"/>
      <c r="O31" s="1618"/>
      <c r="P31" s="1618"/>
      <c r="Q31" s="1618"/>
      <c r="R31" s="1618"/>
    </row>
    <row r="32" spans="1:20" x14ac:dyDescent="0.35">
      <c r="G32" s="935"/>
      <c r="L32" s="935"/>
    </row>
    <row r="33" spans="2:17" x14ac:dyDescent="0.35">
      <c r="B33" s="935"/>
      <c r="L33" s="935"/>
    </row>
    <row r="34" spans="2:17" s="567" customFormat="1" x14ac:dyDescent="0.35">
      <c r="B34" s="567" t="s">
        <v>39</v>
      </c>
      <c r="G34" s="567" t="e">
        <f>GETPIVOTDATA("ID PRESTACION
COUNT",#REF!,"
CCAA",$B34,"
Tipo Prestación",$B$1,"Grado Resuelto",G$7)</f>
        <v>#REF!</v>
      </c>
      <c r="K34" s="567" t="e">
        <f>GETPIVOTDATA("ID PRESTACION
COUNT",#REF!,"
CCAA",$B34,"
Tipo Prestación",$B$1,"Grado Resuelto",K$7)</f>
        <v>#REF!</v>
      </c>
      <c r="L34" s="567" t="e">
        <f>GETPIVOTDATA("ID PRESTACION
COUNT",#REF!,"
CCAA",$B34,"
Tipo Prestación",$B$1,"Grado Resuelto",L$7)</f>
        <v>#REF!</v>
      </c>
      <c r="P34" s="567" t="e">
        <f>GETPIVOTDATA("ID PRESTACION
COUNT",#REF!,"
CCAA",$B34,"
Tipo Prestación",$B$1,"Grado Resuelto",P$7)</f>
        <v>#REF!</v>
      </c>
      <c r="Q34" s="567" t="e">
        <f>GETPIVOTDATA("ID PRESTACION
COUNT",#REF!,"
CCAA",$B34,"
Tipo Prestación",$B$1,"Grado Resuelto",Q$7)</f>
        <v>#REF!</v>
      </c>
    </row>
    <row r="35" spans="2:17" s="567" customFormat="1" x14ac:dyDescent="0.35">
      <c r="B35" s="567" t="s">
        <v>47</v>
      </c>
      <c r="G35" s="567" t="e">
        <f>GETPIVOTDATA("ID PRESTACION
COUNT",#REF!,"
CCAA",$B35,"
Tipo Prestación",$B$1,"Grado Resuelto",G$7)</f>
        <v>#REF!</v>
      </c>
      <c r="K35" s="567" t="e">
        <f>GETPIVOTDATA("ID PRESTACION
COUNT",#REF!,"
CCAA",$B35,"
Tipo Prestación",$B$1,"Grado Resuelto",K$7)</f>
        <v>#REF!</v>
      </c>
      <c r="L35" s="567" t="e">
        <f>GETPIVOTDATA("ID PRESTACION
COUNT",#REF!,"
CCAA",$B35,"
Tipo Prestación",$B$1,"Grado Resuelto",L$7)</f>
        <v>#REF!</v>
      </c>
      <c r="P35" s="567" t="e">
        <f>GETPIVOTDATA("ID PRESTACION
COUNT",#REF!,"
CCAA",$B35,"
Tipo Prestación",$B$1,"Grado Resuelto",P$7)</f>
        <v>#REF!</v>
      </c>
      <c r="Q35" s="567" t="e">
        <f>GETPIVOTDATA("ID PRESTACION
COUNT",#REF!,"
CCAA",$B35,"
Tipo Prestación",$B$1,"Grado Resuelto",Q$7)</f>
        <v>#REF!</v>
      </c>
    </row>
    <row r="36" spans="2:17" s="567" customFormat="1" x14ac:dyDescent="0.35"/>
    <row r="37" spans="2:17" s="567" customFormat="1" x14ac:dyDescent="0.35"/>
  </sheetData>
  <mergeCells count="17">
    <mergeCell ref="B4:T4"/>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63">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67</v>
      </c>
    </row>
    <row r="2" spans="1:22" s="343" customFormat="1" ht="49.5" customHeight="1" x14ac:dyDescent="0.35">
      <c r="B2" s="1381"/>
      <c r="C2" s="1381"/>
      <c r="D2" s="1381"/>
      <c r="E2" s="1381"/>
      <c r="F2" s="344"/>
      <c r="G2" s="1595"/>
      <c r="H2" s="1595"/>
      <c r="I2" s="1595"/>
      <c r="J2" s="1595"/>
      <c r="K2" s="1595"/>
      <c r="L2" s="1595"/>
      <c r="M2" s="1595"/>
      <c r="N2" s="1595"/>
      <c r="O2" s="1595"/>
      <c r="P2" s="1595"/>
      <c r="Q2" s="1595"/>
      <c r="R2" s="1595"/>
      <c r="T2" s="344"/>
    </row>
    <row r="3" spans="1:22" s="343" customFormat="1" ht="3" customHeight="1" x14ac:dyDescent="0.35">
      <c r="B3" s="344"/>
      <c r="C3" s="344"/>
      <c r="D3" s="344"/>
      <c r="E3" s="344"/>
      <c r="F3" s="344"/>
      <c r="L3" s="344"/>
      <c r="Q3" s="344"/>
      <c r="T3" s="344"/>
    </row>
    <row r="4" spans="1:22" s="345" customFormat="1" ht="15" customHeight="1" x14ac:dyDescent="0.25">
      <c r="B4" s="1419" t="s">
        <v>433</v>
      </c>
      <c r="C4" s="1419"/>
      <c r="D4" s="1419"/>
      <c r="E4" s="1419"/>
      <c r="F4" s="1419"/>
      <c r="G4" s="1419"/>
      <c r="H4" s="1419"/>
      <c r="I4" s="1419"/>
      <c r="J4" s="1419"/>
      <c r="K4" s="1419"/>
      <c r="L4" s="1419"/>
      <c r="M4" s="1419"/>
      <c r="N4" s="1419"/>
      <c r="O4" s="1419"/>
      <c r="P4" s="1419"/>
      <c r="Q4" s="1419"/>
      <c r="R4" s="1419"/>
      <c r="S4" s="1419"/>
      <c r="T4" s="1419"/>
      <c r="U4" s="924"/>
    </row>
    <row r="5" spans="1:22" s="345" customFormat="1" ht="15" customHeight="1" x14ac:dyDescent="0.25">
      <c r="B5" s="1420" t="str">
        <f>porsaad!$B$6</f>
        <v>Situación a 31 de diciembre de 2024</v>
      </c>
      <c r="C5" s="1420"/>
      <c r="D5" s="1420"/>
      <c r="E5" s="1420"/>
      <c r="F5" s="1420"/>
      <c r="G5" s="1420"/>
      <c r="H5" s="1420"/>
      <c r="I5" s="1420"/>
      <c r="J5" s="1420"/>
      <c r="K5" s="1420"/>
      <c r="L5" s="1420"/>
      <c r="M5" s="1420"/>
      <c r="N5" s="1420"/>
      <c r="O5" s="1420"/>
      <c r="P5" s="1420"/>
      <c r="Q5" s="1420"/>
      <c r="R5" s="1420"/>
      <c r="S5" s="1420"/>
      <c r="T5" s="1420"/>
      <c r="U5" s="925"/>
      <c r="V5" s="875"/>
    </row>
    <row r="6" spans="1:22" s="345" customFormat="1" ht="4.5" customHeight="1" x14ac:dyDescent="0.25"/>
    <row r="7" spans="1:22" s="322" customFormat="1" ht="15" customHeight="1" x14ac:dyDescent="0.25">
      <c r="A7" s="316"/>
      <c r="B7" s="1596" t="s">
        <v>12</v>
      </c>
      <c r="C7" s="920"/>
      <c r="D7" s="1606" t="s">
        <v>77</v>
      </c>
      <c r="E7" s="1601"/>
      <c r="F7" s="920"/>
      <c r="G7" s="1608" t="s">
        <v>31</v>
      </c>
      <c r="H7" s="1609"/>
      <c r="I7" s="1609"/>
      <c r="J7" s="1610"/>
      <c r="K7" s="921"/>
      <c r="L7" s="1608" t="s">
        <v>49</v>
      </c>
      <c r="M7" s="1609"/>
      <c r="N7" s="1609"/>
      <c r="O7" s="1610"/>
      <c r="P7" s="921"/>
      <c r="Q7" s="1608" t="s">
        <v>50</v>
      </c>
      <c r="R7" s="1609"/>
      <c r="S7" s="1609"/>
      <c r="T7" s="1610"/>
    </row>
    <row r="8" spans="1:22" s="322" customFormat="1" ht="35.25" customHeight="1" x14ac:dyDescent="0.25">
      <c r="A8" s="316"/>
      <c r="B8" s="1597"/>
      <c r="C8" s="920"/>
      <c r="D8" s="1607"/>
      <c r="E8" s="1604"/>
      <c r="F8" s="920"/>
      <c r="G8" s="1611" t="s">
        <v>69</v>
      </c>
      <c r="H8" s="1612"/>
      <c r="I8" s="1613" t="s">
        <v>287</v>
      </c>
      <c r="J8" s="1614"/>
      <c r="K8" s="957"/>
      <c r="L8" s="1615" t="s">
        <v>69</v>
      </c>
      <c r="M8" s="1616"/>
      <c r="N8" s="1613" t="s">
        <v>287</v>
      </c>
      <c r="O8" s="1614"/>
      <c r="P8" s="957"/>
      <c r="Q8" s="1615" t="s">
        <v>69</v>
      </c>
      <c r="R8" s="1616"/>
      <c r="S8" s="1613" t="s">
        <v>287</v>
      </c>
      <c r="T8" s="1614"/>
    </row>
    <row r="9" spans="1:22" s="322" customFormat="1" ht="29.25" customHeight="1" x14ac:dyDescent="0.25">
      <c r="A9" s="316"/>
      <c r="B9" s="1598"/>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4991</v>
      </c>
      <c r="E11" s="928">
        <f>D11/D$29*100</f>
        <v>2.2402563883889095</v>
      </c>
      <c r="F11" s="930"/>
      <c r="G11" s="927">
        <v>2507</v>
      </c>
      <c r="H11" s="928">
        <v>50.230414746543786</v>
      </c>
      <c r="I11" s="927">
        <v>2432</v>
      </c>
      <c r="J11" s="928">
        <v>97.008376545672121</v>
      </c>
      <c r="K11" s="930"/>
      <c r="L11" s="927">
        <v>2364</v>
      </c>
      <c r="M11" s="928">
        <v>47.365257463434176</v>
      </c>
      <c r="N11" s="927">
        <v>2244</v>
      </c>
      <c r="O11" s="928">
        <v>94.923857868020306</v>
      </c>
      <c r="P11" s="930"/>
      <c r="Q11" s="927">
        <v>120</v>
      </c>
      <c r="R11" s="928">
        <v>2.4043277900220397</v>
      </c>
      <c r="S11" s="927">
        <v>48</v>
      </c>
      <c r="T11" s="928">
        <f>IFERROR(S11/Q11*100,"-")</f>
        <v>40</v>
      </c>
    </row>
    <row r="12" spans="1:22" s="331" customFormat="1" ht="18" customHeight="1" x14ac:dyDescent="0.25">
      <c r="A12" s="330"/>
      <c r="B12" s="931" t="s">
        <v>7</v>
      </c>
      <c r="C12" s="930"/>
      <c r="D12" s="932">
        <f t="shared" ref="D12:D28" si="0">G12+L12+Q12</f>
        <v>9837</v>
      </c>
      <c r="E12" s="933">
        <f t="shared" ref="E12:E29" si="1">D12/D$29*100</f>
        <v>4.4154281892570033</v>
      </c>
      <c r="F12" s="930"/>
      <c r="G12" s="932">
        <v>4108</v>
      </c>
      <c r="H12" s="933">
        <v>41.760699400223643</v>
      </c>
      <c r="I12" s="932">
        <v>4013</v>
      </c>
      <c r="J12" s="933">
        <v>97.68743914313535</v>
      </c>
      <c r="K12" s="930"/>
      <c r="L12" s="932">
        <v>4005</v>
      </c>
      <c r="M12" s="933">
        <v>40.713632204940531</v>
      </c>
      <c r="N12" s="932">
        <v>3875</v>
      </c>
      <c r="O12" s="933">
        <v>96.754057428214736</v>
      </c>
      <c r="P12" s="930"/>
      <c r="Q12" s="932">
        <v>1724</v>
      </c>
      <c r="R12" s="933">
        <v>17.525668394835826</v>
      </c>
      <c r="S12" s="932">
        <v>1634</v>
      </c>
      <c r="T12" s="933">
        <f t="shared" ref="T12:T28" si="2">IFERROR(S12/Q12*100,"-")</f>
        <v>94.779582366589338</v>
      </c>
    </row>
    <row r="13" spans="1:22" s="331" customFormat="1" ht="18" customHeight="1" x14ac:dyDescent="0.25">
      <c r="A13" s="330"/>
      <c r="B13" s="931" t="s">
        <v>37</v>
      </c>
      <c r="C13" s="930"/>
      <c r="D13" s="932">
        <f t="shared" si="0"/>
        <v>5051</v>
      </c>
      <c r="E13" s="933">
        <f t="shared" si="1"/>
        <v>2.267187941845799</v>
      </c>
      <c r="F13" s="930"/>
      <c r="G13" s="932">
        <v>1709</v>
      </c>
      <c r="H13" s="933">
        <v>33.834884181350226</v>
      </c>
      <c r="I13" s="932">
        <v>1653</v>
      </c>
      <c r="J13" s="933">
        <v>96.723229959040381</v>
      </c>
      <c r="K13" s="930"/>
      <c r="L13" s="932">
        <v>1805</v>
      </c>
      <c r="M13" s="933">
        <v>35.735497921203724</v>
      </c>
      <c r="N13" s="932">
        <v>1666</v>
      </c>
      <c r="O13" s="933">
        <v>92.29916897506925</v>
      </c>
      <c r="P13" s="930"/>
      <c r="Q13" s="932">
        <v>1537</v>
      </c>
      <c r="R13" s="933">
        <v>30.42961789744605</v>
      </c>
      <c r="S13" s="932">
        <v>1266</v>
      </c>
      <c r="T13" s="933">
        <f t="shared" si="2"/>
        <v>82.368249837345473</v>
      </c>
    </row>
    <row r="14" spans="1:22" s="331" customFormat="1" ht="18" customHeight="1" x14ac:dyDescent="0.25">
      <c r="A14" s="330"/>
      <c r="B14" s="931" t="s">
        <v>38</v>
      </c>
      <c r="C14" s="930"/>
      <c r="D14" s="932">
        <f t="shared" si="0"/>
        <v>802</v>
      </c>
      <c r="E14" s="933">
        <f t="shared" si="1"/>
        <v>0.35998509787375382</v>
      </c>
      <c r="F14" s="930"/>
      <c r="G14" s="932">
        <v>379</v>
      </c>
      <c r="H14" s="933">
        <v>47.256857855361595</v>
      </c>
      <c r="I14" s="932">
        <v>332</v>
      </c>
      <c r="J14" s="933">
        <v>87.598944591029024</v>
      </c>
      <c r="K14" s="930"/>
      <c r="L14" s="932">
        <v>375</v>
      </c>
      <c r="M14" s="933">
        <v>46.758104738154614</v>
      </c>
      <c r="N14" s="932">
        <v>322</v>
      </c>
      <c r="O14" s="933">
        <v>85.866666666666674</v>
      </c>
      <c r="P14" s="930"/>
      <c r="Q14" s="932">
        <v>48</v>
      </c>
      <c r="R14" s="933">
        <v>5.9850374064837908</v>
      </c>
      <c r="S14" s="932">
        <v>12</v>
      </c>
      <c r="T14" s="933">
        <f t="shared" si="2"/>
        <v>25</v>
      </c>
    </row>
    <row r="15" spans="1:22" s="331" customFormat="1" ht="18" customHeight="1" x14ac:dyDescent="0.25">
      <c r="A15" s="330"/>
      <c r="B15" s="931" t="s">
        <v>6</v>
      </c>
      <c r="C15" s="930"/>
      <c r="D15" s="932">
        <f t="shared" si="0"/>
        <v>15351</v>
      </c>
      <c r="E15" s="933">
        <f t="shared" si="1"/>
        <v>6.890437951945132</v>
      </c>
      <c r="F15" s="930"/>
      <c r="G15" s="932">
        <v>4341</v>
      </c>
      <c r="H15" s="933">
        <v>28.27828805940981</v>
      </c>
      <c r="I15" s="932">
        <v>3008</v>
      </c>
      <c r="J15" s="933">
        <v>69.292789679797281</v>
      </c>
      <c r="K15" s="930"/>
      <c r="L15" s="932">
        <v>5116</v>
      </c>
      <c r="M15" s="933">
        <v>33.326819099732916</v>
      </c>
      <c r="N15" s="932">
        <v>3459</v>
      </c>
      <c r="O15" s="933">
        <v>67.611415168100081</v>
      </c>
      <c r="P15" s="930"/>
      <c r="Q15" s="932">
        <v>5894</v>
      </c>
      <c r="R15" s="933">
        <v>38.394892840857274</v>
      </c>
      <c r="S15" s="932">
        <v>4153</v>
      </c>
      <c r="T15" s="933">
        <f t="shared" si="2"/>
        <v>70.461486257210723</v>
      </c>
    </row>
    <row r="16" spans="1:22" s="331" customFormat="1" ht="18" customHeight="1" x14ac:dyDescent="0.25">
      <c r="A16" s="330"/>
      <c r="B16" s="931" t="s">
        <v>5</v>
      </c>
      <c r="C16" s="930"/>
      <c r="D16" s="932">
        <f t="shared" si="0"/>
        <v>319</v>
      </c>
      <c r="E16" s="933">
        <f t="shared" si="1"/>
        <v>0.14318609254579487</v>
      </c>
      <c r="F16" s="930"/>
      <c r="G16" s="932">
        <v>161</v>
      </c>
      <c r="H16" s="933">
        <v>50.470219435736674</v>
      </c>
      <c r="I16" s="932">
        <v>161</v>
      </c>
      <c r="J16" s="933">
        <v>100</v>
      </c>
      <c r="K16" s="930"/>
      <c r="L16" s="932">
        <v>157</v>
      </c>
      <c r="M16" s="933">
        <v>49.21630094043887</v>
      </c>
      <c r="N16" s="932">
        <v>157</v>
      </c>
      <c r="O16" s="933">
        <v>100</v>
      </c>
      <c r="P16" s="930"/>
      <c r="Q16" s="932">
        <v>1</v>
      </c>
      <c r="R16" s="933">
        <v>0.31347962382445138</v>
      </c>
      <c r="S16" s="932">
        <v>0</v>
      </c>
      <c r="T16" s="933">
        <f t="shared" si="2"/>
        <v>0</v>
      </c>
    </row>
    <row r="17" spans="1:20" s="331" customFormat="1" ht="18" customHeight="1" x14ac:dyDescent="0.25">
      <c r="A17" s="330"/>
      <c r="B17" s="931" t="s">
        <v>4</v>
      </c>
      <c r="C17" s="930"/>
      <c r="D17" s="932">
        <f t="shared" si="0"/>
        <v>52187</v>
      </c>
      <c r="E17" s="933">
        <f t="shared" si="1"/>
        <v>23.424616337578044</v>
      </c>
      <c r="F17" s="930"/>
      <c r="G17" s="932">
        <v>16273</v>
      </c>
      <c r="H17" s="933">
        <v>31.182095157797917</v>
      </c>
      <c r="I17" s="932">
        <v>13959</v>
      </c>
      <c r="J17" s="933">
        <v>85.780126590057151</v>
      </c>
      <c r="K17" s="930"/>
      <c r="L17" s="932">
        <v>15912</v>
      </c>
      <c r="M17" s="933">
        <v>30.49035200337249</v>
      </c>
      <c r="N17" s="932">
        <v>12918</v>
      </c>
      <c r="O17" s="933">
        <v>81.184012066365014</v>
      </c>
      <c r="P17" s="930"/>
      <c r="Q17" s="932">
        <v>20002</v>
      </c>
      <c r="R17" s="933">
        <v>38.32755283882959</v>
      </c>
      <c r="S17" s="932">
        <v>13019</v>
      </c>
      <c r="T17" s="933">
        <f t="shared" si="2"/>
        <v>65.088491150884906</v>
      </c>
    </row>
    <row r="18" spans="1:20" s="331" customFormat="1" ht="18" customHeight="1" x14ac:dyDescent="0.25">
      <c r="A18" s="330"/>
      <c r="B18" s="931" t="s">
        <v>40</v>
      </c>
      <c r="C18" s="930"/>
      <c r="D18" s="932">
        <f t="shared" si="0"/>
        <v>12015</v>
      </c>
      <c r="E18" s="933">
        <f t="shared" si="1"/>
        <v>5.3930435797420859</v>
      </c>
      <c r="F18" s="930"/>
      <c r="G18" s="932">
        <v>4231</v>
      </c>
      <c r="H18" s="933">
        <v>35.214315439034536</v>
      </c>
      <c r="I18" s="932">
        <v>3547</v>
      </c>
      <c r="J18" s="933">
        <v>83.833609075868594</v>
      </c>
      <c r="K18" s="930"/>
      <c r="L18" s="932">
        <v>4471</v>
      </c>
      <c r="M18" s="933">
        <v>37.211818560133167</v>
      </c>
      <c r="N18" s="932">
        <v>3697</v>
      </c>
      <c r="O18" s="933">
        <v>82.688436591366582</v>
      </c>
      <c r="P18" s="930"/>
      <c r="Q18" s="932">
        <v>3313</v>
      </c>
      <c r="R18" s="933">
        <v>27.573866000832293</v>
      </c>
      <c r="S18" s="932">
        <v>2511</v>
      </c>
      <c r="T18" s="933">
        <f t="shared" si="2"/>
        <v>75.792333232719585</v>
      </c>
    </row>
    <row r="19" spans="1:20" s="331" customFormat="1" ht="18" customHeight="1" x14ac:dyDescent="0.25">
      <c r="A19" s="330"/>
      <c r="B19" s="931" t="s">
        <v>41</v>
      </c>
      <c r="C19" s="930"/>
      <c r="D19" s="932">
        <f t="shared" si="0"/>
        <v>24245</v>
      </c>
      <c r="E19" s="933">
        <f t="shared" si="1"/>
        <v>10.88259189270469</v>
      </c>
      <c r="F19" s="930"/>
      <c r="G19" s="932">
        <v>6659</v>
      </c>
      <c r="H19" s="933">
        <v>27.465456795215509</v>
      </c>
      <c r="I19" s="932">
        <v>6350</v>
      </c>
      <c r="J19" s="933">
        <v>95.359663613155135</v>
      </c>
      <c r="K19" s="930"/>
      <c r="L19" s="932">
        <v>11946</v>
      </c>
      <c r="M19" s="933">
        <v>49.272014848422359</v>
      </c>
      <c r="N19" s="932">
        <v>11005</v>
      </c>
      <c r="O19" s="933">
        <v>92.122886321781351</v>
      </c>
      <c r="P19" s="930"/>
      <c r="Q19" s="932">
        <v>5640</v>
      </c>
      <c r="R19" s="933">
        <v>23.262528356362136</v>
      </c>
      <c r="S19" s="932">
        <v>4474</v>
      </c>
      <c r="T19" s="933">
        <f t="shared" si="2"/>
        <v>79.326241134751768</v>
      </c>
    </row>
    <row r="20" spans="1:20" s="331" customFormat="1" ht="18" customHeight="1" x14ac:dyDescent="0.25">
      <c r="A20" s="330"/>
      <c r="B20" s="931" t="s">
        <v>3</v>
      </c>
      <c r="C20" s="930"/>
      <c r="D20" s="932">
        <f t="shared" si="0"/>
        <v>25305</v>
      </c>
      <c r="E20" s="933">
        <f t="shared" si="1"/>
        <v>11.358382670443069</v>
      </c>
      <c r="F20" s="930"/>
      <c r="G20" s="932">
        <v>7821</v>
      </c>
      <c r="H20" s="933">
        <v>30.906935388263189</v>
      </c>
      <c r="I20" s="932">
        <v>4618</v>
      </c>
      <c r="J20" s="933">
        <v>59.046157780334994</v>
      </c>
      <c r="K20" s="930"/>
      <c r="L20" s="932">
        <v>9562</v>
      </c>
      <c r="M20" s="933">
        <v>37.786998616874136</v>
      </c>
      <c r="N20" s="932">
        <v>5070</v>
      </c>
      <c r="O20" s="933">
        <v>53.022380255176735</v>
      </c>
      <c r="P20" s="930"/>
      <c r="Q20" s="932">
        <v>7922</v>
      </c>
      <c r="R20" s="933">
        <v>31.306065994862674</v>
      </c>
      <c r="S20" s="932">
        <v>2991</v>
      </c>
      <c r="T20" s="933">
        <f t="shared" si="2"/>
        <v>37.755617268366578</v>
      </c>
    </row>
    <row r="21" spans="1:20" s="331" customFormat="1" ht="18" customHeight="1" x14ac:dyDescent="0.25">
      <c r="A21" s="330"/>
      <c r="B21" s="931" t="s">
        <v>2</v>
      </c>
      <c r="C21" s="930"/>
      <c r="D21" s="932">
        <f t="shared" si="0"/>
        <v>20304</v>
      </c>
      <c r="E21" s="933">
        <f t="shared" si="1"/>
        <v>9.1136376898113447</v>
      </c>
      <c r="F21" s="930"/>
      <c r="G21" s="932">
        <v>6170</v>
      </c>
      <c r="H21" s="933">
        <v>30.388100866824271</v>
      </c>
      <c r="I21" s="932">
        <v>5155</v>
      </c>
      <c r="J21" s="933">
        <v>83.549432739059966</v>
      </c>
      <c r="K21" s="930"/>
      <c r="L21" s="932">
        <v>6697</v>
      </c>
      <c r="M21" s="933">
        <v>32.98364854215918</v>
      </c>
      <c r="N21" s="932">
        <v>4786</v>
      </c>
      <c r="O21" s="933">
        <v>71.464835000746604</v>
      </c>
      <c r="P21" s="930"/>
      <c r="Q21" s="932">
        <v>7437</v>
      </c>
      <c r="R21" s="933">
        <v>36.628250591016545</v>
      </c>
      <c r="S21" s="932">
        <v>4634</v>
      </c>
      <c r="T21" s="933">
        <f t="shared" si="2"/>
        <v>62.310071265295143</v>
      </c>
    </row>
    <row r="22" spans="1:20" s="331" customFormat="1" ht="18" customHeight="1" x14ac:dyDescent="0.25">
      <c r="A22" s="330"/>
      <c r="B22" s="931" t="s">
        <v>35</v>
      </c>
      <c r="C22" s="930"/>
      <c r="D22" s="932">
        <f t="shared" si="0"/>
        <v>16339</v>
      </c>
      <c r="E22" s="933">
        <f t="shared" si="1"/>
        <v>7.333910865535243</v>
      </c>
      <c r="F22" s="930"/>
      <c r="G22" s="932">
        <v>5931</v>
      </c>
      <c r="H22" s="933">
        <v>36.299651141440727</v>
      </c>
      <c r="I22" s="932">
        <v>5201</v>
      </c>
      <c r="J22" s="933">
        <v>87.691788905749462</v>
      </c>
      <c r="K22" s="930"/>
      <c r="L22" s="932">
        <v>5310</v>
      </c>
      <c r="M22" s="933">
        <v>32.49892894301977</v>
      </c>
      <c r="N22" s="932">
        <v>4184</v>
      </c>
      <c r="O22" s="933">
        <v>78.794726930320152</v>
      </c>
      <c r="P22" s="930"/>
      <c r="Q22" s="932">
        <v>5098</v>
      </c>
      <c r="R22" s="933">
        <v>31.201419915539507</v>
      </c>
      <c r="S22" s="932">
        <v>3641</v>
      </c>
      <c r="T22" s="933">
        <f t="shared" si="2"/>
        <v>71.420164770498246</v>
      </c>
    </row>
    <row r="23" spans="1:20" s="331" customFormat="1" ht="18" customHeight="1" x14ac:dyDescent="0.25">
      <c r="A23" s="330"/>
      <c r="B23" s="931" t="s">
        <v>42</v>
      </c>
      <c r="C23" s="930"/>
      <c r="D23" s="932">
        <f t="shared" si="0"/>
        <v>29233</v>
      </c>
      <c r="E23" s="933">
        <f t="shared" si="1"/>
        <v>13.121501703420757</v>
      </c>
      <c r="F23" s="930"/>
      <c r="G23" s="932">
        <v>13697</v>
      </c>
      <c r="H23" s="933">
        <v>46.854582150309582</v>
      </c>
      <c r="I23" s="932">
        <v>11629</v>
      </c>
      <c r="J23" s="933">
        <v>84.901803314594432</v>
      </c>
      <c r="K23" s="930"/>
      <c r="L23" s="932">
        <v>10496</v>
      </c>
      <c r="M23" s="933">
        <v>35.904628330995791</v>
      </c>
      <c r="N23" s="932">
        <v>8483</v>
      </c>
      <c r="O23" s="933">
        <v>80.821265243902445</v>
      </c>
      <c r="P23" s="930"/>
      <c r="Q23" s="932">
        <v>5040</v>
      </c>
      <c r="R23" s="933">
        <v>17.240789518694626</v>
      </c>
      <c r="S23" s="932">
        <v>3606</v>
      </c>
      <c r="T23" s="933">
        <f t="shared" si="2"/>
        <v>71.547619047619051</v>
      </c>
    </row>
    <row r="24" spans="1:20" s="331" customFormat="1" ht="18" customHeight="1" x14ac:dyDescent="0.25">
      <c r="A24" s="330">
        <v>47094</v>
      </c>
      <c r="B24" s="931" t="s">
        <v>43</v>
      </c>
      <c r="C24" s="930"/>
      <c r="D24" s="932">
        <f t="shared" si="0"/>
        <v>1370</v>
      </c>
      <c r="E24" s="933">
        <f t="shared" si="1"/>
        <v>0.61493713726563937</v>
      </c>
      <c r="F24" s="930"/>
      <c r="G24" s="932">
        <v>750</v>
      </c>
      <c r="H24" s="933">
        <v>54.744525547445257</v>
      </c>
      <c r="I24" s="932">
        <v>715</v>
      </c>
      <c r="J24" s="933">
        <v>95.333333333333343</v>
      </c>
      <c r="K24" s="930"/>
      <c r="L24" s="932">
        <v>438</v>
      </c>
      <c r="M24" s="933">
        <v>31.970802919708031</v>
      </c>
      <c r="N24" s="932">
        <v>393</v>
      </c>
      <c r="O24" s="933">
        <v>89.726027397260282</v>
      </c>
      <c r="P24" s="930"/>
      <c r="Q24" s="932">
        <v>182</v>
      </c>
      <c r="R24" s="933">
        <v>13.284671532846716</v>
      </c>
      <c r="S24" s="932">
        <v>148</v>
      </c>
      <c r="T24" s="933">
        <f t="shared" si="2"/>
        <v>81.318681318681314</v>
      </c>
    </row>
    <row r="25" spans="1:20" s="331" customFormat="1" ht="18" customHeight="1" x14ac:dyDescent="0.25">
      <c r="B25" s="931" t="s">
        <v>44</v>
      </c>
      <c r="C25" s="930"/>
      <c r="D25" s="932">
        <f t="shared" si="0"/>
        <v>2994</v>
      </c>
      <c r="E25" s="933">
        <f t="shared" si="1"/>
        <v>1.3438845174987768</v>
      </c>
      <c r="F25" s="930"/>
      <c r="G25" s="932">
        <v>820</v>
      </c>
      <c r="H25" s="933">
        <v>27.388109552438213</v>
      </c>
      <c r="I25" s="932">
        <v>626</v>
      </c>
      <c r="J25" s="933">
        <v>76.341463414634148</v>
      </c>
      <c r="K25" s="930"/>
      <c r="L25" s="932">
        <v>1471</v>
      </c>
      <c r="M25" s="933">
        <v>49.131596526386105</v>
      </c>
      <c r="N25" s="932">
        <v>1093</v>
      </c>
      <c r="O25" s="933">
        <v>74.303195105370506</v>
      </c>
      <c r="P25" s="930"/>
      <c r="Q25" s="932">
        <v>703</v>
      </c>
      <c r="R25" s="933">
        <v>23.480293921175686</v>
      </c>
      <c r="S25" s="932">
        <v>420</v>
      </c>
      <c r="T25" s="933">
        <f t="shared" si="2"/>
        <v>59.743954480796589</v>
      </c>
    </row>
    <row r="26" spans="1:20" s="331" customFormat="1" ht="18" customHeight="1" x14ac:dyDescent="0.25">
      <c r="B26" s="931" t="s">
        <v>45</v>
      </c>
      <c r="C26" s="930"/>
      <c r="D26" s="932">
        <f t="shared" si="0"/>
        <v>1390</v>
      </c>
      <c r="E26" s="933">
        <f t="shared" si="1"/>
        <v>0.62391432175126915</v>
      </c>
      <c r="F26" s="930"/>
      <c r="G26" s="932">
        <v>693</v>
      </c>
      <c r="H26" s="933">
        <v>49.856115107913666</v>
      </c>
      <c r="I26" s="932">
        <v>599</v>
      </c>
      <c r="J26" s="933">
        <v>86.435786435786426</v>
      </c>
      <c r="K26" s="930"/>
      <c r="L26" s="932">
        <v>663</v>
      </c>
      <c r="M26" s="933">
        <v>47.697841726618705</v>
      </c>
      <c r="N26" s="932">
        <v>574</v>
      </c>
      <c r="O26" s="933">
        <v>86.576168929110111</v>
      </c>
      <c r="P26" s="930"/>
      <c r="Q26" s="932">
        <v>34</v>
      </c>
      <c r="R26" s="933">
        <v>2.4460431654676258</v>
      </c>
      <c r="S26" s="932">
        <v>26</v>
      </c>
      <c r="T26" s="933">
        <f t="shared" si="2"/>
        <v>76.470588235294116</v>
      </c>
    </row>
    <row r="27" spans="1:20" s="331" customFormat="1" ht="18" customHeight="1" x14ac:dyDescent="0.25">
      <c r="B27" s="931" t="s">
        <v>46</v>
      </c>
      <c r="C27" s="930"/>
      <c r="D27" s="932">
        <f t="shared" si="0"/>
        <v>1049</v>
      </c>
      <c r="E27" s="933">
        <f t="shared" si="1"/>
        <v>0.47085332627128151</v>
      </c>
      <c r="F27" s="930"/>
      <c r="G27" s="932">
        <v>477</v>
      </c>
      <c r="H27" s="933">
        <v>45.471877979027646</v>
      </c>
      <c r="I27" s="932">
        <v>404</v>
      </c>
      <c r="J27" s="933">
        <v>84.696016771488473</v>
      </c>
      <c r="K27" s="930"/>
      <c r="L27" s="932">
        <v>544</v>
      </c>
      <c r="M27" s="933">
        <v>51.858913250714963</v>
      </c>
      <c r="N27" s="932">
        <v>449</v>
      </c>
      <c r="O27" s="933">
        <v>82.536764705882348</v>
      </c>
      <c r="P27" s="930"/>
      <c r="Q27" s="932">
        <v>28</v>
      </c>
      <c r="R27" s="933">
        <v>2.6692087702573879</v>
      </c>
      <c r="S27" s="932">
        <v>17</v>
      </c>
      <c r="T27" s="933">
        <f t="shared" si="2"/>
        <v>60.714285714285708</v>
      </c>
    </row>
    <row r="28" spans="1:20" s="331" customFormat="1" ht="18" customHeight="1" x14ac:dyDescent="0.25">
      <c r="B28" s="953" t="s">
        <v>1</v>
      </c>
      <c r="C28" s="930"/>
      <c r="D28" s="954">
        <f t="shared" si="0"/>
        <v>5</v>
      </c>
      <c r="E28" s="955">
        <f t="shared" si="1"/>
        <v>2.2442961214074429E-3</v>
      </c>
      <c r="F28" s="930"/>
      <c r="G28" s="954">
        <v>0</v>
      </c>
      <c r="H28" s="955">
        <v>0</v>
      </c>
      <c r="I28" s="954">
        <v>0</v>
      </c>
      <c r="J28" s="955" t="s">
        <v>364</v>
      </c>
      <c r="K28" s="930"/>
      <c r="L28" s="954">
        <v>4</v>
      </c>
      <c r="M28" s="955">
        <v>80</v>
      </c>
      <c r="N28" s="954">
        <v>3</v>
      </c>
      <c r="O28" s="955">
        <v>75</v>
      </c>
      <c r="P28" s="930"/>
      <c r="Q28" s="954">
        <v>1</v>
      </c>
      <c r="R28" s="955">
        <v>20</v>
      </c>
      <c r="S28" s="954">
        <v>0</v>
      </c>
      <c r="T28" s="955">
        <f t="shared" si="2"/>
        <v>0</v>
      </c>
    </row>
    <row r="29" spans="1:20" s="319" customFormat="1" ht="18" customHeight="1" x14ac:dyDescent="0.25">
      <c r="B29" s="1288" t="s">
        <v>0</v>
      </c>
      <c r="C29" s="1281"/>
      <c r="D29" s="1289">
        <f>SUM(D11:D28)</f>
        <v>222787</v>
      </c>
      <c r="E29" s="1290">
        <f t="shared" si="1"/>
        <v>100</v>
      </c>
      <c r="F29" s="1281"/>
      <c r="G29" s="1289">
        <f>SUM(G11:G28)</f>
        <v>76727</v>
      </c>
      <c r="H29" s="1290">
        <f>G29/$D29*100</f>
        <v>34.43962170144578</v>
      </c>
      <c r="I29" s="1289">
        <f>SUM(I11:I28)</f>
        <v>64402</v>
      </c>
      <c r="J29" s="1290">
        <f>I29/G29*100</f>
        <v>83.936554276851695</v>
      </c>
      <c r="K29" s="1281"/>
      <c r="L29" s="1289">
        <f>SUM(L11:L28)</f>
        <v>81336</v>
      </c>
      <c r="M29" s="1290">
        <f>L29/$D29*100</f>
        <v>36.50841386615916</v>
      </c>
      <c r="N29" s="1289">
        <f>SUM(N11:N28)</f>
        <v>64378</v>
      </c>
      <c r="O29" s="1290">
        <f>N29/L29*100</f>
        <v>79.150683584144787</v>
      </c>
      <c r="P29" s="1281"/>
      <c r="Q29" s="1289">
        <f>SUM(Q11:Q28)</f>
        <v>64724</v>
      </c>
      <c r="R29" s="1290">
        <f>Q29/$D29*100</f>
        <v>29.051964432395067</v>
      </c>
      <c r="S29" s="1289">
        <f>SUM(S11:S28)</f>
        <v>42600</v>
      </c>
      <c r="T29" s="1290">
        <f>S29/Q29*100</f>
        <v>65.817934614671529</v>
      </c>
    </row>
    <row r="30" spans="1:20" s="328" customFormat="1" ht="6.75" customHeight="1" x14ac:dyDescent="0.25">
      <c r="B30" s="1617"/>
      <c r="C30" s="1617"/>
      <c r="D30" s="1617"/>
      <c r="E30" s="1617"/>
      <c r="F30" s="779"/>
    </row>
    <row r="31" spans="1:20" x14ac:dyDescent="0.35">
      <c r="B31" s="1618"/>
      <c r="C31" s="1618"/>
      <c r="D31" s="1618"/>
      <c r="E31" s="1618"/>
      <c r="F31" s="1618"/>
      <c r="G31" s="1618"/>
      <c r="H31" s="1618"/>
      <c r="I31" s="1618"/>
      <c r="J31" s="1618"/>
      <c r="K31" s="1618"/>
      <c r="L31" s="1618"/>
      <c r="M31" s="1618"/>
      <c r="N31" s="1618"/>
      <c r="O31" s="1618"/>
      <c r="P31" s="1618"/>
      <c r="Q31" s="1618"/>
      <c r="R31" s="1618"/>
    </row>
    <row r="32" spans="1:20" x14ac:dyDescent="0.35">
      <c r="G32" s="935"/>
      <c r="L32" s="935"/>
    </row>
    <row r="33" spans="2:12" x14ac:dyDescent="0.35">
      <c r="B33" s="935"/>
      <c r="L33" s="935"/>
    </row>
  </sheetData>
  <mergeCells count="17">
    <mergeCell ref="B4:T4"/>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64">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66</v>
      </c>
    </row>
    <row r="2" spans="1:22" s="343" customFormat="1" ht="49.5" customHeight="1" x14ac:dyDescent="0.35">
      <c r="B2" s="1381"/>
      <c r="C2" s="1381"/>
      <c r="D2" s="1381"/>
      <c r="E2" s="1381"/>
      <c r="F2" s="344"/>
      <c r="G2" s="1595"/>
      <c r="H2" s="1595"/>
      <c r="I2" s="1595"/>
      <c r="J2" s="1595"/>
      <c r="K2" s="1595"/>
      <c r="L2" s="1595"/>
      <c r="M2" s="1595"/>
      <c r="N2" s="1595"/>
      <c r="O2" s="1595"/>
      <c r="P2" s="1595"/>
      <c r="Q2" s="1595"/>
      <c r="R2" s="1595"/>
      <c r="T2" s="344"/>
    </row>
    <row r="3" spans="1:22" s="343" customFormat="1" ht="3" customHeight="1" x14ac:dyDescent="0.35">
      <c r="B3" s="344"/>
      <c r="C3" s="344"/>
      <c r="D3" s="344"/>
      <c r="E3" s="344"/>
      <c r="F3" s="344"/>
      <c r="L3" s="344"/>
      <c r="Q3" s="344"/>
      <c r="T3" s="344"/>
    </row>
    <row r="4" spans="1:22" s="345" customFormat="1" ht="15" customHeight="1" x14ac:dyDescent="0.25">
      <c r="B4" s="1419" t="s">
        <v>432</v>
      </c>
      <c r="C4" s="1419"/>
      <c r="D4" s="1419"/>
      <c r="E4" s="1419"/>
      <c r="F4" s="1419"/>
      <c r="G4" s="1419"/>
      <c r="H4" s="1419"/>
      <c r="I4" s="1419"/>
      <c r="J4" s="1419"/>
      <c r="K4" s="1419"/>
      <c r="L4" s="1419"/>
      <c r="M4" s="1419"/>
      <c r="N4" s="1419"/>
      <c r="O4" s="1419"/>
      <c r="P4" s="1419"/>
      <c r="Q4" s="1419"/>
      <c r="R4" s="1419"/>
      <c r="S4" s="1419"/>
      <c r="T4" s="1419"/>
      <c r="U4" s="924"/>
    </row>
    <row r="5" spans="1:22" s="345" customFormat="1" ht="15" customHeight="1" x14ac:dyDescent="0.25">
      <c r="B5" s="1420" t="str">
        <f>porsaad!$B$6</f>
        <v>Situación a 31 de diciembre de 2024</v>
      </c>
      <c r="C5" s="1420"/>
      <c r="D5" s="1420"/>
      <c r="E5" s="1420"/>
      <c r="F5" s="1420"/>
      <c r="G5" s="1420"/>
      <c r="H5" s="1420"/>
      <c r="I5" s="1420"/>
      <c r="J5" s="1420"/>
      <c r="K5" s="1420"/>
      <c r="L5" s="1420"/>
      <c r="M5" s="1420"/>
      <c r="N5" s="1420"/>
      <c r="O5" s="1420"/>
      <c r="P5" s="1420"/>
      <c r="Q5" s="1420"/>
      <c r="R5" s="1420"/>
      <c r="S5" s="1420"/>
      <c r="T5" s="1420"/>
      <c r="U5" s="925"/>
      <c r="V5" s="875"/>
    </row>
    <row r="6" spans="1:22" s="345" customFormat="1" ht="4.5" customHeight="1" x14ac:dyDescent="0.25"/>
    <row r="7" spans="1:22" s="322" customFormat="1" ht="15" customHeight="1" x14ac:dyDescent="0.25">
      <c r="A7" s="316"/>
      <c r="B7" s="1596" t="s">
        <v>12</v>
      </c>
      <c r="C7" s="920"/>
      <c r="D7" s="1606" t="s">
        <v>66</v>
      </c>
      <c r="E7" s="1601"/>
      <c r="F7" s="920"/>
      <c r="G7" s="1608" t="s">
        <v>31</v>
      </c>
      <c r="H7" s="1609"/>
      <c r="I7" s="1609"/>
      <c r="J7" s="1610"/>
      <c r="K7" s="921"/>
      <c r="L7" s="1608" t="s">
        <v>49</v>
      </c>
      <c r="M7" s="1609"/>
      <c r="N7" s="1609"/>
      <c r="O7" s="1610"/>
      <c r="P7" s="921"/>
      <c r="Q7" s="1608" t="s">
        <v>50</v>
      </c>
      <c r="R7" s="1609"/>
      <c r="S7" s="1609"/>
      <c r="T7" s="1610"/>
    </row>
    <row r="8" spans="1:22" s="322" customFormat="1" ht="35.25" customHeight="1" x14ac:dyDescent="0.25">
      <c r="A8" s="316"/>
      <c r="B8" s="1597"/>
      <c r="C8" s="920"/>
      <c r="D8" s="1607"/>
      <c r="E8" s="1604"/>
      <c r="F8" s="920"/>
      <c r="G8" s="1611" t="s">
        <v>69</v>
      </c>
      <c r="H8" s="1612"/>
      <c r="I8" s="1613" t="s">
        <v>287</v>
      </c>
      <c r="J8" s="1614"/>
      <c r="K8" s="957"/>
      <c r="L8" s="1615" t="s">
        <v>69</v>
      </c>
      <c r="M8" s="1616"/>
      <c r="N8" s="1613" t="s">
        <v>287</v>
      </c>
      <c r="O8" s="1614"/>
      <c r="P8" s="957"/>
      <c r="Q8" s="1615" t="s">
        <v>69</v>
      </c>
      <c r="R8" s="1616"/>
      <c r="S8" s="1613" t="s">
        <v>287</v>
      </c>
      <c r="T8" s="1614"/>
    </row>
    <row r="9" spans="1:22" s="322" customFormat="1" ht="29.25" customHeight="1" x14ac:dyDescent="0.25">
      <c r="A9" s="316"/>
      <c r="B9" s="1598"/>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86835</v>
      </c>
      <c r="E11" s="928">
        <f>D11/D$29*100</f>
        <v>13.65265789349559</v>
      </c>
      <c r="F11" s="930"/>
      <c r="G11" s="927">
        <v>26738</v>
      </c>
      <c r="H11" s="928">
        <v>30.791731444693959</v>
      </c>
      <c r="I11" s="927">
        <v>21627</v>
      </c>
      <c r="J11" s="928">
        <v>80.884882938140478</v>
      </c>
      <c r="K11" s="930"/>
      <c r="L11" s="927">
        <v>39995</v>
      </c>
      <c r="M11" s="928">
        <v>46.058616917141705</v>
      </c>
      <c r="N11" s="927">
        <v>31689</v>
      </c>
      <c r="O11" s="928">
        <v>79.232404050506318</v>
      </c>
      <c r="P11" s="930"/>
      <c r="Q11" s="927">
        <v>20102</v>
      </c>
      <c r="R11" s="928">
        <v>23.149651638164332</v>
      </c>
      <c r="S11" s="927">
        <v>15883</v>
      </c>
      <c r="T11" s="928">
        <f>IFERROR(S11/Q11*100,"-")</f>
        <v>79.012038603124068</v>
      </c>
    </row>
    <row r="12" spans="1:22" s="331" customFormat="1" ht="18" customHeight="1" x14ac:dyDescent="0.25">
      <c r="A12" s="330"/>
      <c r="B12" s="931" t="s">
        <v>7</v>
      </c>
      <c r="C12" s="930"/>
      <c r="D12" s="932">
        <f t="shared" ref="D12:D28" si="0">G12+L12+Q12</f>
        <v>23465</v>
      </c>
      <c r="E12" s="933">
        <f t="shared" ref="E12:E29" si="1">D12/D$29*100</f>
        <v>3.689291385626464</v>
      </c>
      <c r="F12" s="930"/>
      <c r="G12" s="932">
        <v>5186</v>
      </c>
      <c r="H12" s="933">
        <v>22.101001491583208</v>
      </c>
      <c r="I12" s="932">
        <v>3798</v>
      </c>
      <c r="J12" s="933">
        <v>73.235634400308527</v>
      </c>
      <c r="K12" s="930"/>
      <c r="L12" s="932">
        <v>8594</v>
      </c>
      <c r="M12" s="933">
        <v>36.624760281269971</v>
      </c>
      <c r="N12" s="932">
        <v>6042</v>
      </c>
      <c r="O12" s="933">
        <v>70.304863858505939</v>
      </c>
      <c r="P12" s="930"/>
      <c r="Q12" s="932">
        <v>9685</v>
      </c>
      <c r="R12" s="933">
        <v>41.274238227146817</v>
      </c>
      <c r="S12" s="932">
        <v>6533</v>
      </c>
      <c r="T12" s="933">
        <f t="shared" ref="T12:T28" si="2">IFERROR(S12/Q12*100,"-")</f>
        <v>67.454827052142491</v>
      </c>
    </row>
    <row r="13" spans="1:22" s="331" customFormat="1" ht="18" customHeight="1" x14ac:dyDescent="0.25">
      <c r="A13" s="330"/>
      <c r="B13" s="931" t="s">
        <v>37</v>
      </c>
      <c r="C13" s="930"/>
      <c r="D13" s="932">
        <f t="shared" si="0"/>
        <v>12458</v>
      </c>
      <c r="E13" s="933">
        <f t="shared" si="1"/>
        <v>1.9587126393409118</v>
      </c>
      <c r="F13" s="930"/>
      <c r="G13" s="932">
        <v>2785</v>
      </c>
      <c r="H13" s="933">
        <v>22.355113180285759</v>
      </c>
      <c r="I13" s="932">
        <v>2449</v>
      </c>
      <c r="J13" s="933">
        <v>87.935368043087976</v>
      </c>
      <c r="K13" s="930"/>
      <c r="L13" s="932">
        <v>4393</v>
      </c>
      <c r="M13" s="933">
        <v>35.262481939316103</v>
      </c>
      <c r="N13" s="932">
        <v>3669</v>
      </c>
      <c r="O13" s="933">
        <v>83.519235146824485</v>
      </c>
      <c r="P13" s="930"/>
      <c r="Q13" s="932">
        <v>5280</v>
      </c>
      <c r="R13" s="933">
        <v>42.382404880398141</v>
      </c>
      <c r="S13" s="932">
        <v>3937</v>
      </c>
      <c r="T13" s="933">
        <f t="shared" si="2"/>
        <v>74.564393939393938</v>
      </c>
    </row>
    <row r="14" spans="1:22" s="331" customFormat="1" ht="18" customHeight="1" x14ac:dyDescent="0.25">
      <c r="A14" s="330"/>
      <c r="B14" s="931" t="s">
        <v>38</v>
      </c>
      <c r="C14" s="930"/>
      <c r="D14" s="932">
        <f t="shared" si="0"/>
        <v>24138</v>
      </c>
      <c r="E14" s="933">
        <f t="shared" si="1"/>
        <v>3.7951040045280884</v>
      </c>
      <c r="F14" s="930"/>
      <c r="G14" s="932">
        <v>4651</v>
      </c>
      <c r="H14" s="933">
        <v>19.268373518932801</v>
      </c>
      <c r="I14" s="932">
        <v>2072</v>
      </c>
      <c r="J14" s="933">
        <v>44.549559234573209</v>
      </c>
      <c r="K14" s="930"/>
      <c r="L14" s="932">
        <v>8028</v>
      </c>
      <c r="M14" s="933">
        <v>33.258762117822521</v>
      </c>
      <c r="N14" s="932">
        <v>2799</v>
      </c>
      <c r="O14" s="933">
        <v>34.865470852017935</v>
      </c>
      <c r="P14" s="930"/>
      <c r="Q14" s="932">
        <v>11459</v>
      </c>
      <c r="R14" s="933">
        <v>47.472864363244675</v>
      </c>
      <c r="S14" s="932">
        <v>3286</v>
      </c>
      <c r="T14" s="933">
        <f t="shared" si="2"/>
        <v>28.676149751287198</v>
      </c>
    </row>
    <row r="15" spans="1:22" s="331" customFormat="1" ht="18" customHeight="1" x14ac:dyDescent="0.25">
      <c r="A15" s="330"/>
      <c r="B15" s="931" t="s">
        <v>6</v>
      </c>
      <c r="C15" s="930"/>
      <c r="D15" s="932">
        <f t="shared" si="0"/>
        <v>20464</v>
      </c>
      <c r="E15" s="933">
        <f t="shared" si="1"/>
        <v>3.2174582959923272</v>
      </c>
      <c r="F15" s="930"/>
      <c r="G15" s="932">
        <v>7004</v>
      </c>
      <c r="H15" s="933">
        <v>34.225957779515248</v>
      </c>
      <c r="I15" s="932">
        <v>5098</v>
      </c>
      <c r="J15" s="933">
        <v>72.786978869217592</v>
      </c>
      <c r="K15" s="930"/>
      <c r="L15" s="932">
        <v>7626</v>
      </c>
      <c r="M15" s="933">
        <v>37.265441751368257</v>
      </c>
      <c r="N15" s="932">
        <v>5738</v>
      </c>
      <c r="O15" s="933">
        <v>75.242591135588782</v>
      </c>
      <c r="P15" s="930"/>
      <c r="Q15" s="932">
        <v>5834</v>
      </c>
      <c r="R15" s="933">
        <v>28.508600469116494</v>
      </c>
      <c r="S15" s="932">
        <v>4387</v>
      </c>
      <c r="T15" s="933">
        <f t="shared" si="2"/>
        <v>75.197120329105246</v>
      </c>
    </row>
    <row r="16" spans="1:22" s="331" customFormat="1" ht="18" customHeight="1" x14ac:dyDescent="0.25">
      <c r="A16" s="330"/>
      <c r="B16" s="931" t="s">
        <v>5</v>
      </c>
      <c r="C16" s="930"/>
      <c r="D16" s="932">
        <f t="shared" si="0"/>
        <v>9396</v>
      </c>
      <c r="E16" s="933">
        <f t="shared" si="1"/>
        <v>1.4772888071317392</v>
      </c>
      <c r="F16" s="930"/>
      <c r="G16" s="932">
        <v>2277</v>
      </c>
      <c r="H16" s="933">
        <v>24.233716475095786</v>
      </c>
      <c r="I16" s="932">
        <v>1930</v>
      </c>
      <c r="J16" s="933">
        <v>84.760649978041286</v>
      </c>
      <c r="K16" s="930"/>
      <c r="L16" s="932">
        <v>3613</v>
      </c>
      <c r="M16" s="933">
        <v>38.452532992762876</v>
      </c>
      <c r="N16" s="932">
        <v>2680</v>
      </c>
      <c r="O16" s="933">
        <v>74.17658455577083</v>
      </c>
      <c r="P16" s="930"/>
      <c r="Q16" s="932">
        <v>3506</v>
      </c>
      <c r="R16" s="933">
        <v>37.313750532141334</v>
      </c>
      <c r="S16" s="932">
        <v>2476</v>
      </c>
      <c r="T16" s="933">
        <f t="shared" si="2"/>
        <v>70.621791215059886</v>
      </c>
    </row>
    <row r="17" spans="1:20" s="331" customFormat="1" ht="18" customHeight="1" x14ac:dyDescent="0.25">
      <c r="A17" s="330"/>
      <c r="B17" s="931" t="s">
        <v>4</v>
      </c>
      <c r="C17" s="930"/>
      <c r="D17" s="932">
        <f t="shared" si="0"/>
        <v>36852</v>
      </c>
      <c r="E17" s="933">
        <f t="shared" si="1"/>
        <v>5.7940663176265268</v>
      </c>
      <c r="F17" s="930"/>
      <c r="G17" s="932">
        <v>9702</v>
      </c>
      <c r="H17" s="933">
        <v>26.326929338977536</v>
      </c>
      <c r="I17" s="932">
        <v>6786</v>
      </c>
      <c r="J17" s="933">
        <v>69.944341372912803</v>
      </c>
      <c r="K17" s="930"/>
      <c r="L17" s="932">
        <v>13393</v>
      </c>
      <c r="M17" s="933">
        <v>36.342667969173995</v>
      </c>
      <c r="N17" s="932">
        <v>8922</v>
      </c>
      <c r="O17" s="933">
        <v>66.616889419846189</v>
      </c>
      <c r="P17" s="930"/>
      <c r="Q17" s="932">
        <v>13757</v>
      </c>
      <c r="R17" s="933">
        <v>37.330402691848477</v>
      </c>
      <c r="S17" s="932">
        <v>9187</v>
      </c>
      <c r="T17" s="933">
        <f t="shared" si="2"/>
        <v>66.780548084611468</v>
      </c>
    </row>
    <row r="18" spans="1:20" s="331" customFormat="1" ht="18" customHeight="1" x14ac:dyDescent="0.25">
      <c r="A18" s="330"/>
      <c r="B18" s="931" t="s">
        <v>40</v>
      </c>
      <c r="C18" s="930"/>
      <c r="D18" s="932">
        <f t="shared" si="0"/>
        <v>19651</v>
      </c>
      <c r="E18" s="933">
        <f t="shared" si="1"/>
        <v>3.0896341367545559</v>
      </c>
      <c r="F18" s="930"/>
      <c r="G18" s="932">
        <v>8126</v>
      </c>
      <c r="H18" s="933">
        <v>41.351585161060505</v>
      </c>
      <c r="I18" s="932">
        <v>4053</v>
      </c>
      <c r="J18" s="933">
        <v>49.876938222987938</v>
      </c>
      <c r="K18" s="930"/>
      <c r="L18" s="932">
        <v>7993</v>
      </c>
      <c r="M18" s="933">
        <v>40.674774820619817</v>
      </c>
      <c r="N18" s="932">
        <v>4718</v>
      </c>
      <c r="O18" s="933">
        <v>59.026648317277619</v>
      </c>
      <c r="P18" s="930"/>
      <c r="Q18" s="932">
        <v>3532</v>
      </c>
      <c r="R18" s="933">
        <v>17.973640018319678</v>
      </c>
      <c r="S18" s="932">
        <v>2328</v>
      </c>
      <c r="T18" s="933">
        <f t="shared" si="2"/>
        <v>65.911664779161953</v>
      </c>
    </row>
    <row r="19" spans="1:20" s="331" customFormat="1" ht="18" customHeight="1" x14ac:dyDescent="0.25">
      <c r="A19" s="330"/>
      <c r="B19" s="931" t="s">
        <v>41</v>
      </c>
      <c r="C19" s="930"/>
      <c r="D19" s="932">
        <f t="shared" si="0"/>
        <v>135641</v>
      </c>
      <c r="E19" s="933">
        <f t="shared" si="1"/>
        <v>21.326195305252895</v>
      </c>
      <c r="F19" s="930"/>
      <c r="G19" s="932">
        <v>21452</v>
      </c>
      <c r="H19" s="933">
        <v>15.815277091734799</v>
      </c>
      <c r="I19" s="932">
        <v>14237</v>
      </c>
      <c r="J19" s="933">
        <v>66.366772328920376</v>
      </c>
      <c r="K19" s="930"/>
      <c r="L19" s="932">
        <v>48496</v>
      </c>
      <c r="M19" s="933">
        <v>35.753201465633552</v>
      </c>
      <c r="N19" s="932">
        <v>35030</v>
      </c>
      <c r="O19" s="933">
        <v>72.232761464863088</v>
      </c>
      <c r="P19" s="930"/>
      <c r="Q19" s="932">
        <v>65693</v>
      </c>
      <c r="R19" s="933">
        <v>48.431521442631656</v>
      </c>
      <c r="S19" s="932">
        <v>54401</v>
      </c>
      <c r="T19" s="933">
        <f t="shared" si="2"/>
        <v>82.810953982920552</v>
      </c>
    </row>
    <row r="20" spans="1:20" s="331" customFormat="1" ht="18" customHeight="1" x14ac:dyDescent="0.25">
      <c r="A20" s="330"/>
      <c r="B20" s="931" t="s">
        <v>3</v>
      </c>
      <c r="C20" s="930"/>
      <c r="D20" s="932">
        <f t="shared" si="0"/>
        <v>110114</v>
      </c>
      <c r="E20" s="933">
        <f t="shared" si="1"/>
        <v>17.312705375532602</v>
      </c>
      <c r="F20" s="930"/>
      <c r="G20" s="932">
        <v>30456</v>
      </c>
      <c r="H20" s="933">
        <v>27.65860835134497</v>
      </c>
      <c r="I20" s="932">
        <v>12768</v>
      </c>
      <c r="J20" s="933">
        <v>41.922773837667457</v>
      </c>
      <c r="K20" s="930"/>
      <c r="L20" s="932">
        <v>40466</v>
      </c>
      <c r="M20" s="933">
        <v>36.749187205986523</v>
      </c>
      <c r="N20" s="932">
        <v>16022</v>
      </c>
      <c r="O20" s="933">
        <v>39.593733010428508</v>
      </c>
      <c r="P20" s="930"/>
      <c r="Q20" s="932">
        <v>39192</v>
      </c>
      <c r="R20" s="933">
        <v>35.592204442668503</v>
      </c>
      <c r="S20" s="932">
        <v>16420</v>
      </c>
      <c r="T20" s="933">
        <f t="shared" si="2"/>
        <v>41.89630536844254</v>
      </c>
    </row>
    <row r="21" spans="1:20" s="331" customFormat="1" ht="18" customHeight="1" x14ac:dyDescent="0.25">
      <c r="A21" s="330"/>
      <c r="B21" s="931" t="s">
        <v>2</v>
      </c>
      <c r="C21" s="930"/>
      <c r="D21" s="932">
        <f t="shared" si="0"/>
        <v>6927</v>
      </c>
      <c r="E21" s="933">
        <f t="shared" si="1"/>
        <v>1.0890995707749633</v>
      </c>
      <c r="F21" s="930"/>
      <c r="G21" s="932">
        <v>2029</v>
      </c>
      <c r="H21" s="933">
        <v>29.291179442760214</v>
      </c>
      <c r="I21" s="932">
        <v>1637</v>
      </c>
      <c r="J21" s="933">
        <v>80.680137999014292</v>
      </c>
      <c r="K21" s="930"/>
      <c r="L21" s="932">
        <v>2633</v>
      </c>
      <c r="M21" s="933">
        <v>38.010682835282225</v>
      </c>
      <c r="N21" s="932">
        <v>2208</v>
      </c>
      <c r="O21" s="933">
        <v>83.858716293201667</v>
      </c>
      <c r="P21" s="930"/>
      <c r="Q21" s="932">
        <v>2265</v>
      </c>
      <c r="R21" s="933">
        <v>32.698137721957558</v>
      </c>
      <c r="S21" s="932">
        <v>1968</v>
      </c>
      <c r="T21" s="933">
        <f t="shared" si="2"/>
        <v>86.88741721854305</v>
      </c>
    </row>
    <row r="22" spans="1:20" s="331" customFormat="1" ht="18" customHeight="1" x14ac:dyDescent="0.25">
      <c r="A22" s="330"/>
      <c r="B22" s="931" t="s">
        <v>35</v>
      </c>
      <c r="C22" s="930"/>
      <c r="D22" s="932">
        <f t="shared" si="0"/>
        <v>21018</v>
      </c>
      <c r="E22" s="933">
        <f t="shared" si="1"/>
        <v>3.3045611056082258</v>
      </c>
      <c r="F22" s="930"/>
      <c r="G22" s="932">
        <v>5668</v>
      </c>
      <c r="H22" s="933">
        <v>26.967361309353887</v>
      </c>
      <c r="I22" s="932">
        <v>4156</v>
      </c>
      <c r="J22" s="933">
        <v>73.323923782639383</v>
      </c>
      <c r="K22" s="930"/>
      <c r="L22" s="932">
        <v>7309</v>
      </c>
      <c r="M22" s="933">
        <v>34.774954800647059</v>
      </c>
      <c r="N22" s="932">
        <v>5403</v>
      </c>
      <c r="O22" s="933">
        <v>73.9225612258859</v>
      </c>
      <c r="P22" s="930"/>
      <c r="Q22" s="932">
        <v>8041</v>
      </c>
      <c r="R22" s="933">
        <v>38.257683889999051</v>
      </c>
      <c r="S22" s="932">
        <v>5544</v>
      </c>
      <c r="T22" s="933">
        <f t="shared" si="2"/>
        <v>68.946648426812587</v>
      </c>
    </row>
    <row r="23" spans="1:20" s="331" customFormat="1" ht="18" customHeight="1" x14ac:dyDescent="0.25">
      <c r="A23" s="330"/>
      <c r="B23" s="931" t="s">
        <v>42</v>
      </c>
      <c r="C23" s="930"/>
      <c r="D23" s="932">
        <f t="shared" si="0"/>
        <v>51712</v>
      </c>
      <c r="E23" s="933">
        <f t="shared" si="1"/>
        <v>8.1304340990204871</v>
      </c>
      <c r="F23" s="930"/>
      <c r="G23" s="932">
        <v>16247</v>
      </c>
      <c r="H23" s="933">
        <v>31.418239480198018</v>
      </c>
      <c r="I23" s="932">
        <v>10829</v>
      </c>
      <c r="J23" s="933">
        <v>66.652305040930642</v>
      </c>
      <c r="K23" s="930"/>
      <c r="L23" s="932">
        <v>20731</v>
      </c>
      <c r="M23" s="933">
        <v>40.089340965346537</v>
      </c>
      <c r="N23" s="932">
        <v>14145</v>
      </c>
      <c r="O23" s="933">
        <v>68.231151415754184</v>
      </c>
      <c r="P23" s="930"/>
      <c r="Q23" s="932">
        <v>14734</v>
      </c>
      <c r="R23" s="933">
        <v>28.492419554455445</v>
      </c>
      <c r="S23" s="932">
        <v>10799</v>
      </c>
      <c r="T23" s="933">
        <f t="shared" si="2"/>
        <v>73.293063662277717</v>
      </c>
    </row>
    <row r="24" spans="1:20" s="331" customFormat="1" ht="18" customHeight="1" x14ac:dyDescent="0.25">
      <c r="A24" s="330">
        <v>47094</v>
      </c>
      <c r="B24" s="931" t="s">
        <v>43</v>
      </c>
      <c r="C24" s="930"/>
      <c r="D24" s="932">
        <f t="shared" si="0"/>
        <v>26724</v>
      </c>
      <c r="E24" s="933">
        <f t="shared" si="1"/>
        <v>4.2016885995943589</v>
      </c>
      <c r="F24" s="930"/>
      <c r="G24" s="932">
        <v>7714</v>
      </c>
      <c r="H24" s="933">
        <v>28.86543930549319</v>
      </c>
      <c r="I24" s="932">
        <v>6017</v>
      </c>
      <c r="J24" s="933">
        <v>78.001037075447243</v>
      </c>
      <c r="K24" s="930"/>
      <c r="L24" s="932">
        <v>10064</v>
      </c>
      <c r="M24" s="933">
        <v>37.659033078880405</v>
      </c>
      <c r="N24" s="932">
        <v>7523</v>
      </c>
      <c r="O24" s="933">
        <v>74.75158982511924</v>
      </c>
      <c r="P24" s="930"/>
      <c r="Q24" s="932">
        <v>8946</v>
      </c>
      <c r="R24" s="933">
        <v>33.475527615626405</v>
      </c>
      <c r="S24" s="932">
        <v>6012</v>
      </c>
      <c r="T24" s="933">
        <f t="shared" si="2"/>
        <v>67.203219315895367</v>
      </c>
    </row>
    <row r="25" spans="1:20" s="331" customFormat="1" ht="18" customHeight="1" x14ac:dyDescent="0.25">
      <c r="B25" s="931" t="s">
        <v>44</v>
      </c>
      <c r="C25" s="930"/>
      <c r="D25" s="932">
        <f t="shared" si="0"/>
        <v>9759</v>
      </c>
      <c r="E25" s="933">
        <f t="shared" si="1"/>
        <v>1.5343615867176077</v>
      </c>
      <c r="F25" s="930"/>
      <c r="G25" s="932">
        <v>1440</v>
      </c>
      <c r="H25" s="933">
        <v>14.755610205963727</v>
      </c>
      <c r="I25" s="932">
        <v>961</v>
      </c>
      <c r="J25" s="933">
        <v>66.736111111111114</v>
      </c>
      <c r="K25" s="930"/>
      <c r="L25" s="932">
        <v>3291</v>
      </c>
      <c r="M25" s="933">
        <v>33.72271749154627</v>
      </c>
      <c r="N25" s="932">
        <v>2031</v>
      </c>
      <c r="O25" s="933">
        <v>61.713764813126716</v>
      </c>
      <c r="P25" s="930"/>
      <c r="Q25" s="932">
        <v>5028</v>
      </c>
      <c r="R25" s="933">
        <v>51.521672302490003</v>
      </c>
      <c r="S25" s="932">
        <v>2808</v>
      </c>
      <c r="T25" s="933">
        <f t="shared" si="2"/>
        <v>55.847255369928405</v>
      </c>
    </row>
    <row r="26" spans="1:20" s="331" customFormat="1" ht="18" customHeight="1" x14ac:dyDescent="0.25">
      <c r="B26" s="931" t="s">
        <v>45</v>
      </c>
      <c r="C26" s="930"/>
      <c r="D26" s="932">
        <f t="shared" si="0"/>
        <v>37808</v>
      </c>
      <c r="E26" s="933">
        <f t="shared" si="1"/>
        <v>5.9443736930647928</v>
      </c>
      <c r="F26" s="930"/>
      <c r="G26" s="932">
        <v>7396</v>
      </c>
      <c r="H26" s="933">
        <v>19.561997460854847</v>
      </c>
      <c r="I26" s="932">
        <v>3728</v>
      </c>
      <c r="J26" s="933">
        <v>50.405624661979452</v>
      </c>
      <c r="K26" s="930"/>
      <c r="L26" s="932">
        <v>12511</v>
      </c>
      <c r="M26" s="933">
        <v>33.090880236986884</v>
      </c>
      <c r="N26" s="932">
        <v>6412</v>
      </c>
      <c r="O26" s="933">
        <v>51.250899208696346</v>
      </c>
      <c r="P26" s="930"/>
      <c r="Q26" s="932">
        <v>17901</v>
      </c>
      <c r="R26" s="933">
        <v>47.347122302158276</v>
      </c>
      <c r="S26" s="932">
        <v>10095</v>
      </c>
      <c r="T26" s="933">
        <f t="shared" si="2"/>
        <v>56.393497569968154</v>
      </c>
    </row>
    <row r="27" spans="1:20" s="331" customFormat="1" ht="18" customHeight="1" x14ac:dyDescent="0.25">
      <c r="B27" s="931" t="s">
        <v>46</v>
      </c>
      <c r="C27" s="930"/>
      <c r="D27" s="932">
        <f t="shared" si="0"/>
        <v>1203</v>
      </c>
      <c r="E27" s="933">
        <f t="shared" si="1"/>
        <v>0.18914202160275459</v>
      </c>
      <c r="F27" s="930"/>
      <c r="G27" s="932">
        <v>481</v>
      </c>
      <c r="H27" s="933">
        <v>39.983374896093096</v>
      </c>
      <c r="I27" s="932">
        <v>171</v>
      </c>
      <c r="J27" s="933">
        <v>35.550935550935556</v>
      </c>
      <c r="K27" s="930"/>
      <c r="L27" s="932">
        <v>717</v>
      </c>
      <c r="M27" s="933">
        <v>59.600997506234407</v>
      </c>
      <c r="N27" s="932">
        <v>261</v>
      </c>
      <c r="O27" s="933">
        <v>36.401673640167367</v>
      </c>
      <c r="P27" s="930"/>
      <c r="Q27" s="932">
        <v>5</v>
      </c>
      <c r="R27" s="933">
        <v>0.41562759767248547</v>
      </c>
      <c r="S27" s="932">
        <v>3</v>
      </c>
      <c r="T27" s="933">
        <f t="shared" si="2"/>
        <v>60</v>
      </c>
    </row>
    <row r="28" spans="1:20" s="331" customFormat="1" ht="18" customHeight="1" x14ac:dyDescent="0.25">
      <c r="B28" s="953" t="s">
        <v>1</v>
      </c>
      <c r="C28" s="930"/>
      <c r="D28" s="954">
        <f t="shared" si="0"/>
        <v>1865</v>
      </c>
      <c r="E28" s="955">
        <f t="shared" si="1"/>
        <v>0.29322516233510998</v>
      </c>
      <c r="F28" s="930"/>
      <c r="G28" s="954">
        <v>670</v>
      </c>
      <c r="H28" s="955">
        <v>35.924932975871315</v>
      </c>
      <c r="I28" s="954">
        <v>651</v>
      </c>
      <c r="J28" s="955">
        <v>97.164179104477611</v>
      </c>
      <c r="K28" s="930"/>
      <c r="L28" s="954">
        <v>706</v>
      </c>
      <c r="M28" s="955">
        <v>37.855227882037532</v>
      </c>
      <c r="N28" s="954">
        <v>685</v>
      </c>
      <c r="O28" s="955">
        <v>97.025495750708217</v>
      </c>
      <c r="P28" s="930"/>
      <c r="Q28" s="954">
        <v>489</v>
      </c>
      <c r="R28" s="955">
        <v>26.21983914209115</v>
      </c>
      <c r="S28" s="954">
        <v>470</v>
      </c>
      <c r="T28" s="955">
        <f t="shared" si="2"/>
        <v>96.114519427402868</v>
      </c>
    </row>
    <row r="29" spans="1:20" s="319" customFormat="1" ht="18" customHeight="1" x14ac:dyDescent="0.25">
      <c r="B29" s="1288" t="s">
        <v>0</v>
      </c>
      <c r="C29" s="1281"/>
      <c r="D29" s="1289">
        <f>SUM(D11:D28)</f>
        <v>636030</v>
      </c>
      <c r="E29" s="1290">
        <f t="shared" si="1"/>
        <v>100</v>
      </c>
      <c r="F29" s="1281"/>
      <c r="G29" s="1289">
        <f>SUM(G11:G28)</f>
        <v>160022</v>
      </c>
      <c r="H29" s="1290">
        <f>G29/$D29*100</f>
        <v>25.159505054793012</v>
      </c>
      <c r="I29" s="1289">
        <f>SUM(I11:I28)</f>
        <v>102968</v>
      </c>
      <c r="J29" s="1290">
        <f>I29/G29*100</f>
        <v>64.346152404044446</v>
      </c>
      <c r="K29" s="1281"/>
      <c r="L29" s="1289">
        <f>SUM(L11:L28)</f>
        <v>240559</v>
      </c>
      <c r="M29" s="1290">
        <f>L29/$D29*100</f>
        <v>37.821958083738188</v>
      </c>
      <c r="N29" s="1289">
        <f>SUM(N11:N28)</f>
        <v>155977</v>
      </c>
      <c r="O29" s="1290">
        <f>N29/L29*100</f>
        <v>64.839394909356955</v>
      </c>
      <c r="P29" s="1281"/>
      <c r="Q29" s="1289">
        <f>SUM(Q11:Q28)</f>
        <v>235449</v>
      </c>
      <c r="R29" s="1290">
        <f>Q29/$D29*100</f>
        <v>37.018536861468796</v>
      </c>
      <c r="S29" s="1289">
        <f>SUM(S11:S28)</f>
        <v>156537</v>
      </c>
      <c r="T29" s="1290">
        <f>S29/Q29*100</f>
        <v>66.484461603149725</v>
      </c>
    </row>
    <row r="30" spans="1:20" s="328" customFormat="1" ht="6.75" customHeight="1" x14ac:dyDescent="0.25">
      <c r="B30" s="1617"/>
      <c r="C30" s="1617"/>
      <c r="D30" s="1617"/>
      <c r="E30" s="1617"/>
      <c r="F30" s="779"/>
    </row>
    <row r="31" spans="1:20" x14ac:dyDescent="0.35">
      <c r="B31" s="1618"/>
      <c r="C31" s="1618"/>
      <c r="D31" s="1618"/>
      <c r="E31" s="1618"/>
      <c r="F31" s="1618"/>
      <c r="G31" s="1618"/>
      <c r="H31" s="1618"/>
      <c r="I31" s="1618"/>
      <c r="J31" s="1618"/>
      <c r="K31" s="1618"/>
      <c r="L31" s="1618"/>
      <c r="M31" s="1618"/>
      <c r="N31" s="1618"/>
      <c r="O31" s="1618"/>
      <c r="P31" s="1618"/>
      <c r="Q31" s="1618"/>
      <c r="R31" s="1618"/>
    </row>
    <row r="32" spans="1:20" x14ac:dyDescent="0.35">
      <c r="G32" s="935"/>
      <c r="L32" s="935"/>
    </row>
    <row r="33" spans="2:12" x14ac:dyDescent="0.35">
      <c r="B33" s="935"/>
      <c r="L33" s="935"/>
    </row>
  </sheetData>
  <mergeCells count="17">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65">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65</v>
      </c>
    </row>
    <row r="2" spans="1:22" s="343" customFormat="1" ht="49.5" customHeight="1" x14ac:dyDescent="0.35">
      <c r="B2" s="1381"/>
      <c r="C2" s="1381"/>
      <c r="D2" s="1381"/>
      <c r="E2" s="1381"/>
      <c r="F2" s="344"/>
      <c r="G2" s="1595"/>
      <c r="H2" s="1595"/>
      <c r="I2" s="1595"/>
      <c r="J2" s="1595"/>
      <c r="K2" s="1595"/>
      <c r="L2" s="1595"/>
      <c r="M2" s="1595"/>
      <c r="N2" s="1595"/>
      <c r="O2" s="1595"/>
      <c r="P2" s="1595"/>
      <c r="Q2" s="1595"/>
      <c r="R2" s="1595"/>
      <c r="T2" s="344"/>
    </row>
    <row r="3" spans="1:22" s="343" customFormat="1" ht="3" customHeight="1" x14ac:dyDescent="0.35">
      <c r="B3" s="344"/>
      <c r="C3" s="344"/>
      <c r="D3" s="344"/>
      <c r="E3" s="344"/>
      <c r="F3" s="344"/>
      <c r="L3" s="344"/>
      <c r="Q3" s="344"/>
      <c r="T3" s="344"/>
    </row>
    <row r="4" spans="1:22" s="345" customFormat="1" ht="15" customHeight="1" x14ac:dyDescent="0.25">
      <c r="B4" s="1419" t="s">
        <v>431</v>
      </c>
      <c r="C4" s="1419"/>
      <c r="D4" s="1419"/>
      <c r="E4" s="1419"/>
      <c r="F4" s="1419"/>
      <c r="G4" s="1419"/>
      <c r="H4" s="1419"/>
      <c r="I4" s="1419"/>
      <c r="J4" s="1419"/>
      <c r="K4" s="1419"/>
      <c r="L4" s="1419"/>
      <c r="M4" s="1419"/>
      <c r="N4" s="1419"/>
      <c r="O4" s="1419"/>
      <c r="P4" s="1419"/>
      <c r="Q4" s="1419"/>
      <c r="R4" s="1419"/>
      <c r="S4" s="1419"/>
      <c r="T4" s="1419"/>
      <c r="U4" s="924"/>
    </row>
    <row r="5" spans="1:22" s="345" customFormat="1" ht="15" customHeight="1" x14ac:dyDescent="0.25">
      <c r="B5" s="1420" t="str">
        <f>porsaad!$B$6</f>
        <v>Situación a 31 de diciembre de 2024</v>
      </c>
      <c r="C5" s="1420"/>
      <c r="D5" s="1420"/>
      <c r="E5" s="1420"/>
      <c r="F5" s="1420"/>
      <c r="G5" s="1420"/>
      <c r="H5" s="1420"/>
      <c r="I5" s="1420"/>
      <c r="J5" s="1420"/>
      <c r="K5" s="1420"/>
      <c r="L5" s="1420"/>
      <c r="M5" s="1420"/>
      <c r="N5" s="1420"/>
      <c r="O5" s="1420"/>
      <c r="P5" s="1420"/>
      <c r="Q5" s="1420"/>
      <c r="R5" s="1420"/>
      <c r="S5" s="1420"/>
      <c r="T5" s="1420"/>
      <c r="U5" s="925"/>
      <c r="V5" s="875"/>
    </row>
    <row r="6" spans="1:22" s="345" customFormat="1" ht="4.5" customHeight="1" x14ac:dyDescent="0.25"/>
    <row r="7" spans="1:22" s="322" customFormat="1" ht="15" customHeight="1" x14ac:dyDescent="0.25">
      <c r="A7" s="316"/>
      <c r="B7" s="1596" t="s">
        <v>12</v>
      </c>
      <c r="C7" s="920"/>
      <c r="D7" s="1606" t="s">
        <v>65</v>
      </c>
      <c r="E7" s="1601"/>
      <c r="F7" s="920"/>
      <c r="G7" s="1608" t="s">
        <v>31</v>
      </c>
      <c r="H7" s="1609"/>
      <c r="I7" s="1609"/>
      <c r="J7" s="1610"/>
      <c r="K7" s="921"/>
      <c r="L7" s="1608" t="s">
        <v>49</v>
      </c>
      <c r="M7" s="1609"/>
      <c r="N7" s="1609"/>
      <c r="O7" s="1610"/>
      <c r="P7" s="921"/>
      <c r="Q7" s="1608" t="s">
        <v>50</v>
      </c>
      <c r="R7" s="1609"/>
      <c r="S7" s="1609"/>
      <c r="T7" s="1610"/>
    </row>
    <row r="8" spans="1:22" s="322" customFormat="1" ht="35.25" customHeight="1" x14ac:dyDescent="0.25">
      <c r="A8" s="316"/>
      <c r="B8" s="1597"/>
      <c r="C8" s="920"/>
      <c r="D8" s="1607"/>
      <c r="E8" s="1604"/>
      <c r="F8" s="920"/>
      <c r="G8" s="1611" t="s">
        <v>69</v>
      </c>
      <c r="H8" s="1612"/>
      <c r="I8" s="1613" t="s">
        <v>287</v>
      </c>
      <c r="J8" s="1614"/>
      <c r="K8" s="957"/>
      <c r="L8" s="1615" t="s">
        <v>69</v>
      </c>
      <c r="M8" s="1616"/>
      <c r="N8" s="1613" t="s">
        <v>287</v>
      </c>
      <c r="O8" s="1614"/>
      <c r="P8" s="957"/>
      <c r="Q8" s="1615" t="s">
        <v>69</v>
      </c>
      <c r="R8" s="1616"/>
      <c r="S8" s="1613" t="s">
        <v>287</v>
      </c>
      <c r="T8" s="1614"/>
    </row>
    <row r="9" spans="1:22" s="322" customFormat="1" ht="29.25" customHeight="1" x14ac:dyDescent="0.25">
      <c r="A9" s="316"/>
      <c r="B9" s="1598"/>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12</v>
      </c>
      <c r="E11" s="928">
        <f>D11/D$29*100</f>
        <v>0.10875475802066339</v>
      </c>
      <c r="F11" s="930"/>
      <c r="G11" s="927">
        <v>8</v>
      </c>
      <c r="H11" s="928">
        <v>66.666666666666657</v>
      </c>
      <c r="I11" s="927">
        <v>7</v>
      </c>
      <c r="J11" s="928">
        <v>87.5</v>
      </c>
      <c r="K11" s="930"/>
      <c r="L11" s="927">
        <v>4</v>
      </c>
      <c r="M11" s="928">
        <v>33.333333333333329</v>
      </c>
      <c r="N11" s="927">
        <v>4</v>
      </c>
      <c r="O11" s="928">
        <v>100</v>
      </c>
      <c r="P11" s="930"/>
      <c r="Q11" s="927">
        <v>0</v>
      </c>
      <c r="R11" s="928">
        <v>0</v>
      </c>
      <c r="S11" s="927">
        <v>0</v>
      </c>
      <c r="T11" s="928" t="str">
        <f>IFERROR(S11/Q11*100,"-")</f>
        <v>-</v>
      </c>
    </row>
    <row r="12" spans="1:22" s="331" customFormat="1" ht="18" customHeight="1" x14ac:dyDescent="0.25">
      <c r="A12" s="330"/>
      <c r="B12" s="931" t="s">
        <v>7</v>
      </c>
      <c r="C12" s="930"/>
      <c r="D12" s="932">
        <f t="shared" ref="D12:D28" si="0">G12+L12+Q12</f>
        <v>0</v>
      </c>
      <c r="E12" s="933">
        <f t="shared" ref="E12:E29" si="1">D12/D$29*100</f>
        <v>0</v>
      </c>
      <c r="F12" s="930"/>
      <c r="G12" s="932">
        <v>0</v>
      </c>
      <c r="H12" s="933" t="s">
        <v>364</v>
      </c>
      <c r="I12" s="932">
        <v>0</v>
      </c>
      <c r="J12" s="933" t="s">
        <v>364</v>
      </c>
      <c r="K12" s="930"/>
      <c r="L12" s="932">
        <v>0</v>
      </c>
      <c r="M12" s="933" t="s">
        <v>364</v>
      </c>
      <c r="N12" s="932">
        <v>0</v>
      </c>
      <c r="O12" s="933" t="s">
        <v>364</v>
      </c>
      <c r="P12" s="930"/>
      <c r="Q12" s="932">
        <v>0</v>
      </c>
      <c r="R12" s="933" t="s">
        <v>364</v>
      </c>
      <c r="S12" s="932">
        <v>0</v>
      </c>
      <c r="T12" s="933" t="str">
        <f t="shared" ref="T12:T28" si="2">IFERROR(S12/Q12*100,"-")</f>
        <v>-</v>
      </c>
    </row>
    <row r="13" spans="1:22" s="331" customFormat="1" ht="18" customHeight="1" x14ac:dyDescent="0.25">
      <c r="A13" s="330"/>
      <c r="B13" s="931" t="s">
        <v>37</v>
      </c>
      <c r="C13" s="930"/>
      <c r="D13" s="932">
        <f t="shared" si="0"/>
        <v>24</v>
      </c>
      <c r="E13" s="933">
        <f t="shared" si="1"/>
        <v>0.21750951604132679</v>
      </c>
      <c r="F13" s="930"/>
      <c r="G13" s="932">
        <v>11</v>
      </c>
      <c r="H13" s="933">
        <v>45.833333333333329</v>
      </c>
      <c r="I13" s="932">
        <v>9</v>
      </c>
      <c r="J13" s="933">
        <v>81.818181818181827</v>
      </c>
      <c r="K13" s="930"/>
      <c r="L13" s="932">
        <v>5</v>
      </c>
      <c r="M13" s="933">
        <v>20.833333333333336</v>
      </c>
      <c r="N13" s="932">
        <v>4</v>
      </c>
      <c r="O13" s="933">
        <v>80</v>
      </c>
      <c r="P13" s="930"/>
      <c r="Q13" s="932">
        <v>8</v>
      </c>
      <c r="R13" s="933">
        <v>33.333333333333329</v>
      </c>
      <c r="S13" s="932">
        <v>7</v>
      </c>
      <c r="T13" s="933">
        <f t="shared" si="2"/>
        <v>87.5</v>
      </c>
    </row>
    <row r="14" spans="1:22" s="331" customFormat="1" ht="18" customHeight="1" x14ac:dyDescent="0.25">
      <c r="A14" s="330"/>
      <c r="B14" s="931" t="s">
        <v>38</v>
      </c>
      <c r="C14" s="930"/>
      <c r="D14" s="932">
        <f t="shared" si="0"/>
        <v>0</v>
      </c>
      <c r="E14" s="933">
        <f t="shared" si="1"/>
        <v>0</v>
      </c>
      <c r="F14" s="930"/>
      <c r="G14" s="932">
        <v>0</v>
      </c>
      <c r="H14" s="933" t="s">
        <v>364</v>
      </c>
      <c r="I14" s="932">
        <v>0</v>
      </c>
      <c r="J14" s="933" t="s">
        <v>364</v>
      </c>
      <c r="K14" s="930"/>
      <c r="L14" s="932">
        <v>0</v>
      </c>
      <c r="M14" s="933" t="s">
        <v>364</v>
      </c>
      <c r="N14" s="932">
        <v>0</v>
      </c>
      <c r="O14" s="933" t="s">
        <v>364</v>
      </c>
      <c r="P14" s="930"/>
      <c r="Q14" s="932">
        <v>0</v>
      </c>
      <c r="R14" s="933" t="s">
        <v>364</v>
      </c>
      <c r="S14" s="932">
        <v>0</v>
      </c>
      <c r="T14" s="933" t="str">
        <f t="shared" si="2"/>
        <v>-</v>
      </c>
    </row>
    <row r="15" spans="1:22" s="331" customFormat="1" ht="18" customHeight="1" x14ac:dyDescent="0.25">
      <c r="A15" s="330"/>
      <c r="B15" s="931" t="s">
        <v>6</v>
      </c>
      <c r="C15" s="930"/>
      <c r="D15" s="932">
        <f t="shared" si="0"/>
        <v>0</v>
      </c>
      <c r="E15" s="933">
        <f t="shared" si="1"/>
        <v>0</v>
      </c>
      <c r="F15" s="930"/>
      <c r="G15" s="932">
        <v>0</v>
      </c>
      <c r="H15" s="933" t="s">
        <v>364</v>
      </c>
      <c r="I15" s="932">
        <v>0</v>
      </c>
      <c r="J15" s="933" t="s">
        <v>364</v>
      </c>
      <c r="K15" s="930"/>
      <c r="L15" s="932">
        <v>0</v>
      </c>
      <c r="M15" s="933" t="s">
        <v>364</v>
      </c>
      <c r="N15" s="932">
        <v>0</v>
      </c>
      <c r="O15" s="933" t="s">
        <v>364</v>
      </c>
      <c r="P15" s="930"/>
      <c r="Q15" s="932">
        <v>0</v>
      </c>
      <c r="R15" s="933" t="s">
        <v>364</v>
      </c>
      <c r="S15" s="932">
        <v>0</v>
      </c>
      <c r="T15" s="933" t="str">
        <f t="shared" si="2"/>
        <v>-</v>
      </c>
    </row>
    <row r="16" spans="1:22" s="331" customFormat="1" ht="18" customHeight="1" x14ac:dyDescent="0.25">
      <c r="A16" s="330"/>
      <c r="B16" s="931" t="s">
        <v>5</v>
      </c>
      <c r="C16" s="930"/>
      <c r="D16" s="932">
        <f t="shared" si="0"/>
        <v>0</v>
      </c>
      <c r="E16" s="933">
        <f t="shared" si="1"/>
        <v>0</v>
      </c>
      <c r="F16" s="930"/>
      <c r="G16" s="932">
        <v>0</v>
      </c>
      <c r="H16" s="933" t="s">
        <v>364</v>
      </c>
      <c r="I16" s="932">
        <v>0</v>
      </c>
      <c r="J16" s="933" t="s">
        <v>364</v>
      </c>
      <c r="K16" s="930"/>
      <c r="L16" s="932">
        <v>0</v>
      </c>
      <c r="M16" s="933" t="s">
        <v>364</v>
      </c>
      <c r="N16" s="932">
        <v>0</v>
      </c>
      <c r="O16" s="933" t="s">
        <v>364</v>
      </c>
      <c r="P16" s="930"/>
      <c r="Q16" s="932">
        <v>0</v>
      </c>
      <c r="R16" s="933" t="s">
        <v>364</v>
      </c>
      <c r="S16" s="932">
        <v>0</v>
      </c>
      <c r="T16" s="933" t="str">
        <f t="shared" si="2"/>
        <v>-</v>
      </c>
    </row>
    <row r="17" spans="1:20" s="331" customFormat="1" ht="18" customHeight="1" x14ac:dyDescent="0.25">
      <c r="A17" s="330"/>
      <c r="B17" s="931" t="s">
        <v>4</v>
      </c>
      <c r="C17" s="930"/>
      <c r="D17" s="932">
        <f t="shared" si="0"/>
        <v>2717</v>
      </c>
      <c r="E17" s="933">
        <f t="shared" si="1"/>
        <v>24.623889795178538</v>
      </c>
      <c r="F17" s="930"/>
      <c r="G17" s="932">
        <v>586</v>
      </c>
      <c r="H17" s="933">
        <v>21.567905778432095</v>
      </c>
      <c r="I17" s="932">
        <v>464</v>
      </c>
      <c r="J17" s="933">
        <v>79.180887372013657</v>
      </c>
      <c r="K17" s="930"/>
      <c r="L17" s="932">
        <v>896</v>
      </c>
      <c r="M17" s="933">
        <v>32.977548767022455</v>
      </c>
      <c r="N17" s="932">
        <v>632</v>
      </c>
      <c r="O17" s="933">
        <v>70.535714285714292</v>
      </c>
      <c r="P17" s="930"/>
      <c r="Q17" s="932">
        <v>1235</v>
      </c>
      <c r="R17" s="933">
        <v>45.454545454545453</v>
      </c>
      <c r="S17" s="932">
        <v>825</v>
      </c>
      <c r="T17" s="933">
        <f t="shared" si="2"/>
        <v>66.801619433198383</v>
      </c>
    </row>
    <row r="18" spans="1:20" s="331" customFormat="1" ht="18" customHeight="1" x14ac:dyDescent="0.25">
      <c r="A18" s="330"/>
      <c r="B18" s="931" t="s">
        <v>40</v>
      </c>
      <c r="C18" s="930"/>
      <c r="D18" s="932">
        <f t="shared" si="0"/>
        <v>21</v>
      </c>
      <c r="E18" s="933">
        <f t="shared" si="1"/>
        <v>0.19032082653616098</v>
      </c>
      <c r="F18" s="930"/>
      <c r="G18" s="932">
        <v>16</v>
      </c>
      <c r="H18" s="933">
        <v>76.19047619047619</v>
      </c>
      <c r="I18" s="932">
        <v>12</v>
      </c>
      <c r="J18" s="933">
        <v>75</v>
      </c>
      <c r="K18" s="930"/>
      <c r="L18" s="932">
        <v>3</v>
      </c>
      <c r="M18" s="933">
        <v>14.285714285714285</v>
      </c>
      <c r="N18" s="932">
        <v>2</v>
      </c>
      <c r="O18" s="933">
        <v>66.666666666666657</v>
      </c>
      <c r="P18" s="930"/>
      <c r="Q18" s="932">
        <v>2</v>
      </c>
      <c r="R18" s="933">
        <v>9.5238095238095237</v>
      </c>
      <c r="S18" s="932">
        <v>1</v>
      </c>
      <c r="T18" s="933">
        <f t="shared" si="2"/>
        <v>50</v>
      </c>
    </row>
    <row r="19" spans="1:20" s="331" customFormat="1" ht="18" customHeight="1" x14ac:dyDescent="0.25">
      <c r="A19" s="330"/>
      <c r="B19" s="931" t="s">
        <v>41</v>
      </c>
      <c r="C19" s="930"/>
      <c r="D19" s="932">
        <f t="shared" si="0"/>
        <v>85</v>
      </c>
      <c r="E19" s="933">
        <f t="shared" si="1"/>
        <v>0.77034620264636577</v>
      </c>
      <c r="F19" s="930"/>
      <c r="G19" s="932">
        <v>62</v>
      </c>
      <c r="H19" s="933">
        <v>72.941176470588232</v>
      </c>
      <c r="I19" s="932">
        <v>54</v>
      </c>
      <c r="J19" s="933">
        <v>87.096774193548384</v>
      </c>
      <c r="K19" s="930"/>
      <c r="L19" s="932">
        <v>16</v>
      </c>
      <c r="M19" s="933">
        <v>18.823529411764707</v>
      </c>
      <c r="N19" s="932">
        <v>14</v>
      </c>
      <c r="O19" s="933">
        <v>87.5</v>
      </c>
      <c r="P19" s="930"/>
      <c r="Q19" s="932">
        <v>7</v>
      </c>
      <c r="R19" s="933">
        <v>8.235294117647058</v>
      </c>
      <c r="S19" s="932">
        <v>7</v>
      </c>
      <c r="T19" s="933">
        <f t="shared" si="2"/>
        <v>100</v>
      </c>
    </row>
    <row r="20" spans="1:20" s="331" customFormat="1" ht="18" customHeight="1" x14ac:dyDescent="0.25">
      <c r="A20" s="330"/>
      <c r="B20" s="931" t="s">
        <v>3</v>
      </c>
      <c r="C20" s="930"/>
      <c r="D20" s="932">
        <f t="shared" si="0"/>
        <v>752</v>
      </c>
      <c r="E20" s="933">
        <f t="shared" si="1"/>
        <v>6.8152981692949064</v>
      </c>
      <c r="F20" s="930"/>
      <c r="G20" s="932">
        <v>284</v>
      </c>
      <c r="H20" s="933">
        <v>37.765957446808514</v>
      </c>
      <c r="I20" s="932">
        <v>187</v>
      </c>
      <c r="J20" s="933">
        <v>65.845070422535215</v>
      </c>
      <c r="K20" s="930"/>
      <c r="L20" s="932">
        <v>333</v>
      </c>
      <c r="M20" s="933">
        <v>44.281914893617021</v>
      </c>
      <c r="N20" s="932">
        <v>251</v>
      </c>
      <c r="O20" s="933">
        <v>75.37537537537537</v>
      </c>
      <c r="P20" s="930"/>
      <c r="Q20" s="932">
        <v>135</v>
      </c>
      <c r="R20" s="933">
        <v>17.952127659574469</v>
      </c>
      <c r="S20" s="932">
        <v>105</v>
      </c>
      <c r="T20" s="933">
        <f t="shared" si="2"/>
        <v>77.777777777777786</v>
      </c>
    </row>
    <row r="21" spans="1:20" s="331" customFormat="1" ht="18" customHeight="1" x14ac:dyDescent="0.25">
      <c r="A21" s="330"/>
      <c r="B21" s="931" t="s">
        <v>2</v>
      </c>
      <c r="C21" s="930"/>
      <c r="D21" s="932">
        <f t="shared" si="0"/>
        <v>0</v>
      </c>
      <c r="E21" s="933">
        <f t="shared" si="1"/>
        <v>0</v>
      </c>
      <c r="F21" s="930"/>
      <c r="G21" s="932">
        <v>0</v>
      </c>
      <c r="H21" s="933" t="s">
        <v>364</v>
      </c>
      <c r="I21" s="932">
        <v>0</v>
      </c>
      <c r="J21" s="933" t="s">
        <v>364</v>
      </c>
      <c r="K21" s="930"/>
      <c r="L21" s="932">
        <v>0</v>
      </c>
      <c r="M21" s="933" t="s">
        <v>364</v>
      </c>
      <c r="N21" s="932">
        <v>0</v>
      </c>
      <c r="O21" s="933" t="s">
        <v>364</v>
      </c>
      <c r="P21" s="930"/>
      <c r="Q21" s="932">
        <v>0</v>
      </c>
      <c r="R21" s="933" t="s">
        <v>364</v>
      </c>
      <c r="S21" s="932">
        <v>0</v>
      </c>
      <c r="T21" s="933" t="str">
        <f t="shared" si="2"/>
        <v>-</v>
      </c>
    </row>
    <row r="22" spans="1:20" s="331" customFormat="1" ht="18" customHeight="1" x14ac:dyDescent="0.25">
      <c r="A22" s="330"/>
      <c r="B22" s="931" t="s">
        <v>35</v>
      </c>
      <c r="C22" s="930"/>
      <c r="D22" s="932">
        <f t="shared" si="0"/>
        <v>135</v>
      </c>
      <c r="E22" s="933">
        <f t="shared" si="1"/>
        <v>1.2234910277324633</v>
      </c>
      <c r="F22" s="930"/>
      <c r="G22" s="932">
        <v>85</v>
      </c>
      <c r="H22" s="933">
        <v>62.962962962962962</v>
      </c>
      <c r="I22" s="932">
        <v>75</v>
      </c>
      <c r="J22" s="933">
        <v>88.235294117647058</v>
      </c>
      <c r="K22" s="930"/>
      <c r="L22" s="932">
        <v>47</v>
      </c>
      <c r="M22" s="933">
        <v>34.814814814814817</v>
      </c>
      <c r="N22" s="932">
        <v>43</v>
      </c>
      <c r="O22" s="933">
        <v>91.489361702127653</v>
      </c>
      <c r="P22" s="930"/>
      <c r="Q22" s="932">
        <v>3</v>
      </c>
      <c r="R22" s="933">
        <v>2.2222222222222223</v>
      </c>
      <c r="S22" s="932">
        <v>3</v>
      </c>
      <c r="T22" s="933">
        <f t="shared" si="2"/>
        <v>100</v>
      </c>
    </row>
    <row r="23" spans="1:20" s="331" customFormat="1" ht="18" customHeight="1" x14ac:dyDescent="0.25">
      <c r="A23" s="330"/>
      <c r="B23" s="931" t="s">
        <v>42</v>
      </c>
      <c r="C23" s="930"/>
      <c r="D23" s="932">
        <f t="shared" si="0"/>
        <v>82</v>
      </c>
      <c r="E23" s="933">
        <f t="shared" si="1"/>
        <v>0.74315751314119993</v>
      </c>
      <c r="F23" s="930"/>
      <c r="G23" s="932">
        <v>65</v>
      </c>
      <c r="H23" s="933">
        <v>79.268292682926827</v>
      </c>
      <c r="I23" s="932">
        <v>56</v>
      </c>
      <c r="J23" s="933">
        <v>86.15384615384616</v>
      </c>
      <c r="K23" s="930"/>
      <c r="L23" s="932">
        <v>16</v>
      </c>
      <c r="M23" s="933">
        <v>19.512195121951219</v>
      </c>
      <c r="N23" s="932">
        <v>15</v>
      </c>
      <c r="O23" s="933">
        <v>93.75</v>
      </c>
      <c r="P23" s="930"/>
      <c r="Q23" s="932">
        <v>1</v>
      </c>
      <c r="R23" s="933">
        <v>1.2195121951219512</v>
      </c>
      <c r="S23" s="932">
        <v>1</v>
      </c>
      <c r="T23" s="933">
        <f t="shared" si="2"/>
        <v>100</v>
      </c>
    </row>
    <row r="24" spans="1:20" s="331" customFormat="1" ht="18" customHeight="1" x14ac:dyDescent="0.25">
      <c r="A24" s="330">
        <v>47094</v>
      </c>
      <c r="B24" s="931" t="s">
        <v>43</v>
      </c>
      <c r="C24" s="930"/>
      <c r="D24" s="932">
        <f t="shared" si="0"/>
        <v>3</v>
      </c>
      <c r="E24" s="933">
        <f t="shared" si="1"/>
        <v>2.7188689505165849E-2</v>
      </c>
      <c r="F24" s="930"/>
      <c r="G24" s="932">
        <v>2</v>
      </c>
      <c r="H24" s="933">
        <v>66.666666666666657</v>
      </c>
      <c r="I24" s="932">
        <v>1</v>
      </c>
      <c r="J24" s="933">
        <v>50</v>
      </c>
      <c r="K24" s="930"/>
      <c r="L24" s="932">
        <v>0</v>
      </c>
      <c r="M24" s="933">
        <v>0</v>
      </c>
      <c r="N24" s="932">
        <v>0</v>
      </c>
      <c r="O24" s="933" t="s">
        <v>364</v>
      </c>
      <c r="P24" s="930"/>
      <c r="Q24" s="932">
        <v>1</v>
      </c>
      <c r="R24" s="933">
        <v>33.333333333333329</v>
      </c>
      <c r="S24" s="932">
        <v>1</v>
      </c>
      <c r="T24" s="933">
        <f t="shared" si="2"/>
        <v>100</v>
      </c>
    </row>
    <row r="25" spans="1:20" s="331" customFormat="1" ht="18" customHeight="1" x14ac:dyDescent="0.25">
      <c r="B25" s="931" t="s">
        <v>44</v>
      </c>
      <c r="C25" s="930"/>
      <c r="D25" s="932">
        <f t="shared" si="0"/>
        <v>42</v>
      </c>
      <c r="E25" s="933">
        <f t="shared" si="1"/>
        <v>0.38064165307232195</v>
      </c>
      <c r="F25" s="930"/>
      <c r="G25" s="932">
        <v>12</v>
      </c>
      <c r="H25" s="933">
        <v>28.571428571428569</v>
      </c>
      <c r="I25" s="932">
        <v>9</v>
      </c>
      <c r="J25" s="933">
        <v>75</v>
      </c>
      <c r="K25" s="930"/>
      <c r="L25" s="932">
        <v>17</v>
      </c>
      <c r="M25" s="933">
        <v>40.476190476190474</v>
      </c>
      <c r="N25" s="932">
        <v>10</v>
      </c>
      <c r="O25" s="933">
        <v>58.82352941176471</v>
      </c>
      <c r="P25" s="930"/>
      <c r="Q25" s="932">
        <v>13</v>
      </c>
      <c r="R25" s="933">
        <v>30.952380952380953</v>
      </c>
      <c r="S25" s="932">
        <v>7</v>
      </c>
      <c r="T25" s="933">
        <f t="shared" si="2"/>
        <v>53.846153846153847</v>
      </c>
    </row>
    <row r="26" spans="1:20" s="331" customFormat="1" ht="18" customHeight="1" x14ac:dyDescent="0.25">
      <c r="B26" s="931" t="s">
        <v>45</v>
      </c>
      <c r="C26" s="930"/>
      <c r="D26" s="932">
        <f t="shared" si="0"/>
        <v>7161</v>
      </c>
      <c r="E26" s="933">
        <f t="shared" si="1"/>
        <v>64.899401848830891</v>
      </c>
      <c r="F26" s="930"/>
      <c r="G26" s="932">
        <v>1991</v>
      </c>
      <c r="H26" s="933">
        <v>27.803379416282642</v>
      </c>
      <c r="I26" s="932">
        <v>822</v>
      </c>
      <c r="J26" s="933">
        <v>41.285786037167256</v>
      </c>
      <c r="K26" s="930"/>
      <c r="L26" s="932">
        <v>2583</v>
      </c>
      <c r="M26" s="933">
        <v>36.070381231671554</v>
      </c>
      <c r="N26" s="932">
        <v>856</v>
      </c>
      <c r="O26" s="933">
        <v>33.139759969028262</v>
      </c>
      <c r="P26" s="930"/>
      <c r="Q26" s="932">
        <v>2587</v>
      </c>
      <c r="R26" s="933">
        <v>36.126239352045801</v>
      </c>
      <c r="S26" s="932">
        <v>1024</v>
      </c>
      <c r="T26" s="933">
        <f t="shared" si="2"/>
        <v>39.582528024739076</v>
      </c>
    </row>
    <row r="27" spans="1:20" s="331" customFormat="1" ht="18" customHeight="1" x14ac:dyDescent="0.25">
      <c r="B27" s="931" t="s">
        <v>46</v>
      </c>
      <c r="C27" s="930"/>
      <c r="D27" s="932">
        <f t="shared" si="0"/>
        <v>0</v>
      </c>
      <c r="E27" s="933">
        <f t="shared" si="1"/>
        <v>0</v>
      </c>
      <c r="F27" s="930"/>
      <c r="G27" s="932">
        <v>0</v>
      </c>
      <c r="H27" s="933" t="s">
        <v>364</v>
      </c>
      <c r="I27" s="932">
        <v>0</v>
      </c>
      <c r="J27" s="933" t="s">
        <v>364</v>
      </c>
      <c r="K27" s="930"/>
      <c r="L27" s="932">
        <v>0</v>
      </c>
      <c r="M27" s="933" t="s">
        <v>364</v>
      </c>
      <c r="N27" s="932">
        <v>0</v>
      </c>
      <c r="O27" s="933" t="s">
        <v>364</v>
      </c>
      <c r="P27" s="930"/>
      <c r="Q27" s="932">
        <v>0</v>
      </c>
      <c r="R27" s="933" t="s">
        <v>364</v>
      </c>
      <c r="S27" s="932">
        <v>0</v>
      </c>
      <c r="T27" s="933" t="str">
        <f t="shared" si="2"/>
        <v>-</v>
      </c>
    </row>
    <row r="28" spans="1:20" s="331" customFormat="1" ht="18" customHeight="1" x14ac:dyDescent="0.25">
      <c r="B28" s="953" t="s">
        <v>1</v>
      </c>
      <c r="C28" s="930"/>
      <c r="D28" s="954">
        <f t="shared" si="0"/>
        <v>0</v>
      </c>
      <c r="E28" s="955">
        <f t="shared" si="1"/>
        <v>0</v>
      </c>
      <c r="F28" s="930"/>
      <c r="G28" s="954">
        <v>0</v>
      </c>
      <c r="H28" s="955" t="s">
        <v>364</v>
      </c>
      <c r="I28" s="954">
        <v>0</v>
      </c>
      <c r="J28" s="955" t="s">
        <v>364</v>
      </c>
      <c r="K28" s="930"/>
      <c r="L28" s="954">
        <v>0</v>
      </c>
      <c r="M28" s="955" t="s">
        <v>364</v>
      </c>
      <c r="N28" s="954">
        <v>0</v>
      </c>
      <c r="O28" s="955" t="s">
        <v>364</v>
      </c>
      <c r="P28" s="930"/>
      <c r="Q28" s="954">
        <v>0</v>
      </c>
      <c r="R28" s="955" t="s">
        <v>364</v>
      </c>
      <c r="S28" s="954">
        <v>0</v>
      </c>
      <c r="T28" s="955" t="str">
        <f t="shared" si="2"/>
        <v>-</v>
      </c>
    </row>
    <row r="29" spans="1:20" s="319" customFormat="1" ht="18" customHeight="1" x14ac:dyDescent="0.25">
      <c r="B29" s="1288" t="s">
        <v>0</v>
      </c>
      <c r="C29" s="1281"/>
      <c r="D29" s="1289">
        <f>SUM(D11:D28)</f>
        <v>11034</v>
      </c>
      <c r="E29" s="1290">
        <f t="shared" si="1"/>
        <v>100</v>
      </c>
      <c r="F29" s="1281"/>
      <c r="G29" s="1289">
        <f>SUM(G11:G28)</f>
        <v>3122</v>
      </c>
      <c r="H29" s="1290">
        <f>G29/$D29*100</f>
        <v>28.294362878375928</v>
      </c>
      <c r="I29" s="1289">
        <f>SUM(I11:I28)</f>
        <v>1696</v>
      </c>
      <c r="J29" s="1290">
        <f>I29/G29*100</f>
        <v>54.324151185137737</v>
      </c>
      <c r="K29" s="1281"/>
      <c r="L29" s="1289">
        <f>SUM(L11:L28)</f>
        <v>3920</v>
      </c>
      <c r="M29" s="1290">
        <f>L29/$D29*100</f>
        <v>35.526554286750041</v>
      </c>
      <c r="N29" s="1289">
        <f>SUM(N11:N28)</f>
        <v>1831</v>
      </c>
      <c r="O29" s="1290">
        <f>N29/L29*100</f>
        <v>46.70918367346939</v>
      </c>
      <c r="P29" s="1281"/>
      <c r="Q29" s="1289">
        <f>SUM(Q11:Q28)</f>
        <v>3992</v>
      </c>
      <c r="R29" s="1290">
        <f>Q29/$D29*100</f>
        <v>36.179082834874023</v>
      </c>
      <c r="S29" s="1289">
        <f>SUM(S11:S28)</f>
        <v>1981</v>
      </c>
      <c r="T29" s="1290">
        <f>S29/Q29*100</f>
        <v>49.624248496993992</v>
      </c>
    </row>
    <row r="30" spans="1:20" s="328" customFormat="1" ht="6.75" customHeight="1" x14ac:dyDescent="0.25">
      <c r="B30" s="1617"/>
      <c r="C30" s="1617"/>
      <c r="D30" s="1617"/>
      <c r="E30" s="1617"/>
      <c r="F30" s="779"/>
    </row>
    <row r="31" spans="1:20" x14ac:dyDescent="0.35">
      <c r="B31" s="1618"/>
      <c r="C31" s="1618"/>
      <c r="D31" s="1618"/>
      <c r="E31" s="1618"/>
      <c r="F31" s="1618"/>
      <c r="G31" s="1618"/>
      <c r="H31" s="1618"/>
      <c r="I31" s="1618"/>
      <c r="J31" s="1618"/>
      <c r="K31" s="1618"/>
      <c r="L31" s="1618"/>
      <c r="M31" s="1618"/>
      <c r="N31" s="1618"/>
      <c r="O31" s="1618"/>
      <c r="P31" s="1618"/>
      <c r="Q31" s="1618"/>
      <c r="R31" s="1618"/>
    </row>
    <row r="32" spans="1:20" x14ac:dyDescent="0.35">
      <c r="G32" s="935"/>
      <c r="L32" s="935"/>
    </row>
    <row r="33" spans="2:12" x14ac:dyDescent="0.35">
      <c r="B33" s="935"/>
      <c r="L33" s="935"/>
    </row>
  </sheetData>
  <mergeCells count="17">
    <mergeCell ref="B4:T4"/>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46">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 style="988" bestFit="1" customWidth="1"/>
    <col min="5" max="5" width="8.54296875" style="988" customWidth="1"/>
    <col min="6" max="6" width="6.453125" style="988" customWidth="1"/>
    <col min="7" max="7" width="8.26953125" style="988" customWidth="1"/>
    <col min="8" max="8" width="7" style="988" bestFit="1" customWidth="1"/>
    <col min="9" max="9" width="9.7265625" style="988" customWidth="1"/>
    <col min="10" max="10" width="6" style="988"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E1" s="964" t="s">
        <v>194</v>
      </c>
      <c r="F1" s="964"/>
      <c r="G1" s="964" t="s">
        <v>195</v>
      </c>
      <c r="H1" s="964"/>
      <c r="I1" s="964" t="s">
        <v>196</v>
      </c>
      <c r="J1" s="964"/>
      <c r="K1" s="964" t="s">
        <v>197</v>
      </c>
      <c r="L1" s="964"/>
      <c r="M1" s="964" t="s">
        <v>198</v>
      </c>
      <c r="N1" s="964"/>
      <c r="O1" s="964" t="s">
        <v>199</v>
      </c>
    </row>
    <row r="2" spans="1:21" s="965" customFormat="1" ht="48" customHeight="1" x14ac:dyDescent="0.35">
      <c r="B2" s="966"/>
      <c r="C2" s="966"/>
      <c r="D2" s="966"/>
      <c r="E2" s="966"/>
      <c r="F2" s="966"/>
      <c r="G2" s="966"/>
      <c r="H2" s="966"/>
    </row>
    <row r="3" spans="1:21" s="967" customFormat="1" ht="21" x14ac:dyDescent="0.25">
      <c r="B3" s="1499" t="s">
        <v>440</v>
      </c>
      <c r="C3" s="1499"/>
      <c r="D3" s="1499"/>
      <c r="E3" s="1499"/>
      <c r="F3" s="1499"/>
      <c r="G3" s="1499"/>
      <c r="H3" s="1499"/>
      <c r="I3" s="1499"/>
      <c r="J3" s="1499"/>
      <c r="K3" s="1499"/>
      <c r="L3" s="1499"/>
      <c r="M3" s="1499"/>
      <c r="N3" s="1499"/>
      <c r="O3" s="1499"/>
      <c r="P3" s="1499"/>
    </row>
    <row r="4" spans="1:21" s="967" customFormat="1" ht="15.5" x14ac:dyDescent="0.25">
      <c r="B4" s="1420" t="str">
        <f>porsaad!$B$6</f>
        <v>Situación a 31 de diciembre de 2024</v>
      </c>
      <c r="C4" s="1420"/>
      <c r="D4" s="1420"/>
      <c r="E4" s="1420"/>
      <c r="F4" s="1420"/>
      <c r="G4" s="1420"/>
      <c r="H4" s="1420"/>
      <c r="I4" s="1420"/>
      <c r="J4" s="1420"/>
      <c r="K4" s="1420"/>
      <c r="L4" s="1420"/>
      <c r="M4" s="1420"/>
      <c r="N4" s="1420"/>
      <c r="O4" s="1420"/>
      <c r="P4" s="1420"/>
      <c r="Q4" s="968"/>
      <c r="R4" s="968"/>
      <c r="S4" s="968"/>
      <c r="T4" s="968"/>
      <c r="U4" s="968"/>
    </row>
    <row r="5" spans="1:21" s="969" customFormat="1" ht="7.5" customHeight="1" x14ac:dyDescent="0.25">
      <c r="B5" s="970"/>
      <c r="C5" s="969" t="s">
        <v>194</v>
      </c>
      <c r="E5" s="969" t="s">
        <v>195</v>
      </c>
      <c r="G5" s="969" t="s">
        <v>196</v>
      </c>
      <c r="I5" s="969" t="s">
        <v>197</v>
      </c>
      <c r="K5" s="964" t="s">
        <v>198</v>
      </c>
      <c r="M5" s="964" t="s">
        <v>199</v>
      </c>
      <c r="O5" s="964" t="s">
        <v>199</v>
      </c>
    </row>
    <row r="6" spans="1:21" s="967" customFormat="1" ht="15" customHeight="1" x14ac:dyDescent="0.25">
      <c r="B6" s="971"/>
      <c r="C6" s="1621" t="s">
        <v>200</v>
      </c>
      <c r="D6" s="1622"/>
      <c r="E6" s="1622"/>
      <c r="F6" s="1622"/>
      <c r="G6" s="1622"/>
      <c r="H6" s="1622"/>
      <c r="I6" s="1622"/>
      <c r="J6" s="1622"/>
      <c r="K6" s="1622"/>
      <c r="L6" s="1622"/>
      <c r="M6" s="1622"/>
      <c r="N6" s="1622"/>
      <c r="O6" s="1622"/>
      <c r="P6" s="1623"/>
    </row>
    <row r="7" spans="1:21" s="967" customFormat="1" ht="57" customHeight="1" x14ac:dyDescent="0.25">
      <c r="B7" s="1624" t="s">
        <v>12</v>
      </c>
      <c r="C7" s="1626" t="s">
        <v>0</v>
      </c>
      <c r="D7" s="1627"/>
      <c r="E7" s="1619" t="s">
        <v>201</v>
      </c>
      <c r="F7" s="1628"/>
      <c r="G7" s="1629" t="s">
        <v>202</v>
      </c>
      <c r="H7" s="1630"/>
      <c r="I7" s="1629" t="s">
        <v>203</v>
      </c>
      <c r="J7" s="1630"/>
      <c r="K7" s="1629" t="s">
        <v>204</v>
      </c>
      <c r="L7" s="1630"/>
      <c r="M7" s="1629" t="s">
        <v>205</v>
      </c>
      <c r="N7" s="1630"/>
      <c r="O7" s="1619" t="s">
        <v>206</v>
      </c>
      <c r="P7" s="1620"/>
    </row>
    <row r="8" spans="1:21" s="972" customFormat="1" ht="12" customHeight="1" x14ac:dyDescent="0.25">
      <c r="B8" s="1625"/>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4991</v>
      </c>
      <c r="D9" s="976">
        <f>IFERROR(C9/$C9*100,"-")</f>
        <v>100</v>
      </c>
      <c r="E9" s="975">
        <v>0</v>
      </c>
      <c r="F9" s="976">
        <v>0</v>
      </c>
      <c r="G9" s="975">
        <v>4648</v>
      </c>
      <c r="H9" s="976">
        <v>93.127629733520337</v>
      </c>
      <c r="I9" s="975">
        <v>343</v>
      </c>
      <c r="J9" s="976">
        <v>6.8723702664796633</v>
      </c>
      <c r="K9" s="975">
        <v>0</v>
      </c>
      <c r="L9" s="976">
        <v>0</v>
      </c>
      <c r="M9" s="975">
        <v>0</v>
      </c>
      <c r="N9" s="976">
        <v>0</v>
      </c>
      <c r="O9" s="975">
        <v>0</v>
      </c>
      <c r="P9" s="976">
        <f t="shared" ref="P9:P26" si="0">IFERROR(O9/$C9*100,"-")</f>
        <v>0</v>
      </c>
      <c r="R9" s="977"/>
    </row>
    <row r="10" spans="1:21" s="962" customFormat="1" ht="16.5" customHeight="1" x14ac:dyDescent="0.25">
      <c r="A10" s="962">
        <v>2</v>
      </c>
      <c r="B10" s="978" t="s">
        <v>7</v>
      </c>
      <c r="C10" s="979">
        <f t="shared" ref="C10:C26" si="1">E10+G10+I10+K10+M10+O10</f>
        <v>9837</v>
      </c>
      <c r="D10" s="980">
        <f t="shared" ref="D10:D26" si="2">IFERROR(C10/$C10*100,"-")</f>
        <v>100</v>
      </c>
      <c r="E10" s="979">
        <v>2</v>
      </c>
      <c r="F10" s="980">
        <v>2.0331401850157568E-2</v>
      </c>
      <c r="G10" s="979">
        <v>7484</v>
      </c>
      <c r="H10" s="980">
        <v>76.08010572328962</v>
      </c>
      <c r="I10" s="979">
        <v>2351</v>
      </c>
      <c r="J10" s="980">
        <v>23.899562874860223</v>
      </c>
      <c r="K10" s="979">
        <v>0</v>
      </c>
      <c r="L10" s="980">
        <v>0</v>
      </c>
      <c r="M10" s="979">
        <v>0</v>
      </c>
      <c r="N10" s="980">
        <v>0</v>
      </c>
      <c r="O10" s="979">
        <v>0</v>
      </c>
      <c r="P10" s="980">
        <f t="shared" si="0"/>
        <v>0</v>
      </c>
      <c r="R10" s="977"/>
    </row>
    <row r="11" spans="1:21" s="962" customFormat="1" ht="16.5" customHeight="1" x14ac:dyDescent="0.25">
      <c r="A11" s="962">
        <v>3</v>
      </c>
      <c r="B11" s="978" t="s">
        <v>37</v>
      </c>
      <c r="C11" s="979">
        <f t="shared" si="1"/>
        <v>5051</v>
      </c>
      <c r="D11" s="980">
        <f t="shared" si="2"/>
        <v>100</v>
      </c>
      <c r="E11" s="979">
        <v>295</v>
      </c>
      <c r="F11" s="980">
        <v>5.8404276380914677</v>
      </c>
      <c r="G11" s="979">
        <v>2982</v>
      </c>
      <c r="H11" s="980">
        <v>59.037814294199165</v>
      </c>
      <c r="I11" s="979">
        <v>456</v>
      </c>
      <c r="J11" s="980">
        <v>9.0279152643040987</v>
      </c>
      <c r="K11" s="979">
        <v>1068</v>
      </c>
      <c r="L11" s="980">
        <v>21.144327855870124</v>
      </c>
      <c r="M11" s="979">
        <v>250</v>
      </c>
      <c r="N11" s="980">
        <v>4.9495149475351417</v>
      </c>
      <c r="O11" s="979">
        <v>0</v>
      </c>
      <c r="P11" s="980">
        <f t="shared" si="0"/>
        <v>0</v>
      </c>
      <c r="R11" s="977"/>
    </row>
    <row r="12" spans="1:21" s="962" customFormat="1" ht="16.5" customHeight="1" x14ac:dyDescent="0.25">
      <c r="A12" s="962">
        <v>4</v>
      </c>
      <c r="B12" s="978" t="s">
        <v>38</v>
      </c>
      <c r="C12" s="979">
        <f t="shared" si="1"/>
        <v>802</v>
      </c>
      <c r="D12" s="980">
        <f t="shared" si="2"/>
        <v>100</v>
      </c>
      <c r="E12" s="979">
        <v>0</v>
      </c>
      <c r="F12" s="980">
        <v>0</v>
      </c>
      <c r="G12" s="979">
        <v>652</v>
      </c>
      <c r="H12" s="980">
        <v>81.29675810473816</v>
      </c>
      <c r="I12" s="979">
        <v>150</v>
      </c>
      <c r="J12" s="980">
        <v>18.703241895261847</v>
      </c>
      <c r="K12" s="979">
        <v>0</v>
      </c>
      <c r="L12" s="980">
        <v>0</v>
      </c>
      <c r="M12" s="979">
        <v>0</v>
      </c>
      <c r="N12" s="980">
        <v>0</v>
      </c>
      <c r="O12" s="979">
        <v>0</v>
      </c>
      <c r="P12" s="980">
        <f t="shared" si="0"/>
        <v>0</v>
      </c>
      <c r="R12" s="977"/>
    </row>
    <row r="13" spans="1:21" s="962" customFormat="1" ht="16.5" customHeight="1" x14ac:dyDescent="0.25">
      <c r="A13" s="962">
        <v>5</v>
      </c>
      <c r="B13" s="978" t="s">
        <v>6</v>
      </c>
      <c r="C13" s="979">
        <f t="shared" si="1"/>
        <v>15351</v>
      </c>
      <c r="D13" s="980">
        <f t="shared" si="2"/>
        <v>100</v>
      </c>
      <c r="E13" s="979">
        <v>9919</v>
      </c>
      <c r="F13" s="980">
        <v>64.614683082535336</v>
      </c>
      <c r="G13" s="979">
        <v>1861</v>
      </c>
      <c r="H13" s="980">
        <v>12.122988730375871</v>
      </c>
      <c r="I13" s="979">
        <v>1219</v>
      </c>
      <c r="J13" s="980">
        <v>7.9408507589082147</v>
      </c>
      <c r="K13" s="979">
        <v>2347</v>
      </c>
      <c r="L13" s="980">
        <v>15.288906260178489</v>
      </c>
      <c r="M13" s="979">
        <v>5</v>
      </c>
      <c r="N13" s="980">
        <v>3.2571168002084552E-2</v>
      </c>
      <c r="O13" s="979">
        <v>0</v>
      </c>
      <c r="P13" s="980">
        <f t="shared" si="0"/>
        <v>0</v>
      </c>
      <c r="R13" s="977"/>
    </row>
    <row r="14" spans="1:21" s="962" customFormat="1" ht="16.5" customHeight="1" x14ac:dyDescent="0.25">
      <c r="A14" s="962">
        <v>6</v>
      </c>
      <c r="B14" s="978" t="s">
        <v>5</v>
      </c>
      <c r="C14" s="979">
        <f t="shared" si="1"/>
        <v>319</v>
      </c>
      <c r="D14" s="980">
        <f t="shared" si="2"/>
        <v>100</v>
      </c>
      <c r="E14" s="979">
        <v>0</v>
      </c>
      <c r="F14" s="980">
        <v>0</v>
      </c>
      <c r="G14" s="979">
        <v>318</v>
      </c>
      <c r="H14" s="980">
        <v>99.686520376175551</v>
      </c>
      <c r="I14" s="979">
        <v>1</v>
      </c>
      <c r="J14" s="980">
        <v>0.31347962382445138</v>
      </c>
      <c r="K14" s="979">
        <v>0</v>
      </c>
      <c r="L14" s="980">
        <v>0</v>
      </c>
      <c r="M14" s="979">
        <v>0</v>
      </c>
      <c r="N14" s="980">
        <v>0</v>
      </c>
      <c r="O14" s="979">
        <v>0</v>
      </c>
      <c r="P14" s="980">
        <f t="shared" si="0"/>
        <v>0</v>
      </c>
      <c r="R14" s="977"/>
    </row>
    <row r="15" spans="1:21" s="963" customFormat="1" ht="16.5" customHeight="1" x14ac:dyDescent="0.25">
      <c r="A15" s="963">
        <v>7</v>
      </c>
      <c r="B15" s="978" t="s">
        <v>4</v>
      </c>
      <c r="C15" s="979">
        <f t="shared" si="1"/>
        <v>52187</v>
      </c>
      <c r="D15" s="980">
        <f t="shared" si="2"/>
        <v>100</v>
      </c>
      <c r="E15" s="979">
        <v>11689</v>
      </c>
      <c r="F15" s="980">
        <v>22.398298426811277</v>
      </c>
      <c r="G15" s="979">
        <v>21111</v>
      </c>
      <c r="H15" s="980">
        <v>40.452603138712703</v>
      </c>
      <c r="I15" s="979">
        <v>14043</v>
      </c>
      <c r="J15" s="980">
        <v>26.909000325751624</v>
      </c>
      <c r="K15" s="979">
        <v>5344</v>
      </c>
      <c r="L15" s="980">
        <v>10.240098108724395</v>
      </c>
      <c r="M15" s="979">
        <v>0</v>
      </c>
      <c r="N15" s="980">
        <v>0</v>
      </c>
      <c r="O15" s="979">
        <v>0</v>
      </c>
      <c r="P15" s="980">
        <f t="shared" si="0"/>
        <v>0</v>
      </c>
      <c r="R15" s="977"/>
    </row>
    <row r="16" spans="1:21" s="963" customFormat="1" ht="16.5" customHeight="1" x14ac:dyDescent="0.25">
      <c r="A16" s="963">
        <v>8</v>
      </c>
      <c r="B16" s="978" t="s">
        <v>40</v>
      </c>
      <c r="C16" s="979">
        <f t="shared" si="1"/>
        <v>12015</v>
      </c>
      <c r="D16" s="980">
        <f t="shared" si="2"/>
        <v>100</v>
      </c>
      <c r="E16" s="979">
        <v>1168</v>
      </c>
      <c r="F16" s="980">
        <v>9.7211818560133167</v>
      </c>
      <c r="G16" s="979">
        <v>8339</v>
      </c>
      <c r="H16" s="980">
        <v>69.404910528506036</v>
      </c>
      <c r="I16" s="979">
        <v>551</v>
      </c>
      <c r="J16" s="980">
        <v>4.5859342488555974</v>
      </c>
      <c r="K16" s="979">
        <v>1957</v>
      </c>
      <c r="L16" s="980">
        <v>16.287973366625053</v>
      </c>
      <c r="M16" s="979">
        <v>0</v>
      </c>
      <c r="N16" s="980">
        <v>0</v>
      </c>
      <c r="O16" s="979">
        <v>0</v>
      </c>
      <c r="P16" s="980">
        <f t="shared" si="0"/>
        <v>0</v>
      </c>
      <c r="R16" s="977"/>
    </row>
    <row r="17" spans="1:18" s="963" customFormat="1" ht="16.5" customHeight="1" x14ac:dyDescent="0.25">
      <c r="A17" s="963">
        <v>9</v>
      </c>
      <c r="B17" s="978" t="s">
        <v>41</v>
      </c>
      <c r="C17" s="979">
        <f t="shared" si="1"/>
        <v>24245</v>
      </c>
      <c r="D17" s="980">
        <f t="shared" si="2"/>
        <v>100</v>
      </c>
      <c r="E17" s="979">
        <v>7987</v>
      </c>
      <c r="F17" s="980">
        <v>32.942874819550418</v>
      </c>
      <c r="G17" s="979">
        <v>14007</v>
      </c>
      <c r="H17" s="980">
        <v>57.772736646731282</v>
      </c>
      <c r="I17" s="979">
        <v>2251</v>
      </c>
      <c r="J17" s="980">
        <v>9.2843885337182925</v>
      </c>
      <c r="K17" s="979">
        <v>0</v>
      </c>
      <c r="L17" s="980">
        <v>0</v>
      </c>
      <c r="M17" s="979">
        <v>0</v>
      </c>
      <c r="N17" s="980">
        <v>0</v>
      </c>
      <c r="O17" s="979">
        <v>0</v>
      </c>
      <c r="P17" s="980">
        <f t="shared" si="0"/>
        <v>0</v>
      </c>
      <c r="R17" s="977"/>
    </row>
    <row r="18" spans="1:18" s="963" customFormat="1" ht="16.5" customHeight="1" x14ac:dyDescent="0.25">
      <c r="A18" s="963">
        <v>10</v>
      </c>
      <c r="B18" s="978" t="s">
        <v>3</v>
      </c>
      <c r="C18" s="979">
        <f t="shared" si="1"/>
        <v>25305</v>
      </c>
      <c r="D18" s="980">
        <f t="shared" si="2"/>
        <v>100</v>
      </c>
      <c r="E18" s="979">
        <v>13448</v>
      </c>
      <c r="F18" s="980">
        <v>53.143647500493977</v>
      </c>
      <c r="G18" s="979">
        <v>8554</v>
      </c>
      <c r="H18" s="980">
        <v>33.80359612724758</v>
      </c>
      <c r="I18" s="979">
        <v>1022</v>
      </c>
      <c r="J18" s="980">
        <v>4.0387275242047025</v>
      </c>
      <c r="K18" s="979">
        <v>2281</v>
      </c>
      <c r="L18" s="980">
        <v>9.0140288480537443</v>
      </c>
      <c r="M18" s="979">
        <v>0</v>
      </c>
      <c r="N18" s="980">
        <v>0</v>
      </c>
      <c r="O18" s="979">
        <v>0</v>
      </c>
      <c r="P18" s="980">
        <f t="shared" si="0"/>
        <v>0</v>
      </c>
      <c r="R18" s="977"/>
    </row>
    <row r="19" spans="1:18" s="962" customFormat="1" ht="16.5" customHeight="1" x14ac:dyDescent="0.25">
      <c r="A19" s="962">
        <v>11</v>
      </c>
      <c r="B19" s="978" t="s">
        <v>2</v>
      </c>
      <c r="C19" s="979">
        <f t="shared" si="1"/>
        <v>20304</v>
      </c>
      <c r="D19" s="980">
        <f t="shared" si="2"/>
        <v>100</v>
      </c>
      <c r="E19" s="979">
        <v>14894</v>
      </c>
      <c r="F19" s="980">
        <v>73.355003940110322</v>
      </c>
      <c r="G19" s="979">
        <v>3066</v>
      </c>
      <c r="H19" s="980">
        <v>15.100472813238772</v>
      </c>
      <c r="I19" s="979">
        <v>934</v>
      </c>
      <c r="J19" s="980">
        <v>4.6000788022064611</v>
      </c>
      <c r="K19" s="979">
        <v>1410</v>
      </c>
      <c r="L19" s="980">
        <v>6.9444444444444446</v>
      </c>
      <c r="M19" s="979">
        <v>0</v>
      </c>
      <c r="N19" s="980">
        <v>0</v>
      </c>
      <c r="O19" s="979">
        <v>0</v>
      </c>
      <c r="P19" s="980">
        <f t="shared" si="0"/>
        <v>0</v>
      </c>
      <c r="R19" s="977"/>
    </row>
    <row r="20" spans="1:18" s="962" customFormat="1" ht="16.5" customHeight="1" x14ac:dyDescent="0.25">
      <c r="A20" s="962">
        <v>12</v>
      </c>
      <c r="B20" s="978" t="s">
        <v>35</v>
      </c>
      <c r="C20" s="979">
        <f t="shared" si="1"/>
        <v>16339</v>
      </c>
      <c r="D20" s="980">
        <f t="shared" si="2"/>
        <v>100</v>
      </c>
      <c r="E20" s="979">
        <v>2967</v>
      </c>
      <c r="F20" s="980">
        <v>18.159006059122344</v>
      </c>
      <c r="G20" s="979">
        <v>6690</v>
      </c>
      <c r="H20" s="980">
        <v>40.944978272844118</v>
      </c>
      <c r="I20" s="979">
        <v>3969</v>
      </c>
      <c r="J20" s="980">
        <v>24.291572311646981</v>
      </c>
      <c r="K20" s="979">
        <v>2713</v>
      </c>
      <c r="L20" s="980">
        <v>16.604443356386557</v>
      </c>
      <c r="M20" s="979">
        <v>0</v>
      </c>
      <c r="N20" s="980">
        <v>0</v>
      </c>
      <c r="O20" s="979">
        <v>0</v>
      </c>
      <c r="P20" s="980">
        <f t="shared" si="0"/>
        <v>0</v>
      </c>
      <c r="R20" s="977"/>
    </row>
    <row r="21" spans="1:18" s="962" customFormat="1" ht="16.5" customHeight="1" x14ac:dyDescent="0.25">
      <c r="A21" s="962">
        <v>13</v>
      </c>
      <c r="B21" s="978" t="s">
        <v>42</v>
      </c>
      <c r="C21" s="979">
        <f t="shared" si="1"/>
        <v>29233</v>
      </c>
      <c r="D21" s="980">
        <f t="shared" si="2"/>
        <v>100</v>
      </c>
      <c r="E21" s="979">
        <v>3535</v>
      </c>
      <c r="F21" s="980">
        <v>12.092498204084425</v>
      </c>
      <c r="G21" s="979">
        <v>16375</v>
      </c>
      <c r="H21" s="980">
        <v>56.01546197790168</v>
      </c>
      <c r="I21" s="979">
        <v>2338</v>
      </c>
      <c r="J21" s="980">
        <v>7.9978106933944515</v>
      </c>
      <c r="K21" s="979">
        <v>6985</v>
      </c>
      <c r="L21" s="980">
        <v>23.894229124619436</v>
      </c>
      <c r="M21" s="979">
        <v>0</v>
      </c>
      <c r="N21" s="980">
        <v>0</v>
      </c>
      <c r="O21" s="979">
        <v>0</v>
      </c>
      <c r="P21" s="980">
        <f t="shared" si="0"/>
        <v>0</v>
      </c>
      <c r="R21" s="977"/>
    </row>
    <row r="22" spans="1:18" s="962" customFormat="1" ht="16.5" customHeight="1" x14ac:dyDescent="0.25">
      <c r="A22" s="962">
        <v>14</v>
      </c>
      <c r="B22" s="978" t="s">
        <v>43</v>
      </c>
      <c r="C22" s="979">
        <f t="shared" si="1"/>
        <v>1370</v>
      </c>
      <c r="D22" s="980">
        <f t="shared" si="2"/>
        <v>100</v>
      </c>
      <c r="E22" s="979">
        <v>3</v>
      </c>
      <c r="F22" s="980">
        <v>0.21897810218978103</v>
      </c>
      <c r="G22" s="979">
        <v>724</v>
      </c>
      <c r="H22" s="980">
        <v>52.846715328467155</v>
      </c>
      <c r="I22" s="979">
        <v>217</v>
      </c>
      <c r="J22" s="980">
        <v>15.839416058394159</v>
      </c>
      <c r="K22" s="979">
        <v>426</v>
      </c>
      <c r="L22" s="980">
        <v>31.094890510948904</v>
      </c>
      <c r="M22" s="979">
        <v>0</v>
      </c>
      <c r="N22" s="980">
        <v>0</v>
      </c>
      <c r="O22" s="979">
        <v>0</v>
      </c>
      <c r="P22" s="980">
        <f t="shared" si="0"/>
        <v>0</v>
      </c>
      <c r="R22" s="977"/>
    </row>
    <row r="23" spans="1:18" s="962" customFormat="1" ht="16.5" customHeight="1" x14ac:dyDescent="0.25">
      <c r="A23" s="962">
        <v>15</v>
      </c>
      <c r="B23" s="978" t="s">
        <v>44</v>
      </c>
      <c r="C23" s="979">
        <f t="shared" si="1"/>
        <v>2994</v>
      </c>
      <c r="D23" s="980">
        <f t="shared" si="2"/>
        <v>100</v>
      </c>
      <c r="E23" s="979">
        <v>1665</v>
      </c>
      <c r="F23" s="980">
        <v>55.611222444889776</v>
      </c>
      <c r="G23" s="979">
        <v>931</v>
      </c>
      <c r="H23" s="980">
        <v>31.09552438209753</v>
      </c>
      <c r="I23" s="979">
        <v>268</v>
      </c>
      <c r="J23" s="980">
        <v>8.9512358049432201</v>
      </c>
      <c r="K23" s="979">
        <v>130</v>
      </c>
      <c r="L23" s="980">
        <v>4.342017368069472</v>
      </c>
      <c r="M23" s="979">
        <v>0</v>
      </c>
      <c r="N23" s="980">
        <v>0</v>
      </c>
      <c r="O23" s="979">
        <v>0</v>
      </c>
      <c r="P23" s="980">
        <f t="shared" si="0"/>
        <v>0</v>
      </c>
      <c r="R23" s="977"/>
    </row>
    <row r="24" spans="1:18" s="962" customFormat="1" ht="16.5" customHeight="1" x14ac:dyDescent="0.25">
      <c r="A24" s="962">
        <v>16</v>
      </c>
      <c r="B24" s="978" t="s">
        <v>45</v>
      </c>
      <c r="C24" s="979">
        <f t="shared" si="1"/>
        <v>1390</v>
      </c>
      <c r="D24" s="980">
        <f t="shared" si="2"/>
        <v>100</v>
      </c>
      <c r="E24" s="979">
        <v>0</v>
      </c>
      <c r="F24" s="980">
        <v>0</v>
      </c>
      <c r="G24" s="979">
        <v>1388</v>
      </c>
      <c r="H24" s="980">
        <v>99.856115107913666</v>
      </c>
      <c r="I24" s="979">
        <v>2</v>
      </c>
      <c r="J24" s="980">
        <v>0.14388489208633093</v>
      </c>
      <c r="K24" s="979">
        <v>0</v>
      </c>
      <c r="L24" s="980">
        <v>0</v>
      </c>
      <c r="M24" s="979">
        <v>0</v>
      </c>
      <c r="N24" s="980">
        <v>0</v>
      </c>
      <c r="O24" s="979">
        <v>0</v>
      </c>
      <c r="P24" s="980">
        <f t="shared" si="0"/>
        <v>0</v>
      </c>
      <c r="R24" s="977"/>
    </row>
    <row r="25" spans="1:18" s="962" customFormat="1" ht="16.5" customHeight="1" x14ac:dyDescent="0.25">
      <c r="A25" s="962">
        <v>17</v>
      </c>
      <c r="B25" s="978" t="s">
        <v>46</v>
      </c>
      <c r="C25" s="979">
        <f>E25+G25+I25+K25+M25+O25</f>
        <v>953</v>
      </c>
      <c r="D25" s="980">
        <f t="shared" si="2"/>
        <v>100</v>
      </c>
      <c r="E25" s="979">
        <v>0</v>
      </c>
      <c r="F25" s="980">
        <v>0</v>
      </c>
      <c r="G25" s="979">
        <v>953</v>
      </c>
      <c r="H25" s="980">
        <v>100</v>
      </c>
      <c r="I25" s="979">
        <v>0</v>
      </c>
      <c r="J25" s="980">
        <v>0</v>
      </c>
      <c r="K25" s="979">
        <v>0</v>
      </c>
      <c r="L25" s="980">
        <v>0</v>
      </c>
      <c r="M25" s="979">
        <v>0</v>
      </c>
      <c r="N25" s="980">
        <v>0</v>
      </c>
      <c r="O25" s="979">
        <v>0</v>
      </c>
      <c r="P25" s="980">
        <f t="shared" si="0"/>
        <v>0</v>
      </c>
      <c r="R25" s="977"/>
    </row>
    <row r="26" spans="1:18" s="962" customFormat="1" ht="16.5" customHeight="1" x14ac:dyDescent="0.25">
      <c r="B26" s="981" t="s">
        <v>1</v>
      </c>
      <c r="C26" s="982">
        <f t="shared" si="1"/>
        <v>5</v>
      </c>
      <c r="D26" s="983">
        <f t="shared" si="2"/>
        <v>100</v>
      </c>
      <c r="E26" s="982">
        <v>4</v>
      </c>
      <c r="F26" s="983">
        <v>80</v>
      </c>
      <c r="G26" s="982">
        <v>1</v>
      </c>
      <c r="H26" s="983">
        <v>20</v>
      </c>
      <c r="I26" s="982">
        <v>0</v>
      </c>
      <c r="J26" s="983">
        <v>0</v>
      </c>
      <c r="K26" s="982">
        <v>0</v>
      </c>
      <c r="L26" s="983">
        <v>0</v>
      </c>
      <c r="M26" s="982">
        <v>0</v>
      </c>
      <c r="N26" s="983">
        <v>0</v>
      </c>
      <c r="O26" s="982">
        <v>0</v>
      </c>
      <c r="P26" s="983">
        <f t="shared" si="0"/>
        <v>0</v>
      </c>
      <c r="R26" s="977"/>
    </row>
    <row r="27" spans="1:18" s="1291" customFormat="1" x14ac:dyDescent="0.25">
      <c r="B27" s="1292" t="s">
        <v>0</v>
      </c>
      <c r="C27" s="1293">
        <f>SUM(C9:C26)</f>
        <v>222691</v>
      </c>
      <c r="D27" s="1294">
        <f>C27/$C27*100</f>
        <v>100</v>
      </c>
      <c r="E27" s="1295">
        <f>SUM(E9:E26)</f>
        <v>67576</v>
      </c>
      <c r="F27" s="1296">
        <f>E27/$C27*100</f>
        <v>30.345186828385522</v>
      </c>
      <c r="G27" s="1295">
        <f>SUM(G9:G26)</f>
        <v>100084</v>
      </c>
      <c r="H27" s="1296">
        <f>G27/$C27*100</f>
        <v>44.942992756779574</v>
      </c>
      <c r="I27" s="1295">
        <f>SUM(I9:I26)</f>
        <v>30115</v>
      </c>
      <c r="J27" s="1296">
        <f>I27/$C27*100</f>
        <v>13.523222761584439</v>
      </c>
      <c r="K27" s="1295">
        <f>SUM(K9:K26)</f>
        <v>24661</v>
      </c>
      <c r="L27" s="1296">
        <f>K27/$C27*100</f>
        <v>11.074089208814007</v>
      </c>
      <c r="M27" s="1295">
        <f>SUM(M9:M26)</f>
        <v>255</v>
      </c>
      <c r="N27" s="1296">
        <f>M27/$C27*100</f>
        <v>0.11450844443646128</v>
      </c>
      <c r="O27" s="1295">
        <f>SUM(O9:O26)</f>
        <v>0</v>
      </c>
      <c r="P27" s="1296">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331" customFormat="1" x14ac:dyDescent="0.25">
      <c r="B42" s="960"/>
      <c r="D42" s="960"/>
      <c r="M42" s="960"/>
      <c r="N42" s="960"/>
    </row>
    <row r="43" spans="2:14" s="1331" customFormat="1" x14ac:dyDescent="0.25">
      <c r="B43" s="960"/>
      <c r="D43" s="960"/>
      <c r="M43" s="960"/>
      <c r="N43" s="960"/>
    </row>
    <row r="44" spans="2:14" s="1331" customFormat="1" x14ac:dyDescent="0.25">
      <c r="D44" s="960"/>
      <c r="M44" s="960"/>
      <c r="N44" s="960"/>
    </row>
    <row r="45" spans="2:14" s="1331" customFormat="1" x14ac:dyDescent="0.25">
      <c r="D45" s="960"/>
      <c r="M45" s="960"/>
      <c r="N45" s="960"/>
    </row>
    <row r="46" spans="2:14" s="1331" customFormat="1" x14ac:dyDescent="0.25">
      <c r="D46" s="960"/>
      <c r="M46" s="960"/>
      <c r="N46" s="960"/>
    </row>
    <row r="47" spans="2:14" s="1331" customFormat="1" x14ac:dyDescent="0.25">
      <c r="D47" s="960"/>
      <c r="M47" s="960"/>
      <c r="N47" s="960"/>
    </row>
    <row r="48" spans="2:14" s="1331" customFormat="1" x14ac:dyDescent="0.25">
      <c r="D48" s="960"/>
    </row>
    <row r="49" spans="4:4" s="1331" customFormat="1" x14ac:dyDescent="0.25">
      <c r="D49" s="960"/>
    </row>
    <row r="50" spans="4:4" s="1331" customFormat="1" x14ac:dyDescent="0.25">
      <c r="D50" s="960"/>
    </row>
    <row r="51" spans="4:4" s="1331" customFormat="1" x14ac:dyDescent="0.25">
      <c r="D51" s="960"/>
    </row>
    <row r="52" spans="4:4" s="1331" customFormat="1" x14ac:dyDescent="0.25">
      <c r="D52" s="960"/>
    </row>
    <row r="53" spans="4:4" s="1331" customFormat="1" x14ac:dyDescent="0.25">
      <c r="D53" s="960"/>
    </row>
    <row r="54" spans="4:4" s="1331" customFormat="1" x14ac:dyDescent="0.25">
      <c r="D54" s="960"/>
    </row>
    <row r="55" spans="4:4" s="1331" customFormat="1" x14ac:dyDescent="0.25">
      <c r="D55" s="960"/>
    </row>
    <row r="56" spans="4:4" x14ac:dyDescent="0.25">
      <c r="D56" s="960"/>
    </row>
    <row r="57" spans="4:4" x14ac:dyDescent="0.25">
      <c r="D57" s="960"/>
    </row>
    <row r="58" spans="4:4" x14ac:dyDescent="0.25">
      <c r="D58" s="960"/>
    </row>
    <row r="59" spans="4:4"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47">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 style="988" bestFit="1" customWidth="1"/>
    <col min="5" max="5" width="8.54296875" style="988" customWidth="1"/>
    <col min="6" max="6" width="6" style="988" customWidth="1"/>
    <col min="7" max="7" width="8.26953125" style="988" customWidth="1"/>
    <col min="8" max="8" width="7" style="988" bestFit="1" customWidth="1"/>
    <col min="9" max="9" width="9.7265625" style="988" customWidth="1"/>
    <col min="10" max="10" width="6" style="988"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B1" s="960" t="s">
        <v>32</v>
      </c>
      <c r="E1" s="964" t="s">
        <v>194</v>
      </c>
      <c r="F1" s="964"/>
      <c r="G1" s="964" t="s">
        <v>195</v>
      </c>
      <c r="H1" s="964"/>
      <c r="I1" s="964" t="s">
        <v>196</v>
      </c>
      <c r="J1" s="964"/>
      <c r="K1" s="964" t="s">
        <v>197</v>
      </c>
      <c r="L1" s="964"/>
      <c r="M1" s="964" t="s">
        <v>198</v>
      </c>
      <c r="N1" s="964"/>
      <c r="O1" s="964" t="s">
        <v>199</v>
      </c>
    </row>
    <row r="2" spans="1:21" s="965" customFormat="1" ht="48" customHeight="1" x14ac:dyDescent="0.35">
      <c r="B2" s="966"/>
      <c r="C2" s="966"/>
      <c r="D2" s="966"/>
      <c r="E2" s="966"/>
      <c r="F2" s="966"/>
      <c r="G2" s="966"/>
      <c r="H2" s="966"/>
    </row>
    <row r="3" spans="1:21" s="967" customFormat="1" ht="21" x14ac:dyDescent="0.25">
      <c r="B3" s="1499" t="s">
        <v>443</v>
      </c>
      <c r="C3" s="1499"/>
      <c r="D3" s="1499"/>
      <c r="E3" s="1499"/>
      <c r="F3" s="1499"/>
      <c r="G3" s="1499"/>
      <c r="H3" s="1499"/>
      <c r="I3" s="1499"/>
      <c r="J3" s="1499"/>
      <c r="K3" s="1499"/>
      <c r="L3" s="1499"/>
      <c r="M3" s="1499"/>
      <c r="N3" s="1499"/>
      <c r="O3" s="1499"/>
      <c r="P3" s="1499"/>
    </row>
    <row r="4" spans="1:21" s="967" customFormat="1" ht="15.5" x14ac:dyDescent="0.25">
      <c r="B4" s="1420" t="str">
        <f>porsaad!$B$6</f>
        <v>Situación a 31 de diciembre de 2024</v>
      </c>
      <c r="C4" s="1420"/>
      <c r="D4" s="1420"/>
      <c r="E4" s="1420"/>
      <c r="F4" s="1420"/>
      <c r="G4" s="1420"/>
      <c r="H4" s="1420"/>
      <c r="I4" s="1420"/>
      <c r="J4" s="1420"/>
      <c r="K4" s="1420"/>
      <c r="L4" s="1420"/>
      <c r="M4" s="1420"/>
      <c r="N4" s="1420"/>
      <c r="O4" s="1420"/>
      <c r="P4" s="1420"/>
      <c r="Q4" s="968"/>
      <c r="R4" s="968"/>
      <c r="S4" s="968"/>
      <c r="T4" s="968"/>
      <c r="U4" s="968"/>
    </row>
    <row r="5" spans="1:21" s="969" customFormat="1" ht="7.5" customHeight="1" x14ac:dyDescent="0.25">
      <c r="B5" s="970"/>
      <c r="C5" s="969" t="s">
        <v>194</v>
      </c>
      <c r="E5" s="969" t="s">
        <v>195</v>
      </c>
      <c r="G5" s="969" t="s">
        <v>196</v>
      </c>
      <c r="I5" s="969" t="s">
        <v>197</v>
      </c>
      <c r="K5" s="964" t="s">
        <v>198</v>
      </c>
      <c r="M5" s="964" t="s">
        <v>199</v>
      </c>
      <c r="O5" s="964" t="s">
        <v>199</v>
      </c>
    </row>
    <row r="6" spans="1:21" s="967" customFormat="1" ht="15" customHeight="1" x14ac:dyDescent="0.25">
      <c r="B6" s="971"/>
      <c r="C6" s="1621" t="s">
        <v>200</v>
      </c>
      <c r="D6" s="1622"/>
      <c r="E6" s="1622"/>
      <c r="F6" s="1622"/>
      <c r="G6" s="1622"/>
      <c r="H6" s="1622"/>
      <c r="I6" s="1622"/>
      <c r="J6" s="1622"/>
      <c r="K6" s="1622"/>
      <c r="L6" s="1622"/>
      <c r="M6" s="1622"/>
      <c r="N6" s="1622"/>
      <c r="O6" s="1622"/>
      <c r="P6" s="1623"/>
    </row>
    <row r="7" spans="1:21" s="967" customFormat="1" ht="57" customHeight="1" x14ac:dyDescent="0.25">
      <c r="B7" s="1624" t="s">
        <v>12</v>
      </c>
      <c r="C7" s="1626" t="s">
        <v>0</v>
      </c>
      <c r="D7" s="1627"/>
      <c r="E7" s="1619" t="s">
        <v>201</v>
      </c>
      <c r="F7" s="1628"/>
      <c r="G7" s="1629" t="s">
        <v>202</v>
      </c>
      <c r="H7" s="1630"/>
      <c r="I7" s="1629" t="s">
        <v>203</v>
      </c>
      <c r="J7" s="1630"/>
      <c r="K7" s="1629" t="s">
        <v>204</v>
      </c>
      <c r="L7" s="1630"/>
      <c r="M7" s="1629" t="s">
        <v>205</v>
      </c>
      <c r="N7" s="1630"/>
      <c r="O7" s="1619" t="s">
        <v>206</v>
      </c>
      <c r="P7" s="1620"/>
    </row>
    <row r="8" spans="1:21" s="972" customFormat="1" ht="12" customHeight="1" x14ac:dyDescent="0.25">
      <c r="B8" s="1625"/>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2507</v>
      </c>
      <c r="D9" s="976">
        <f>IFERROR(C9/$C9*100,"-")</f>
        <v>100</v>
      </c>
      <c r="E9" s="975">
        <v>0</v>
      </c>
      <c r="F9" s="976">
        <v>0</v>
      </c>
      <c r="G9" s="975">
        <v>2411</v>
      </c>
      <c r="H9" s="976">
        <v>96.170721978460321</v>
      </c>
      <c r="I9" s="975">
        <v>96</v>
      </c>
      <c r="J9" s="976">
        <v>3.8292780215396887</v>
      </c>
      <c r="K9" s="975">
        <v>0</v>
      </c>
      <c r="L9" s="976">
        <v>0</v>
      </c>
      <c r="M9" s="975">
        <v>0</v>
      </c>
      <c r="N9" s="976">
        <v>0</v>
      </c>
      <c r="O9" s="975">
        <v>0</v>
      </c>
      <c r="P9" s="976">
        <f>IFERROR(O9/$C9*100,"-")</f>
        <v>0</v>
      </c>
      <c r="R9" s="977"/>
    </row>
    <row r="10" spans="1:21" s="962" customFormat="1" ht="16.5" customHeight="1" x14ac:dyDescent="0.25">
      <c r="A10" s="962">
        <v>2</v>
      </c>
      <c r="B10" s="978" t="s">
        <v>7</v>
      </c>
      <c r="C10" s="979">
        <f t="shared" ref="C10:C26" si="0">E10+G10+I10+K10+M10+O10</f>
        <v>4108</v>
      </c>
      <c r="D10" s="980">
        <f t="shared" ref="D10:D26" si="1">IFERROR(C10/$C10*100,"-")</f>
        <v>100</v>
      </c>
      <c r="E10" s="979">
        <v>1</v>
      </c>
      <c r="F10" s="980">
        <v>2.4342745861733205E-2</v>
      </c>
      <c r="G10" s="979">
        <v>3821</v>
      </c>
      <c r="H10" s="980">
        <v>93.013631937682575</v>
      </c>
      <c r="I10" s="979">
        <v>286</v>
      </c>
      <c r="J10" s="980">
        <v>6.962025316455696</v>
      </c>
      <c r="K10" s="979">
        <v>0</v>
      </c>
      <c r="L10" s="980">
        <v>0</v>
      </c>
      <c r="M10" s="979">
        <v>0</v>
      </c>
      <c r="N10" s="980">
        <v>0</v>
      </c>
      <c r="O10" s="979">
        <v>0</v>
      </c>
      <c r="P10" s="980">
        <f t="shared" ref="P10:P26" si="2">IFERROR(O10/$C10*100,"-")</f>
        <v>0</v>
      </c>
      <c r="R10" s="977"/>
    </row>
    <row r="11" spans="1:21" s="962" customFormat="1" ht="16.5" customHeight="1" x14ac:dyDescent="0.25">
      <c r="A11" s="962">
        <v>3</v>
      </c>
      <c r="B11" s="978" t="s">
        <v>37</v>
      </c>
      <c r="C11" s="979">
        <f t="shared" si="0"/>
        <v>1709</v>
      </c>
      <c r="D11" s="980">
        <f t="shared" si="1"/>
        <v>100</v>
      </c>
      <c r="E11" s="979">
        <v>72</v>
      </c>
      <c r="F11" s="980">
        <v>4.2129900526623754</v>
      </c>
      <c r="G11" s="979">
        <v>1495</v>
      </c>
      <c r="H11" s="980">
        <v>87.478057343475712</v>
      </c>
      <c r="I11" s="979">
        <v>117</v>
      </c>
      <c r="J11" s="980">
        <v>6.8461088355763602</v>
      </c>
      <c r="K11" s="979">
        <v>1</v>
      </c>
      <c r="L11" s="980">
        <v>5.8513750731421885E-2</v>
      </c>
      <c r="M11" s="979">
        <v>24</v>
      </c>
      <c r="N11" s="980">
        <v>1.4043300175541251</v>
      </c>
      <c r="O11" s="979">
        <v>0</v>
      </c>
      <c r="P11" s="980">
        <f t="shared" si="2"/>
        <v>0</v>
      </c>
      <c r="R11" s="977"/>
    </row>
    <row r="12" spans="1:21" s="962" customFormat="1" ht="16.5" customHeight="1" x14ac:dyDescent="0.25">
      <c r="A12" s="962">
        <v>4</v>
      </c>
      <c r="B12" s="978" t="s">
        <v>38</v>
      </c>
      <c r="C12" s="979">
        <f t="shared" si="0"/>
        <v>379</v>
      </c>
      <c r="D12" s="980">
        <f t="shared" si="1"/>
        <v>100</v>
      </c>
      <c r="E12" s="979">
        <v>0</v>
      </c>
      <c r="F12" s="980">
        <v>0</v>
      </c>
      <c r="G12" s="979">
        <v>343</v>
      </c>
      <c r="H12" s="980">
        <v>90.501319261213723</v>
      </c>
      <c r="I12" s="979">
        <v>36</v>
      </c>
      <c r="J12" s="980">
        <v>9.4986807387862786</v>
      </c>
      <c r="K12" s="979">
        <v>0</v>
      </c>
      <c r="L12" s="980">
        <v>0</v>
      </c>
      <c r="M12" s="979">
        <v>0</v>
      </c>
      <c r="N12" s="980">
        <v>0</v>
      </c>
      <c r="O12" s="979">
        <v>0</v>
      </c>
      <c r="P12" s="980">
        <f t="shared" si="2"/>
        <v>0</v>
      </c>
      <c r="R12" s="977"/>
    </row>
    <row r="13" spans="1:21" s="962" customFormat="1" ht="16.5" customHeight="1" x14ac:dyDescent="0.25">
      <c r="A13" s="962">
        <v>5</v>
      </c>
      <c r="B13" s="978" t="s">
        <v>6</v>
      </c>
      <c r="C13" s="979">
        <f t="shared" si="0"/>
        <v>4341</v>
      </c>
      <c r="D13" s="980">
        <f t="shared" si="1"/>
        <v>100</v>
      </c>
      <c r="E13" s="979">
        <v>2452</v>
      </c>
      <c r="F13" s="980">
        <v>56.48468094909007</v>
      </c>
      <c r="G13" s="979">
        <v>1123</v>
      </c>
      <c r="H13" s="980">
        <v>25.869615296014743</v>
      </c>
      <c r="I13" s="979">
        <v>266</v>
      </c>
      <c r="J13" s="980">
        <v>6.1276203639714355</v>
      </c>
      <c r="K13" s="979">
        <v>499</v>
      </c>
      <c r="L13" s="980">
        <v>11.495047224141903</v>
      </c>
      <c r="M13" s="979">
        <v>1</v>
      </c>
      <c r="N13" s="980">
        <v>2.30361667818475E-2</v>
      </c>
      <c r="O13" s="979">
        <v>0</v>
      </c>
      <c r="P13" s="980">
        <f t="shared" si="2"/>
        <v>0</v>
      </c>
      <c r="R13" s="977"/>
    </row>
    <row r="14" spans="1:21" s="962" customFormat="1" ht="16.5" customHeight="1" x14ac:dyDescent="0.25">
      <c r="A14" s="962">
        <v>6</v>
      </c>
      <c r="B14" s="978" t="s">
        <v>5</v>
      </c>
      <c r="C14" s="979">
        <f t="shared" si="0"/>
        <v>161</v>
      </c>
      <c r="D14" s="980">
        <f t="shared" si="1"/>
        <v>100</v>
      </c>
      <c r="E14" s="979">
        <v>0</v>
      </c>
      <c r="F14" s="980">
        <v>0</v>
      </c>
      <c r="G14" s="979">
        <v>161</v>
      </c>
      <c r="H14" s="980">
        <v>100</v>
      </c>
      <c r="I14" s="979">
        <v>0</v>
      </c>
      <c r="J14" s="980">
        <v>0</v>
      </c>
      <c r="K14" s="979">
        <v>0</v>
      </c>
      <c r="L14" s="980">
        <v>0</v>
      </c>
      <c r="M14" s="979">
        <v>0</v>
      </c>
      <c r="N14" s="980">
        <v>0</v>
      </c>
      <c r="O14" s="979">
        <v>0</v>
      </c>
      <c r="P14" s="980">
        <f t="shared" si="2"/>
        <v>0</v>
      </c>
      <c r="R14" s="977"/>
    </row>
    <row r="15" spans="1:21" s="963" customFormat="1" ht="16.5" customHeight="1" x14ac:dyDescent="0.25">
      <c r="A15" s="963">
        <v>7</v>
      </c>
      <c r="B15" s="978" t="s">
        <v>4</v>
      </c>
      <c r="C15" s="979">
        <f t="shared" si="0"/>
        <v>16273</v>
      </c>
      <c r="D15" s="980">
        <f t="shared" si="1"/>
        <v>100</v>
      </c>
      <c r="E15" s="979">
        <v>1420</v>
      </c>
      <c r="F15" s="980">
        <v>8.7261107355742649</v>
      </c>
      <c r="G15" s="979">
        <v>11469</v>
      </c>
      <c r="H15" s="980">
        <v>70.47870706077552</v>
      </c>
      <c r="I15" s="979">
        <v>1627</v>
      </c>
      <c r="J15" s="980">
        <v>9.9981564554783997</v>
      </c>
      <c r="K15" s="979">
        <v>1757</v>
      </c>
      <c r="L15" s="980">
        <v>10.797025748171817</v>
      </c>
      <c r="M15" s="979">
        <v>0</v>
      </c>
      <c r="N15" s="980">
        <v>0</v>
      </c>
      <c r="O15" s="979">
        <v>0</v>
      </c>
      <c r="P15" s="980">
        <f t="shared" si="2"/>
        <v>0</v>
      </c>
      <c r="R15" s="977"/>
    </row>
    <row r="16" spans="1:21" s="963" customFormat="1" ht="16.5" customHeight="1" x14ac:dyDescent="0.25">
      <c r="A16" s="963">
        <v>8</v>
      </c>
      <c r="B16" s="978" t="s">
        <v>40</v>
      </c>
      <c r="C16" s="979">
        <f t="shared" si="0"/>
        <v>4231</v>
      </c>
      <c r="D16" s="980">
        <f t="shared" si="1"/>
        <v>100</v>
      </c>
      <c r="E16" s="979">
        <v>201</v>
      </c>
      <c r="F16" s="980">
        <v>4.7506499645473887</v>
      </c>
      <c r="G16" s="979">
        <v>3329</v>
      </c>
      <c r="H16" s="980">
        <v>78.681162845662968</v>
      </c>
      <c r="I16" s="979">
        <v>173</v>
      </c>
      <c r="J16" s="980">
        <v>4.0888678799338223</v>
      </c>
      <c r="K16" s="979">
        <v>528</v>
      </c>
      <c r="L16" s="980">
        <v>12.479319309855825</v>
      </c>
      <c r="M16" s="979">
        <v>0</v>
      </c>
      <c r="N16" s="980">
        <v>0</v>
      </c>
      <c r="O16" s="979">
        <v>0</v>
      </c>
      <c r="P16" s="980">
        <f t="shared" si="2"/>
        <v>0</v>
      </c>
      <c r="R16" s="977"/>
    </row>
    <row r="17" spans="1:18" s="963" customFormat="1" ht="16.5" customHeight="1" x14ac:dyDescent="0.25">
      <c r="A17" s="963">
        <v>9</v>
      </c>
      <c r="B17" s="978" t="s">
        <v>41</v>
      </c>
      <c r="C17" s="979">
        <f t="shared" si="0"/>
        <v>6659</v>
      </c>
      <c r="D17" s="980">
        <f t="shared" si="1"/>
        <v>100</v>
      </c>
      <c r="E17" s="979">
        <v>738</v>
      </c>
      <c r="F17" s="980">
        <v>11.08274515693047</v>
      </c>
      <c r="G17" s="979">
        <v>5555</v>
      </c>
      <c r="H17" s="980">
        <v>83.420934074185311</v>
      </c>
      <c r="I17" s="979">
        <v>366</v>
      </c>
      <c r="J17" s="980">
        <v>5.4963207688842175</v>
      </c>
      <c r="K17" s="979">
        <v>0</v>
      </c>
      <c r="L17" s="980">
        <v>0</v>
      </c>
      <c r="M17" s="979">
        <v>0</v>
      </c>
      <c r="N17" s="980">
        <v>0</v>
      </c>
      <c r="O17" s="979">
        <v>0</v>
      </c>
      <c r="P17" s="980">
        <f t="shared" si="2"/>
        <v>0</v>
      </c>
      <c r="R17" s="977"/>
    </row>
    <row r="18" spans="1:18" s="963" customFormat="1" ht="16.5" customHeight="1" x14ac:dyDescent="0.25">
      <c r="A18" s="963">
        <v>10</v>
      </c>
      <c r="B18" s="978" t="s">
        <v>3</v>
      </c>
      <c r="C18" s="979">
        <f t="shared" si="0"/>
        <v>7821</v>
      </c>
      <c r="D18" s="980">
        <f t="shared" si="1"/>
        <v>100</v>
      </c>
      <c r="E18" s="979">
        <v>2949</v>
      </c>
      <c r="F18" s="980">
        <v>37.706175680859225</v>
      </c>
      <c r="G18" s="979">
        <v>3539</v>
      </c>
      <c r="H18" s="980">
        <v>45.249968034778156</v>
      </c>
      <c r="I18" s="979">
        <v>548</v>
      </c>
      <c r="J18" s="980">
        <v>7.0067766270297911</v>
      </c>
      <c r="K18" s="979">
        <v>785</v>
      </c>
      <c r="L18" s="980">
        <v>10.037079657332821</v>
      </c>
      <c r="M18" s="979">
        <v>0</v>
      </c>
      <c r="N18" s="980">
        <v>0</v>
      </c>
      <c r="O18" s="979">
        <v>0</v>
      </c>
      <c r="P18" s="980">
        <f t="shared" si="2"/>
        <v>0</v>
      </c>
      <c r="R18" s="977"/>
    </row>
    <row r="19" spans="1:18" s="962" customFormat="1" ht="16.5" customHeight="1" x14ac:dyDescent="0.25">
      <c r="A19" s="962">
        <v>11</v>
      </c>
      <c r="B19" s="978" t="s">
        <v>2</v>
      </c>
      <c r="C19" s="979">
        <f t="shared" si="0"/>
        <v>6170</v>
      </c>
      <c r="D19" s="980">
        <f t="shared" si="1"/>
        <v>100</v>
      </c>
      <c r="E19" s="979">
        <v>3802</v>
      </c>
      <c r="F19" s="980">
        <v>61.620745542949763</v>
      </c>
      <c r="G19" s="979">
        <v>1781</v>
      </c>
      <c r="H19" s="980">
        <v>28.865478119935172</v>
      </c>
      <c r="I19" s="979">
        <v>321</v>
      </c>
      <c r="J19" s="980">
        <v>5.2025931928687195</v>
      </c>
      <c r="K19" s="979">
        <v>266</v>
      </c>
      <c r="L19" s="980">
        <v>4.3111831442463533</v>
      </c>
      <c r="M19" s="979">
        <v>0</v>
      </c>
      <c r="N19" s="980">
        <v>0</v>
      </c>
      <c r="O19" s="979">
        <v>0</v>
      </c>
      <c r="P19" s="980">
        <f t="shared" si="2"/>
        <v>0</v>
      </c>
      <c r="R19" s="977"/>
    </row>
    <row r="20" spans="1:18" s="962" customFormat="1" ht="16.5" customHeight="1" x14ac:dyDescent="0.25">
      <c r="A20" s="962">
        <v>12</v>
      </c>
      <c r="B20" s="978" t="s">
        <v>35</v>
      </c>
      <c r="C20" s="979">
        <f t="shared" si="0"/>
        <v>5931</v>
      </c>
      <c r="D20" s="980">
        <f t="shared" si="1"/>
        <v>100</v>
      </c>
      <c r="E20" s="979">
        <v>457</v>
      </c>
      <c r="F20" s="980">
        <v>7.7052773562637</v>
      </c>
      <c r="G20" s="979">
        <v>4010</v>
      </c>
      <c r="H20" s="980">
        <v>67.610858202663977</v>
      </c>
      <c r="I20" s="979">
        <v>1140</v>
      </c>
      <c r="J20" s="980">
        <v>19.221041982802227</v>
      </c>
      <c r="K20" s="979">
        <v>324</v>
      </c>
      <c r="L20" s="980">
        <v>5.4628224582701064</v>
      </c>
      <c r="M20" s="979">
        <v>0</v>
      </c>
      <c r="N20" s="980">
        <v>0</v>
      </c>
      <c r="O20" s="979">
        <v>0</v>
      </c>
      <c r="P20" s="980">
        <f t="shared" si="2"/>
        <v>0</v>
      </c>
      <c r="R20" s="977"/>
    </row>
    <row r="21" spans="1:18" s="962" customFormat="1" ht="16.5" customHeight="1" x14ac:dyDescent="0.25">
      <c r="A21" s="962">
        <v>13</v>
      </c>
      <c r="B21" s="978" t="s">
        <v>42</v>
      </c>
      <c r="C21" s="979">
        <f t="shared" si="0"/>
        <v>13697</v>
      </c>
      <c r="D21" s="980">
        <f t="shared" si="1"/>
        <v>100</v>
      </c>
      <c r="E21" s="979">
        <v>1345</v>
      </c>
      <c r="F21" s="980">
        <v>9.8196685405563251</v>
      </c>
      <c r="G21" s="979">
        <v>9846</v>
      </c>
      <c r="H21" s="980">
        <v>71.88435423815433</v>
      </c>
      <c r="I21" s="979">
        <v>980</v>
      </c>
      <c r="J21" s="980">
        <v>7.1548514273198514</v>
      </c>
      <c r="K21" s="979">
        <v>1526</v>
      </c>
      <c r="L21" s="980">
        <v>11.141125793969483</v>
      </c>
      <c r="M21" s="979">
        <v>0</v>
      </c>
      <c r="N21" s="980">
        <v>0</v>
      </c>
      <c r="O21" s="979">
        <v>0</v>
      </c>
      <c r="P21" s="980">
        <f t="shared" si="2"/>
        <v>0</v>
      </c>
      <c r="R21" s="977"/>
    </row>
    <row r="22" spans="1:18" s="962" customFormat="1" ht="16.5" customHeight="1" x14ac:dyDescent="0.25">
      <c r="A22" s="962">
        <v>14</v>
      </c>
      <c r="B22" s="978" t="s">
        <v>43</v>
      </c>
      <c r="C22" s="979">
        <f t="shared" si="0"/>
        <v>750</v>
      </c>
      <c r="D22" s="980">
        <f t="shared" si="1"/>
        <v>100</v>
      </c>
      <c r="E22" s="979">
        <v>2</v>
      </c>
      <c r="F22" s="980">
        <v>0.26666666666666666</v>
      </c>
      <c r="G22" s="979">
        <v>530</v>
      </c>
      <c r="H22" s="980">
        <v>70.666666666666671</v>
      </c>
      <c r="I22" s="979">
        <v>72</v>
      </c>
      <c r="J22" s="980">
        <v>9.6</v>
      </c>
      <c r="K22" s="979">
        <v>146</v>
      </c>
      <c r="L22" s="980">
        <v>19.466666666666665</v>
      </c>
      <c r="M22" s="979">
        <v>0</v>
      </c>
      <c r="N22" s="980">
        <v>0</v>
      </c>
      <c r="O22" s="979">
        <v>0</v>
      </c>
      <c r="P22" s="980">
        <f t="shared" si="2"/>
        <v>0</v>
      </c>
      <c r="R22" s="977"/>
    </row>
    <row r="23" spans="1:18" s="962" customFormat="1" ht="16.5" customHeight="1" x14ac:dyDescent="0.25">
      <c r="A23" s="962">
        <v>15</v>
      </c>
      <c r="B23" s="978" t="s">
        <v>44</v>
      </c>
      <c r="C23" s="979">
        <f t="shared" si="0"/>
        <v>820</v>
      </c>
      <c r="D23" s="980">
        <f t="shared" si="1"/>
        <v>100</v>
      </c>
      <c r="E23" s="979">
        <v>517</v>
      </c>
      <c r="F23" s="980">
        <v>63.048780487804876</v>
      </c>
      <c r="G23" s="979">
        <v>262</v>
      </c>
      <c r="H23" s="980">
        <v>31.951219512195124</v>
      </c>
      <c r="I23" s="979">
        <v>41</v>
      </c>
      <c r="J23" s="980">
        <v>5</v>
      </c>
      <c r="K23" s="979">
        <v>0</v>
      </c>
      <c r="L23" s="980">
        <v>0</v>
      </c>
      <c r="M23" s="979">
        <v>0</v>
      </c>
      <c r="N23" s="980">
        <v>0</v>
      </c>
      <c r="O23" s="979">
        <v>0</v>
      </c>
      <c r="P23" s="980">
        <f t="shared" si="2"/>
        <v>0</v>
      </c>
      <c r="R23" s="977"/>
    </row>
    <row r="24" spans="1:18" s="962" customFormat="1" ht="16.5" customHeight="1" x14ac:dyDescent="0.25">
      <c r="A24" s="962">
        <v>16</v>
      </c>
      <c r="B24" s="978" t="s">
        <v>45</v>
      </c>
      <c r="C24" s="979">
        <f t="shared" si="0"/>
        <v>693</v>
      </c>
      <c r="D24" s="980">
        <f t="shared" si="1"/>
        <v>100</v>
      </c>
      <c r="E24" s="979">
        <v>0</v>
      </c>
      <c r="F24" s="980">
        <v>0</v>
      </c>
      <c r="G24" s="979">
        <v>692</v>
      </c>
      <c r="H24" s="980">
        <v>99.855699855699854</v>
      </c>
      <c r="I24" s="979">
        <v>1</v>
      </c>
      <c r="J24" s="980">
        <v>0.14430014430014429</v>
      </c>
      <c r="K24" s="979">
        <v>0</v>
      </c>
      <c r="L24" s="980">
        <v>0</v>
      </c>
      <c r="M24" s="979">
        <v>0</v>
      </c>
      <c r="N24" s="980">
        <v>0</v>
      </c>
      <c r="O24" s="979">
        <v>0</v>
      </c>
      <c r="P24" s="980">
        <f t="shared" si="2"/>
        <v>0</v>
      </c>
      <c r="R24" s="977"/>
    </row>
    <row r="25" spans="1:18" s="962" customFormat="1" ht="16.5" customHeight="1" x14ac:dyDescent="0.25">
      <c r="A25" s="962">
        <v>17</v>
      </c>
      <c r="B25" s="978" t="s">
        <v>46</v>
      </c>
      <c r="C25" s="979">
        <f t="shared" si="0"/>
        <v>436</v>
      </c>
      <c r="D25" s="980">
        <f t="shared" si="1"/>
        <v>100</v>
      </c>
      <c r="E25" s="979">
        <v>0</v>
      </c>
      <c r="F25" s="980">
        <v>0</v>
      </c>
      <c r="G25" s="979">
        <v>436</v>
      </c>
      <c r="H25" s="980">
        <v>100</v>
      </c>
      <c r="I25" s="979">
        <v>0</v>
      </c>
      <c r="J25" s="980">
        <v>0</v>
      </c>
      <c r="K25" s="979">
        <v>0</v>
      </c>
      <c r="L25" s="980">
        <v>0</v>
      </c>
      <c r="M25" s="979">
        <v>0</v>
      </c>
      <c r="N25" s="980">
        <v>0</v>
      </c>
      <c r="O25" s="979">
        <v>0</v>
      </c>
      <c r="P25" s="980">
        <f t="shared" si="2"/>
        <v>0</v>
      </c>
      <c r="R25" s="977"/>
    </row>
    <row r="26" spans="1:18" s="962" customFormat="1" ht="16.5" customHeight="1" x14ac:dyDescent="0.25">
      <c r="B26" s="981" t="s">
        <v>1</v>
      </c>
      <c r="C26" s="982">
        <f t="shared" si="0"/>
        <v>0</v>
      </c>
      <c r="D26" s="983" t="str">
        <f t="shared" si="1"/>
        <v>-</v>
      </c>
      <c r="E26" s="982">
        <v>0</v>
      </c>
      <c r="F26" s="983" t="s">
        <v>364</v>
      </c>
      <c r="G26" s="982">
        <v>0</v>
      </c>
      <c r="H26" s="983" t="s">
        <v>364</v>
      </c>
      <c r="I26" s="982">
        <v>0</v>
      </c>
      <c r="J26" s="983" t="s">
        <v>364</v>
      </c>
      <c r="K26" s="982">
        <v>0</v>
      </c>
      <c r="L26" s="983" t="s">
        <v>364</v>
      </c>
      <c r="M26" s="982">
        <v>0</v>
      </c>
      <c r="N26" s="983" t="s">
        <v>364</v>
      </c>
      <c r="O26" s="982">
        <v>0</v>
      </c>
      <c r="P26" s="983" t="str">
        <f t="shared" si="2"/>
        <v>-</v>
      </c>
      <c r="R26" s="977"/>
    </row>
    <row r="27" spans="1:18" s="1291" customFormat="1" x14ac:dyDescent="0.25">
      <c r="B27" s="1292" t="s">
        <v>0</v>
      </c>
      <c r="C27" s="1295">
        <f>SUM(C9:C26)</f>
        <v>76686</v>
      </c>
      <c r="D27" s="1296">
        <f>C27/$C27*100</f>
        <v>100</v>
      </c>
      <c r="E27" s="1295">
        <f>SUM(E9:E26)</f>
        <v>13956</v>
      </c>
      <c r="F27" s="1296">
        <f>E27/$C27*100</f>
        <v>18.198888975823486</v>
      </c>
      <c r="G27" s="1295">
        <f>SUM(G9:G26)</f>
        <v>50803</v>
      </c>
      <c r="H27" s="1296">
        <f>G27/$C27*100</f>
        <v>66.248076571994886</v>
      </c>
      <c r="I27" s="1295">
        <f>SUM(I9:I26)</f>
        <v>6070</v>
      </c>
      <c r="J27" s="1296">
        <f>I27/$C27*100</f>
        <v>7.9153952481548133</v>
      </c>
      <c r="K27" s="1295">
        <f>SUM(K9:K26)</f>
        <v>5832</v>
      </c>
      <c r="L27" s="1296">
        <f>K27/$C27*100</f>
        <v>7.6050387293638995</v>
      </c>
      <c r="M27" s="1295">
        <f>SUM(M9:M26)</f>
        <v>25</v>
      </c>
      <c r="N27" s="1296">
        <f>M27/$C27*100</f>
        <v>3.2600474662911091E-2</v>
      </c>
      <c r="O27" s="1295">
        <f>SUM(O9:O26)</f>
        <v>0</v>
      </c>
      <c r="P27" s="1296">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224" customFormat="1" x14ac:dyDescent="0.25">
      <c r="B42" s="964"/>
      <c r="D42" s="964"/>
      <c r="M42" s="964"/>
      <c r="N42" s="964"/>
    </row>
    <row r="43" spans="2:14" s="1224" customFormat="1" x14ac:dyDescent="0.25">
      <c r="B43" s="964"/>
      <c r="D43" s="964"/>
      <c r="M43" s="964"/>
      <c r="N43" s="964"/>
    </row>
    <row r="44" spans="2:14" s="1224" customFormat="1" x14ac:dyDescent="0.25">
      <c r="D44" s="964"/>
      <c r="M44" s="964"/>
      <c r="N44" s="964"/>
    </row>
    <row r="45" spans="2:14" s="1224" customFormat="1" x14ac:dyDescent="0.25">
      <c r="B45" s="1224" t="s">
        <v>39</v>
      </c>
      <c r="G45" s="1224">
        <f>IFERROR(GETPIVOTDATA("ID PRESTACION
COUNT",#REF!,"CCAA",$B45,"Grado Resuelto",$B$1,"Subtipo",G$1),0)</f>
        <v>0</v>
      </c>
    </row>
    <row r="46" spans="2:14" s="1224" customFormat="1" x14ac:dyDescent="0.25">
      <c r="B46" s="1224" t="s">
        <v>47</v>
      </c>
      <c r="G46" s="1224">
        <f>IFERROR(GETPIVOTDATA("ID PRESTACION
COUNT",#REF!,"CCAA",$B46,"Grado Resuelto",$B$1,"Subtipo",G$1),0)</f>
        <v>0</v>
      </c>
    </row>
    <row r="47" spans="2:14" s="1224" customFormat="1" x14ac:dyDescent="0.25">
      <c r="D47" s="964"/>
      <c r="M47" s="964"/>
      <c r="N47" s="964"/>
    </row>
    <row r="48" spans="2:14" s="1224" customFormat="1" x14ac:dyDescent="0.25">
      <c r="D48" s="964"/>
    </row>
    <row r="49" spans="4:4" s="1331" customFormat="1" x14ac:dyDescent="0.25">
      <c r="D49" s="960"/>
    </row>
    <row r="50" spans="4:4" s="1331" customFormat="1" x14ac:dyDescent="0.25">
      <c r="D50" s="960"/>
    </row>
    <row r="51" spans="4:4" x14ac:dyDescent="0.25">
      <c r="D51" s="960"/>
    </row>
    <row r="52" spans="4:4" x14ac:dyDescent="0.25">
      <c r="D52" s="960"/>
    </row>
    <row r="53" spans="4:4" x14ac:dyDescent="0.25">
      <c r="D53" s="960"/>
    </row>
    <row r="54" spans="4:4" x14ac:dyDescent="0.25">
      <c r="D54" s="960"/>
    </row>
    <row r="55" spans="4:4" x14ac:dyDescent="0.25">
      <c r="D55" s="960"/>
    </row>
    <row r="56" spans="4:4" x14ac:dyDescent="0.25">
      <c r="D56" s="960"/>
    </row>
    <row r="57" spans="4:4" x14ac:dyDescent="0.25">
      <c r="D57" s="960"/>
    </row>
    <row r="58" spans="4:4" x14ac:dyDescent="0.25">
      <c r="D58" s="960"/>
    </row>
    <row r="59" spans="4:4"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Hoja48">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 style="988" bestFit="1" customWidth="1"/>
    <col min="5" max="5" width="8.54296875" style="988" customWidth="1"/>
    <col min="6" max="6" width="6.453125" style="988" customWidth="1"/>
    <col min="7" max="7" width="8.26953125" style="988" customWidth="1"/>
    <col min="8" max="8" width="7" style="988" bestFit="1" customWidth="1"/>
    <col min="9" max="9" width="9.7265625" style="988" customWidth="1"/>
    <col min="10" max="10" width="6" style="988"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B1" s="960" t="s">
        <v>33</v>
      </c>
      <c r="E1" s="964" t="s">
        <v>194</v>
      </c>
      <c r="F1" s="964"/>
      <c r="G1" s="964" t="s">
        <v>195</v>
      </c>
      <c r="H1" s="964"/>
      <c r="I1" s="964" t="s">
        <v>196</v>
      </c>
      <c r="J1" s="964"/>
      <c r="K1" s="964" t="s">
        <v>197</v>
      </c>
      <c r="L1" s="964"/>
      <c r="M1" s="964" t="s">
        <v>198</v>
      </c>
      <c r="N1" s="964"/>
      <c r="O1" s="964" t="s">
        <v>199</v>
      </c>
    </row>
    <row r="2" spans="1:21" s="965" customFormat="1" ht="48" customHeight="1" x14ac:dyDescent="0.35">
      <c r="B2" s="966"/>
      <c r="C2" s="966"/>
      <c r="D2" s="966"/>
      <c r="E2" s="966"/>
      <c r="F2" s="966"/>
      <c r="G2" s="966"/>
      <c r="H2" s="966"/>
    </row>
    <row r="3" spans="1:21" s="967" customFormat="1" ht="21" x14ac:dyDescent="0.25">
      <c r="B3" s="1499" t="s">
        <v>442</v>
      </c>
      <c r="C3" s="1499"/>
      <c r="D3" s="1499"/>
      <c r="E3" s="1499"/>
      <c r="F3" s="1499"/>
      <c r="G3" s="1499"/>
      <c r="H3" s="1499"/>
      <c r="I3" s="1499"/>
      <c r="J3" s="1499"/>
      <c r="K3" s="1499"/>
      <c r="L3" s="1499"/>
      <c r="M3" s="1499"/>
      <c r="N3" s="1499"/>
      <c r="O3" s="1499"/>
      <c r="P3" s="1499"/>
    </row>
    <row r="4" spans="1:21" s="967" customFormat="1" ht="15.5" x14ac:dyDescent="0.25">
      <c r="B4" s="1420" t="str">
        <f>porsaad!$B$6</f>
        <v>Situación a 31 de diciembre de 2024</v>
      </c>
      <c r="C4" s="1420"/>
      <c r="D4" s="1420"/>
      <c r="E4" s="1420"/>
      <c r="F4" s="1420"/>
      <c r="G4" s="1420"/>
      <c r="H4" s="1420"/>
      <c r="I4" s="1420"/>
      <c r="J4" s="1420"/>
      <c r="K4" s="1420"/>
      <c r="L4" s="1420"/>
      <c r="M4" s="1420"/>
      <c r="N4" s="1420"/>
      <c r="O4" s="1420"/>
      <c r="P4" s="1420"/>
      <c r="Q4" s="968"/>
      <c r="R4" s="968"/>
      <c r="S4" s="968"/>
      <c r="T4" s="968"/>
      <c r="U4" s="968"/>
    </row>
    <row r="5" spans="1:21" s="969" customFormat="1" ht="7.5" customHeight="1" x14ac:dyDescent="0.25">
      <c r="B5" s="970"/>
      <c r="C5" s="969" t="s">
        <v>194</v>
      </c>
      <c r="E5" s="969" t="s">
        <v>195</v>
      </c>
      <c r="G5" s="969" t="s">
        <v>196</v>
      </c>
      <c r="I5" s="969" t="s">
        <v>197</v>
      </c>
      <c r="K5" s="964" t="s">
        <v>198</v>
      </c>
      <c r="M5" s="964" t="s">
        <v>199</v>
      </c>
      <c r="O5" s="964" t="s">
        <v>199</v>
      </c>
    </row>
    <row r="6" spans="1:21" s="967" customFormat="1" ht="15" customHeight="1" x14ac:dyDescent="0.25">
      <c r="B6" s="971"/>
      <c r="C6" s="1621" t="s">
        <v>200</v>
      </c>
      <c r="D6" s="1622"/>
      <c r="E6" s="1622"/>
      <c r="F6" s="1622"/>
      <c r="G6" s="1622"/>
      <c r="H6" s="1622"/>
      <c r="I6" s="1622"/>
      <c r="J6" s="1622"/>
      <c r="K6" s="1622"/>
      <c r="L6" s="1622"/>
      <c r="M6" s="1622"/>
      <c r="N6" s="1622"/>
      <c r="O6" s="1622"/>
      <c r="P6" s="1623"/>
    </row>
    <row r="7" spans="1:21" s="967" customFormat="1" ht="57" customHeight="1" x14ac:dyDescent="0.25">
      <c r="B7" s="1624" t="s">
        <v>12</v>
      </c>
      <c r="C7" s="1626" t="s">
        <v>0</v>
      </c>
      <c r="D7" s="1627"/>
      <c r="E7" s="1619" t="s">
        <v>201</v>
      </c>
      <c r="F7" s="1628"/>
      <c r="G7" s="1629" t="s">
        <v>202</v>
      </c>
      <c r="H7" s="1630"/>
      <c r="I7" s="1629" t="s">
        <v>203</v>
      </c>
      <c r="J7" s="1630"/>
      <c r="K7" s="1629" t="s">
        <v>204</v>
      </c>
      <c r="L7" s="1630"/>
      <c r="M7" s="1629" t="s">
        <v>205</v>
      </c>
      <c r="N7" s="1630"/>
      <c r="O7" s="1619" t="s">
        <v>206</v>
      </c>
      <c r="P7" s="1620"/>
    </row>
    <row r="8" spans="1:21" s="972" customFormat="1" ht="12" customHeight="1" x14ac:dyDescent="0.25">
      <c r="B8" s="1625"/>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2364</v>
      </c>
      <c r="D9" s="976">
        <f>IFERROR(C9/$C9*100,"-")</f>
        <v>100</v>
      </c>
      <c r="E9" s="975">
        <v>0</v>
      </c>
      <c r="F9" s="976">
        <v>0</v>
      </c>
      <c r="G9" s="975">
        <v>2228</v>
      </c>
      <c r="H9" s="976">
        <v>94.247038917089682</v>
      </c>
      <c r="I9" s="975">
        <v>136</v>
      </c>
      <c r="J9" s="976">
        <v>5.7529610829103213</v>
      </c>
      <c r="K9" s="975">
        <v>0</v>
      </c>
      <c r="L9" s="976">
        <v>0</v>
      </c>
      <c r="M9" s="975">
        <v>0</v>
      </c>
      <c r="N9" s="976">
        <v>0</v>
      </c>
      <c r="O9" s="975">
        <v>0</v>
      </c>
      <c r="P9" s="976">
        <f>IFERROR(O9/$C9*100,"-")</f>
        <v>0</v>
      </c>
      <c r="R9" s="977"/>
    </row>
    <row r="10" spans="1:21" s="962" customFormat="1" ht="16.5" customHeight="1" x14ac:dyDescent="0.25">
      <c r="A10" s="962">
        <v>2</v>
      </c>
      <c r="B10" s="978" t="s">
        <v>7</v>
      </c>
      <c r="C10" s="979">
        <f t="shared" ref="C10:C26" si="0">E10+G10+I10+K10+M10+O10</f>
        <v>4005</v>
      </c>
      <c r="D10" s="980">
        <f t="shared" ref="D10:D26" si="1">IFERROR(C10/$C10*100,"-")</f>
        <v>100</v>
      </c>
      <c r="E10" s="979">
        <v>1</v>
      </c>
      <c r="F10" s="980">
        <v>2.4968789013732832E-2</v>
      </c>
      <c r="G10" s="979">
        <v>3621</v>
      </c>
      <c r="H10" s="980">
        <v>90.411985018726597</v>
      </c>
      <c r="I10" s="979">
        <v>383</v>
      </c>
      <c r="J10" s="980">
        <v>9.5630461922596748</v>
      </c>
      <c r="K10" s="979">
        <v>0</v>
      </c>
      <c r="L10" s="980">
        <v>0</v>
      </c>
      <c r="M10" s="979">
        <v>0</v>
      </c>
      <c r="N10" s="980">
        <v>0</v>
      </c>
      <c r="O10" s="979">
        <v>0</v>
      </c>
      <c r="P10" s="980">
        <f t="shared" ref="P10:P26" si="2">IFERROR(O10/$C10*100,"-")</f>
        <v>0</v>
      </c>
      <c r="R10" s="977"/>
    </row>
    <row r="11" spans="1:21" s="962" customFormat="1" ht="16.5" customHeight="1" x14ac:dyDescent="0.25">
      <c r="A11" s="962">
        <v>3</v>
      </c>
      <c r="B11" s="978" t="s">
        <v>37</v>
      </c>
      <c r="C11" s="979">
        <f t="shared" si="0"/>
        <v>1805</v>
      </c>
      <c r="D11" s="980">
        <f t="shared" si="1"/>
        <v>100</v>
      </c>
      <c r="E11" s="979">
        <v>96</v>
      </c>
      <c r="F11" s="980">
        <v>5.3185595567867034</v>
      </c>
      <c r="G11" s="979">
        <v>1468</v>
      </c>
      <c r="H11" s="980">
        <v>81.329639889196685</v>
      </c>
      <c r="I11" s="979">
        <v>190</v>
      </c>
      <c r="J11" s="980">
        <v>10.526315789473683</v>
      </c>
      <c r="K11" s="979">
        <v>4</v>
      </c>
      <c r="L11" s="980">
        <v>0.221606648199446</v>
      </c>
      <c r="M11" s="979">
        <v>47</v>
      </c>
      <c r="N11" s="980">
        <v>2.6038781163434903</v>
      </c>
      <c r="O11" s="979">
        <v>0</v>
      </c>
      <c r="P11" s="980">
        <f t="shared" si="2"/>
        <v>0</v>
      </c>
      <c r="R11" s="977"/>
    </row>
    <row r="12" spans="1:21" s="962" customFormat="1" ht="16.5" customHeight="1" x14ac:dyDescent="0.25">
      <c r="A12" s="962">
        <v>4</v>
      </c>
      <c r="B12" s="978" t="s">
        <v>38</v>
      </c>
      <c r="C12" s="979">
        <f t="shared" si="0"/>
        <v>375</v>
      </c>
      <c r="D12" s="980">
        <f t="shared" si="1"/>
        <v>100</v>
      </c>
      <c r="E12" s="979">
        <v>0</v>
      </c>
      <c r="F12" s="980">
        <v>0</v>
      </c>
      <c r="G12" s="979">
        <v>309</v>
      </c>
      <c r="H12" s="980">
        <v>82.399999999999991</v>
      </c>
      <c r="I12" s="979">
        <v>66</v>
      </c>
      <c r="J12" s="980">
        <v>17.599999999999998</v>
      </c>
      <c r="K12" s="979">
        <v>0</v>
      </c>
      <c r="L12" s="980">
        <v>0</v>
      </c>
      <c r="M12" s="979">
        <v>0</v>
      </c>
      <c r="N12" s="980">
        <v>0</v>
      </c>
      <c r="O12" s="979">
        <v>0</v>
      </c>
      <c r="P12" s="980">
        <f t="shared" si="2"/>
        <v>0</v>
      </c>
      <c r="R12" s="977"/>
    </row>
    <row r="13" spans="1:21" s="962" customFormat="1" ht="16.5" customHeight="1" x14ac:dyDescent="0.25">
      <c r="A13" s="962">
        <v>5</v>
      </c>
      <c r="B13" s="978" t="s">
        <v>6</v>
      </c>
      <c r="C13" s="979">
        <f t="shared" si="0"/>
        <v>5116</v>
      </c>
      <c r="D13" s="980">
        <f t="shared" si="1"/>
        <v>100</v>
      </c>
      <c r="E13" s="979">
        <v>3212</v>
      </c>
      <c r="F13" s="980">
        <v>62.78342455043002</v>
      </c>
      <c r="G13" s="979">
        <v>734</v>
      </c>
      <c r="H13" s="980">
        <v>14.347146207974982</v>
      </c>
      <c r="I13" s="979">
        <v>402</v>
      </c>
      <c r="J13" s="980">
        <v>7.857701329163409</v>
      </c>
      <c r="K13" s="979">
        <v>766</v>
      </c>
      <c r="L13" s="980">
        <v>14.972634870992962</v>
      </c>
      <c r="M13" s="979">
        <v>2</v>
      </c>
      <c r="N13" s="980">
        <v>3.9093041438623924E-2</v>
      </c>
      <c r="O13" s="979">
        <v>0</v>
      </c>
      <c r="P13" s="980">
        <f t="shared" si="2"/>
        <v>0</v>
      </c>
      <c r="R13" s="977"/>
    </row>
    <row r="14" spans="1:21" s="962" customFormat="1" ht="16.5" customHeight="1" x14ac:dyDescent="0.25">
      <c r="A14" s="962">
        <v>6</v>
      </c>
      <c r="B14" s="978" t="s">
        <v>5</v>
      </c>
      <c r="C14" s="979">
        <f t="shared" si="0"/>
        <v>157</v>
      </c>
      <c r="D14" s="980">
        <f t="shared" si="1"/>
        <v>100</v>
      </c>
      <c r="E14" s="979">
        <v>0</v>
      </c>
      <c r="F14" s="980">
        <v>0</v>
      </c>
      <c r="G14" s="979">
        <v>157</v>
      </c>
      <c r="H14" s="980">
        <v>100</v>
      </c>
      <c r="I14" s="979">
        <v>0</v>
      </c>
      <c r="J14" s="980">
        <v>0</v>
      </c>
      <c r="K14" s="979">
        <v>0</v>
      </c>
      <c r="L14" s="980">
        <v>0</v>
      </c>
      <c r="M14" s="979">
        <v>0</v>
      </c>
      <c r="N14" s="980">
        <v>0</v>
      </c>
      <c r="O14" s="979">
        <v>0</v>
      </c>
      <c r="P14" s="980">
        <f t="shared" si="2"/>
        <v>0</v>
      </c>
      <c r="R14" s="977"/>
    </row>
    <row r="15" spans="1:21" s="963" customFormat="1" ht="16.5" customHeight="1" x14ac:dyDescent="0.25">
      <c r="A15" s="963">
        <v>7</v>
      </c>
      <c r="B15" s="978" t="s">
        <v>4</v>
      </c>
      <c r="C15" s="979">
        <f t="shared" si="0"/>
        <v>15912</v>
      </c>
      <c r="D15" s="980">
        <f t="shared" si="1"/>
        <v>100</v>
      </c>
      <c r="E15" s="979">
        <v>2301</v>
      </c>
      <c r="F15" s="980">
        <v>14.460784313725492</v>
      </c>
      <c r="G15" s="979">
        <v>9594</v>
      </c>
      <c r="H15" s="980">
        <v>60.294117647058819</v>
      </c>
      <c r="I15" s="979">
        <v>2094</v>
      </c>
      <c r="J15" s="980">
        <v>13.159879336349926</v>
      </c>
      <c r="K15" s="979">
        <v>1923</v>
      </c>
      <c r="L15" s="980">
        <v>12.085218702865761</v>
      </c>
      <c r="M15" s="979">
        <v>0</v>
      </c>
      <c r="N15" s="980">
        <v>0</v>
      </c>
      <c r="O15" s="979">
        <v>0</v>
      </c>
      <c r="P15" s="980">
        <f t="shared" si="2"/>
        <v>0</v>
      </c>
      <c r="R15" s="977"/>
    </row>
    <row r="16" spans="1:21" s="963" customFormat="1" ht="16.5" customHeight="1" x14ac:dyDescent="0.25">
      <c r="A16" s="963">
        <v>8</v>
      </c>
      <c r="B16" s="978" t="s">
        <v>40</v>
      </c>
      <c r="C16" s="979">
        <f t="shared" si="0"/>
        <v>4471</v>
      </c>
      <c r="D16" s="980">
        <f t="shared" si="1"/>
        <v>100</v>
      </c>
      <c r="E16" s="979">
        <v>335</v>
      </c>
      <c r="F16" s="980">
        <v>7.4927309326772535</v>
      </c>
      <c r="G16" s="979">
        <v>3182</v>
      </c>
      <c r="H16" s="980">
        <v>71.169760679937383</v>
      </c>
      <c r="I16" s="979">
        <v>242</v>
      </c>
      <c r="J16" s="980">
        <v>5.4126593603220758</v>
      </c>
      <c r="K16" s="979">
        <v>712</v>
      </c>
      <c r="L16" s="980">
        <v>15.924849027063297</v>
      </c>
      <c r="M16" s="979">
        <v>0</v>
      </c>
      <c r="N16" s="980">
        <v>0</v>
      </c>
      <c r="O16" s="979">
        <v>0</v>
      </c>
      <c r="P16" s="980">
        <f t="shared" si="2"/>
        <v>0</v>
      </c>
      <c r="R16" s="977"/>
    </row>
    <row r="17" spans="1:18" s="963" customFormat="1" ht="16.5" customHeight="1" x14ac:dyDescent="0.25">
      <c r="A17" s="963">
        <v>9</v>
      </c>
      <c r="B17" s="978" t="s">
        <v>41</v>
      </c>
      <c r="C17" s="979">
        <f t="shared" si="0"/>
        <v>11946</v>
      </c>
      <c r="D17" s="980">
        <f t="shared" si="1"/>
        <v>100</v>
      </c>
      <c r="E17" s="979">
        <v>2274</v>
      </c>
      <c r="F17" s="980">
        <v>19.035660472124562</v>
      </c>
      <c r="G17" s="979">
        <v>8448</v>
      </c>
      <c r="H17" s="980">
        <v>70.718232044198885</v>
      </c>
      <c r="I17" s="979">
        <v>1224</v>
      </c>
      <c r="J17" s="980">
        <v>10.246107483676544</v>
      </c>
      <c r="K17" s="979">
        <v>0</v>
      </c>
      <c r="L17" s="980">
        <v>0</v>
      </c>
      <c r="M17" s="979">
        <v>0</v>
      </c>
      <c r="N17" s="980">
        <v>0</v>
      </c>
      <c r="O17" s="979">
        <v>0</v>
      </c>
      <c r="P17" s="980">
        <f t="shared" si="2"/>
        <v>0</v>
      </c>
      <c r="R17" s="977"/>
    </row>
    <row r="18" spans="1:18" s="963" customFormat="1" ht="16.5" customHeight="1" x14ac:dyDescent="0.25">
      <c r="A18" s="963">
        <v>10</v>
      </c>
      <c r="B18" s="978" t="s">
        <v>3</v>
      </c>
      <c r="C18" s="979">
        <f t="shared" si="0"/>
        <v>9562</v>
      </c>
      <c r="D18" s="980">
        <f t="shared" si="1"/>
        <v>100</v>
      </c>
      <c r="E18" s="979">
        <v>4670</v>
      </c>
      <c r="F18" s="980">
        <v>48.839154988496134</v>
      </c>
      <c r="G18" s="979">
        <v>3647</v>
      </c>
      <c r="H18" s="980">
        <v>38.140556368960468</v>
      </c>
      <c r="I18" s="979">
        <v>364</v>
      </c>
      <c r="J18" s="980">
        <v>3.8067349926793561</v>
      </c>
      <c r="K18" s="979">
        <v>881</v>
      </c>
      <c r="L18" s="980">
        <v>9.2135536498640445</v>
      </c>
      <c r="M18" s="979">
        <v>0</v>
      </c>
      <c r="N18" s="980">
        <v>0</v>
      </c>
      <c r="O18" s="979">
        <v>0</v>
      </c>
      <c r="P18" s="980">
        <f t="shared" si="2"/>
        <v>0</v>
      </c>
      <c r="R18" s="977"/>
    </row>
    <row r="19" spans="1:18" s="962" customFormat="1" ht="16.5" customHeight="1" x14ac:dyDescent="0.25">
      <c r="A19" s="962">
        <v>11</v>
      </c>
      <c r="B19" s="978" t="s">
        <v>2</v>
      </c>
      <c r="C19" s="979">
        <f t="shared" si="0"/>
        <v>6697</v>
      </c>
      <c r="D19" s="980">
        <f t="shared" si="1"/>
        <v>100</v>
      </c>
      <c r="E19" s="979">
        <v>4640</v>
      </c>
      <c r="F19" s="980">
        <v>69.284754367627301</v>
      </c>
      <c r="G19" s="979">
        <v>1284</v>
      </c>
      <c r="H19" s="980">
        <v>19.172763924145141</v>
      </c>
      <c r="I19" s="979">
        <v>322</v>
      </c>
      <c r="J19" s="980">
        <v>4.8081230401672395</v>
      </c>
      <c r="K19" s="979">
        <v>451</v>
      </c>
      <c r="L19" s="980">
        <v>6.7343586680603256</v>
      </c>
      <c r="M19" s="979">
        <v>0</v>
      </c>
      <c r="N19" s="980">
        <v>0</v>
      </c>
      <c r="O19" s="979">
        <v>0</v>
      </c>
      <c r="P19" s="980">
        <f t="shared" si="2"/>
        <v>0</v>
      </c>
      <c r="R19" s="977"/>
    </row>
    <row r="20" spans="1:18" s="962" customFormat="1" ht="16.5" customHeight="1" x14ac:dyDescent="0.25">
      <c r="A20" s="962">
        <v>12</v>
      </c>
      <c r="B20" s="978" t="s">
        <v>35</v>
      </c>
      <c r="C20" s="979">
        <f t="shared" si="0"/>
        <v>5310</v>
      </c>
      <c r="D20" s="980">
        <f t="shared" si="1"/>
        <v>100</v>
      </c>
      <c r="E20" s="979">
        <v>826</v>
      </c>
      <c r="F20" s="980">
        <v>15.555555555555555</v>
      </c>
      <c r="G20" s="979">
        <v>2635</v>
      </c>
      <c r="H20" s="980">
        <v>49.623352165725052</v>
      </c>
      <c r="I20" s="979">
        <v>1130</v>
      </c>
      <c r="J20" s="980">
        <v>21.280602636534841</v>
      </c>
      <c r="K20" s="979">
        <v>719</v>
      </c>
      <c r="L20" s="980">
        <v>13.540489642184559</v>
      </c>
      <c r="M20" s="979">
        <v>0</v>
      </c>
      <c r="N20" s="980">
        <v>0</v>
      </c>
      <c r="O20" s="979">
        <v>0</v>
      </c>
      <c r="P20" s="980">
        <f t="shared" si="2"/>
        <v>0</v>
      </c>
      <c r="R20" s="977"/>
    </row>
    <row r="21" spans="1:18" s="962" customFormat="1" ht="16.5" customHeight="1" x14ac:dyDescent="0.25">
      <c r="A21" s="962">
        <v>13</v>
      </c>
      <c r="B21" s="978" t="s">
        <v>42</v>
      </c>
      <c r="C21" s="979">
        <f t="shared" si="0"/>
        <v>10496</v>
      </c>
      <c r="D21" s="980">
        <f t="shared" si="1"/>
        <v>100</v>
      </c>
      <c r="E21" s="979">
        <v>1055</v>
      </c>
      <c r="F21" s="980">
        <v>10.051448170731707</v>
      </c>
      <c r="G21" s="979">
        <v>6525</v>
      </c>
      <c r="H21" s="980">
        <v>62.166539634146346</v>
      </c>
      <c r="I21" s="979">
        <v>925</v>
      </c>
      <c r="J21" s="980">
        <v>8.8128810975609753</v>
      </c>
      <c r="K21" s="979">
        <v>1991</v>
      </c>
      <c r="L21" s="980">
        <v>18.969131097560975</v>
      </c>
      <c r="M21" s="979">
        <v>0</v>
      </c>
      <c r="N21" s="980">
        <v>0</v>
      </c>
      <c r="O21" s="979">
        <v>0</v>
      </c>
      <c r="P21" s="980">
        <f t="shared" si="2"/>
        <v>0</v>
      </c>
      <c r="R21" s="977"/>
    </row>
    <row r="22" spans="1:18" s="962" customFormat="1" ht="16.5" customHeight="1" x14ac:dyDescent="0.25">
      <c r="A22" s="962">
        <v>14</v>
      </c>
      <c r="B22" s="978" t="s">
        <v>43</v>
      </c>
      <c r="C22" s="979">
        <f t="shared" si="0"/>
        <v>438</v>
      </c>
      <c r="D22" s="980">
        <f t="shared" si="1"/>
        <v>100</v>
      </c>
      <c r="E22" s="979">
        <v>1</v>
      </c>
      <c r="F22" s="980">
        <v>0.22831050228310501</v>
      </c>
      <c r="G22" s="979">
        <v>194</v>
      </c>
      <c r="H22" s="980">
        <v>44.292237442922371</v>
      </c>
      <c r="I22" s="979">
        <v>87</v>
      </c>
      <c r="J22" s="980">
        <v>19.863013698630137</v>
      </c>
      <c r="K22" s="979">
        <v>156</v>
      </c>
      <c r="L22" s="980">
        <v>35.61643835616438</v>
      </c>
      <c r="M22" s="979">
        <v>0</v>
      </c>
      <c r="N22" s="980">
        <v>0</v>
      </c>
      <c r="O22" s="979">
        <v>0</v>
      </c>
      <c r="P22" s="980">
        <f t="shared" si="2"/>
        <v>0</v>
      </c>
      <c r="R22" s="977"/>
    </row>
    <row r="23" spans="1:18" s="962" customFormat="1" ht="16.5" customHeight="1" x14ac:dyDescent="0.25">
      <c r="A23" s="962">
        <v>15</v>
      </c>
      <c r="B23" s="978" t="s">
        <v>44</v>
      </c>
      <c r="C23" s="979">
        <f t="shared" si="0"/>
        <v>1471</v>
      </c>
      <c r="D23" s="980">
        <f t="shared" si="1"/>
        <v>100</v>
      </c>
      <c r="E23" s="979">
        <v>704</v>
      </c>
      <c r="F23" s="980">
        <v>47.85859959211421</v>
      </c>
      <c r="G23" s="979">
        <v>654</v>
      </c>
      <c r="H23" s="980">
        <v>44.45955132562883</v>
      </c>
      <c r="I23" s="979">
        <v>112</v>
      </c>
      <c r="J23" s="980">
        <v>7.6138681169272608</v>
      </c>
      <c r="K23" s="979">
        <v>1</v>
      </c>
      <c r="L23" s="980">
        <v>6.7980965329707682E-2</v>
      </c>
      <c r="M23" s="979">
        <v>0</v>
      </c>
      <c r="N23" s="980">
        <v>0</v>
      </c>
      <c r="O23" s="979">
        <v>0</v>
      </c>
      <c r="P23" s="980">
        <f t="shared" si="2"/>
        <v>0</v>
      </c>
      <c r="R23" s="977"/>
    </row>
    <row r="24" spans="1:18" s="962" customFormat="1" ht="16.5" customHeight="1" x14ac:dyDescent="0.25">
      <c r="A24" s="962">
        <v>16</v>
      </c>
      <c r="B24" s="978" t="s">
        <v>45</v>
      </c>
      <c r="C24" s="979">
        <f t="shared" si="0"/>
        <v>663</v>
      </c>
      <c r="D24" s="980">
        <f t="shared" si="1"/>
        <v>100</v>
      </c>
      <c r="E24" s="979">
        <v>0</v>
      </c>
      <c r="F24" s="980">
        <v>0</v>
      </c>
      <c r="G24" s="979">
        <v>662</v>
      </c>
      <c r="H24" s="980">
        <v>99.849170437405732</v>
      </c>
      <c r="I24" s="979">
        <v>1</v>
      </c>
      <c r="J24" s="980">
        <v>0.1508295625942685</v>
      </c>
      <c r="K24" s="979">
        <v>0</v>
      </c>
      <c r="L24" s="980">
        <v>0</v>
      </c>
      <c r="M24" s="979">
        <v>0</v>
      </c>
      <c r="N24" s="980">
        <v>0</v>
      </c>
      <c r="O24" s="979">
        <v>0</v>
      </c>
      <c r="P24" s="980">
        <f t="shared" si="2"/>
        <v>0</v>
      </c>
      <c r="R24" s="977"/>
    </row>
    <row r="25" spans="1:18" s="962" customFormat="1" ht="16.5" customHeight="1" x14ac:dyDescent="0.25">
      <c r="A25" s="962">
        <v>17</v>
      </c>
      <c r="B25" s="978" t="s">
        <v>46</v>
      </c>
      <c r="C25" s="979">
        <f t="shared" si="0"/>
        <v>507</v>
      </c>
      <c r="D25" s="980">
        <f t="shared" si="1"/>
        <v>100</v>
      </c>
      <c r="E25" s="979">
        <v>0</v>
      </c>
      <c r="F25" s="980">
        <v>0</v>
      </c>
      <c r="G25" s="979">
        <v>507</v>
      </c>
      <c r="H25" s="980">
        <v>100</v>
      </c>
      <c r="I25" s="979">
        <v>0</v>
      </c>
      <c r="J25" s="980">
        <v>0</v>
      </c>
      <c r="K25" s="979">
        <v>0</v>
      </c>
      <c r="L25" s="980">
        <v>0</v>
      </c>
      <c r="M25" s="979">
        <v>0</v>
      </c>
      <c r="N25" s="980">
        <v>0</v>
      </c>
      <c r="O25" s="979">
        <v>0</v>
      </c>
      <c r="P25" s="980">
        <f t="shared" si="2"/>
        <v>0</v>
      </c>
      <c r="R25" s="977"/>
    </row>
    <row r="26" spans="1:18" s="962" customFormat="1" ht="16.5" customHeight="1" x14ac:dyDescent="0.25">
      <c r="B26" s="981" t="s">
        <v>1</v>
      </c>
      <c r="C26" s="982">
        <f t="shared" si="0"/>
        <v>4</v>
      </c>
      <c r="D26" s="983">
        <f t="shared" si="1"/>
        <v>100</v>
      </c>
      <c r="E26" s="982">
        <v>3</v>
      </c>
      <c r="F26" s="983">
        <v>75</v>
      </c>
      <c r="G26" s="982">
        <v>1</v>
      </c>
      <c r="H26" s="983">
        <v>25</v>
      </c>
      <c r="I26" s="982">
        <v>0</v>
      </c>
      <c r="J26" s="983">
        <v>0</v>
      </c>
      <c r="K26" s="982">
        <v>0</v>
      </c>
      <c r="L26" s="983">
        <v>0</v>
      </c>
      <c r="M26" s="982">
        <v>0</v>
      </c>
      <c r="N26" s="983">
        <v>0</v>
      </c>
      <c r="O26" s="982">
        <v>0</v>
      </c>
      <c r="P26" s="983">
        <f t="shared" si="2"/>
        <v>0</v>
      </c>
      <c r="R26" s="977"/>
    </row>
    <row r="27" spans="1:18" s="1291" customFormat="1" x14ac:dyDescent="0.25">
      <c r="B27" s="1292" t="s">
        <v>0</v>
      </c>
      <c r="C27" s="1293">
        <f>SUM(C9:C26)</f>
        <v>81299</v>
      </c>
      <c r="D27" s="1294">
        <f>C27/$C27*100</f>
        <v>100</v>
      </c>
      <c r="E27" s="1295">
        <f>SUM(E9:E26)</f>
        <v>20118</v>
      </c>
      <c r="F27" s="1296">
        <f>E27/$C27*100</f>
        <v>24.745691828927786</v>
      </c>
      <c r="G27" s="1295">
        <f>SUM(G9:G26)</f>
        <v>45850</v>
      </c>
      <c r="H27" s="1296">
        <f>G27/$C27*100</f>
        <v>56.396757647695537</v>
      </c>
      <c r="I27" s="1295">
        <f>SUM(I9:I26)</f>
        <v>7678</v>
      </c>
      <c r="J27" s="1296">
        <f>I27/$C27*100</f>
        <v>9.444150604558482</v>
      </c>
      <c r="K27" s="1295">
        <f>SUM(K9:K26)</f>
        <v>7604</v>
      </c>
      <c r="L27" s="1296">
        <f>K27/$C27*100</f>
        <v>9.3531285747672186</v>
      </c>
      <c r="M27" s="1295">
        <f>SUM(M9:M26)</f>
        <v>49</v>
      </c>
      <c r="N27" s="1296">
        <f>M27/$C27*100</f>
        <v>6.0271344050972335E-2</v>
      </c>
      <c r="O27" s="1295">
        <f>SUM(O9:O26)</f>
        <v>0</v>
      </c>
      <c r="P27" s="1296">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331" customFormat="1" x14ac:dyDescent="0.25">
      <c r="B42" s="960"/>
      <c r="D42" s="960"/>
      <c r="M42" s="960"/>
      <c r="N42" s="960"/>
    </row>
    <row r="43" spans="2:14" s="1224" customFormat="1" x14ac:dyDescent="0.25">
      <c r="B43" s="964"/>
      <c r="D43" s="964"/>
      <c r="M43" s="964"/>
      <c r="N43" s="964"/>
    </row>
    <row r="44" spans="2:14" s="1224" customFormat="1" x14ac:dyDescent="0.25">
      <c r="D44" s="964"/>
      <c r="M44" s="964"/>
      <c r="N44" s="964"/>
    </row>
    <row r="45" spans="2:14" s="1224" customFormat="1" x14ac:dyDescent="0.25">
      <c r="B45" s="1224" t="s">
        <v>39</v>
      </c>
      <c r="D45" s="964"/>
      <c r="G45" s="1224">
        <f>IFERROR(GETPIVOTDATA("ID PRESTACION
COUNT",#REF!,"CCAA",$B45,"Grado Resuelto",$B$1,"Subtipo",G$1),0)</f>
        <v>0</v>
      </c>
      <c r="M45" s="964"/>
      <c r="N45" s="964"/>
    </row>
    <row r="46" spans="2:14" s="1224" customFormat="1" x14ac:dyDescent="0.25">
      <c r="B46" s="1224" t="s">
        <v>47</v>
      </c>
      <c r="D46" s="964"/>
      <c r="G46" s="1224">
        <f>IFERROR(GETPIVOTDATA("ID PRESTACION
COUNT",#REF!,"CCAA",$B46,"Grado Resuelto",$B$1,"Subtipo",G$1),0)</f>
        <v>0</v>
      </c>
      <c r="M46" s="964"/>
      <c r="N46" s="964"/>
    </row>
    <row r="47" spans="2:14" s="1224" customFormat="1" x14ac:dyDescent="0.25">
      <c r="D47" s="964"/>
      <c r="M47" s="964"/>
      <c r="N47" s="964"/>
    </row>
    <row r="48" spans="2:14" s="1331" customFormat="1" x14ac:dyDescent="0.25">
      <c r="D48" s="960"/>
    </row>
    <row r="49" spans="4:4" s="1331" customFormat="1" x14ac:dyDescent="0.25">
      <c r="D49" s="960"/>
    </row>
    <row r="50" spans="4:4" x14ac:dyDescent="0.25">
      <c r="D50" s="960"/>
    </row>
    <row r="51" spans="4:4" x14ac:dyDescent="0.25">
      <c r="D51" s="960"/>
    </row>
    <row r="52" spans="4:4" x14ac:dyDescent="0.25">
      <c r="D52" s="960"/>
    </row>
    <row r="53" spans="4:4" x14ac:dyDescent="0.25">
      <c r="D53" s="960"/>
    </row>
    <row r="54" spans="4:4" x14ac:dyDescent="0.25">
      <c r="D54" s="960"/>
    </row>
    <row r="55" spans="4:4" x14ac:dyDescent="0.25">
      <c r="D55" s="960"/>
    </row>
    <row r="56" spans="4:4" x14ac:dyDescent="0.25">
      <c r="D56" s="960"/>
    </row>
    <row r="57" spans="4:4" x14ac:dyDescent="0.25">
      <c r="D57" s="960"/>
    </row>
    <row r="58" spans="4:4" x14ac:dyDescent="0.25">
      <c r="D58" s="960"/>
    </row>
    <row r="59" spans="4:4"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49">
    <tabColor theme="0"/>
    <pageSetUpPr fitToPage="1"/>
  </sheetPr>
  <dimension ref="A1:U59"/>
  <sheetViews>
    <sheetView zoomScale="110" zoomScaleNormal="11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453125" style="988" bestFit="1" customWidth="1"/>
    <col min="5" max="5" width="8.54296875" style="988" customWidth="1"/>
    <col min="6" max="6" width="7.453125" style="988" bestFit="1" customWidth="1"/>
    <col min="7" max="7" width="8.26953125" style="988" customWidth="1"/>
    <col min="8" max="8" width="7" style="988" bestFit="1" customWidth="1"/>
    <col min="9" max="9" width="9.7265625" style="988" customWidth="1"/>
    <col min="10" max="10" width="7.453125" style="988" bestFit="1"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B1" s="960" t="s">
        <v>48</v>
      </c>
      <c r="E1" s="964" t="s">
        <v>194</v>
      </c>
      <c r="F1" s="964"/>
      <c r="G1" s="964" t="s">
        <v>195</v>
      </c>
      <c r="H1" s="964"/>
      <c r="I1" s="964" t="s">
        <v>196</v>
      </c>
      <c r="J1" s="964"/>
      <c r="K1" s="964" t="s">
        <v>197</v>
      </c>
      <c r="L1" s="964"/>
      <c r="M1" s="964" t="s">
        <v>198</v>
      </c>
      <c r="N1" s="964"/>
      <c r="O1" s="964" t="s">
        <v>199</v>
      </c>
    </row>
    <row r="2" spans="1:21" s="965" customFormat="1" ht="48" customHeight="1" x14ac:dyDescent="0.35">
      <c r="B2" s="966"/>
      <c r="C2" s="966"/>
      <c r="D2" s="966"/>
      <c r="E2" s="966"/>
      <c r="F2" s="966"/>
      <c r="G2" s="966"/>
      <c r="H2" s="966"/>
    </row>
    <row r="3" spans="1:21" s="967" customFormat="1" ht="21" x14ac:dyDescent="0.25">
      <c r="B3" s="1499" t="s">
        <v>441</v>
      </c>
      <c r="C3" s="1499"/>
      <c r="D3" s="1499"/>
      <c r="E3" s="1499"/>
      <c r="F3" s="1499"/>
      <c r="G3" s="1499"/>
      <c r="H3" s="1499"/>
      <c r="I3" s="1499"/>
      <c r="J3" s="1499"/>
      <c r="K3" s="1499"/>
      <c r="L3" s="1499"/>
      <c r="M3" s="1499"/>
      <c r="N3" s="1499"/>
      <c r="O3" s="1499"/>
      <c r="P3" s="1499"/>
    </row>
    <row r="4" spans="1:21" s="967" customFormat="1" ht="15.5" x14ac:dyDescent="0.25">
      <c r="B4" s="1420" t="str">
        <f>porsaad!$B$6</f>
        <v>Situación a 31 de diciembre de 2024</v>
      </c>
      <c r="C4" s="1420"/>
      <c r="D4" s="1420"/>
      <c r="E4" s="1420"/>
      <c r="F4" s="1420"/>
      <c r="G4" s="1420"/>
      <c r="H4" s="1420"/>
      <c r="I4" s="1420"/>
      <c r="J4" s="1420"/>
      <c r="K4" s="1420"/>
      <c r="L4" s="1420"/>
      <c r="M4" s="1420"/>
      <c r="N4" s="1420"/>
      <c r="O4" s="1420"/>
      <c r="P4" s="1420"/>
      <c r="Q4" s="968"/>
      <c r="R4" s="968"/>
      <c r="S4" s="968"/>
      <c r="T4" s="968"/>
      <c r="U4" s="968"/>
    </row>
    <row r="5" spans="1:21" s="969" customFormat="1" ht="7.5" customHeight="1" x14ac:dyDescent="0.25">
      <c r="B5" s="970"/>
      <c r="C5" s="969" t="s">
        <v>194</v>
      </c>
      <c r="E5" s="969" t="s">
        <v>195</v>
      </c>
      <c r="G5" s="969" t="s">
        <v>196</v>
      </c>
      <c r="I5" s="969" t="s">
        <v>197</v>
      </c>
      <c r="K5" s="964" t="s">
        <v>198</v>
      </c>
      <c r="M5" s="964" t="s">
        <v>199</v>
      </c>
      <c r="O5" s="964" t="s">
        <v>199</v>
      </c>
    </row>
    <row r="6" spans="1:21" s="967" customFormat="1" ht="15" customHeight="1" x14ac:dyDescent="0.25">
      <c r="B6" s="971"/>
      <c r="C6" s="1621" t="s">
        <v>200</v>
      </c>
      <c r="D6" s="1622"/>
      <c r="E6" s="1622"/>
      <c r="F6" s="1622"/>
      <c r="G6" s="1622"/>
      <c r="H6" s="1622"/>
      <c r="I6" s="1622"/>
      <c r="J6" s="1622"/>
      <c r="K6" s="1622"/>
      <c r="L6" s="1622"/>
      <c r="M6" s="1622"/>
      <c r="N6" s="1622"/>
      <c r="O6" s="1622"/>
      <c r="P6" s="1623"/>
    </row>
    <row r="7" spans="1:21" s="967" customFormat="1" ht="57" customHeight="1" x14ac:dyDescent="0.25">
      <c r="B7" s="1624" t="s">
        <v>12</v>
      </c>
      <c r="C7" s="1626" t="s">
        <v>0</v>
      </c>
      <c r="D7" s="1627"/>
      <c r="E7" s="1619" t="s">
        <v>201</v>
      </c>
      <c r="F7" s="1628"/>
      <c r="G7" s="1629" t="s">
        <v>202</v>
      </c>
      <c r="H7" s="1630"/>
      <c r="I7" s="1629" t="s">
        <v>203</v>
      </c>
      <c r="J7" s="1630"/>
      <c r="K7" s="1629" t="s">
        <v>204</v>
      </c>
      <c r="L7" s="1630"/>
      <c r="M7" s="1629" t="s">
        <v>205</v>
      </c>
      <c r="N7" s="1630"/>
      <c r="O7" s="1619" t="s">
        <v>206</v>
      </c>
      <c r="P7" s="1620"/>
    </row>
    <row r="8" spans="1:21" s="972" customFormat="1" ht="12" customHeight="1" x14ac:dyDescent="0.25">
      <c r="B8" s="1625"/>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120</v>
      </c>
      <c r="D9" s="976">
        <f>IFERROR(C9/$C9*100,"-")</f>
        <v>100</v>
      </c>
      <c r="E9" s="975">
        <v>0</v>
      </c>
      <c r="F9" s="976">
        <v>0</v>
      </c>
      <c r="G9" s="975">
        <v>9</v>
      </c>
      <c r="H9" s="976">
        <v>7.5</v>
      </c>
      <c r="I9" s="975">
        <v>111</v>
      </c>
      <c r="J9" s="976">
        <v>92.5</v>
      </c>
      <c r="K9" s="975">
        <v>0</v>
      </c>
      <c r="L9" s="976">
        <v>0</v>
      </c>
      <c r="M9" s="975">
        <v>0</v>
      </c>
      <c r="N9" s="976">
        <v>0</v>
      </c>
      <c r="O9" s="975">
        <v>0</v>
      </c>
      <c r="P9" s="976">
        <f>IFERROR(O9/$C9*100,"-")</f>
        <v>0</v>
      </c>
      <c r="R9" s="977"/>
    </row>
    <row r="10" spans="1:21" s="962" customFormat="1" ht="16.5" customHeight="1" x14ac:dyDescent="0.25">
      <c r="A10" s="962">
        <v>2</v>
      </c>
      <c r="B10" s="978" t="s">
        <v>7</v>
      </c>
      <c r="C10" s="979">
        <f t="shared" ref="C10:C26" si="0">E10+G10+I10+K10+M10+O10</f>
        <v>1724</v>
      </c>
      <c r="D10" s="980">
        <f t="shared" ref="D10:D26" si="1">IFERROR(C10/$C10*100,"-")</f>
        <v>100</v>
      </c>
      <c r="E10" s="979">
        <v>0</v>
      </c>
      <c r="F10" s="980">
        <v>0</v>
      </c>
      <c r="G10" s="979">
        <v>42</v>
      </c>
      <c r="H10" s="980">
        <v>2.436194895591647</v>
      </c>
      <c r="I10" s="979">
        <v>1682</v>
      </c>
      <c r="J10" s="980">
        <v>97.563805104408345</v>
      </c>
      <c r="K10" s="979">
        <v>0</v>
      </c>
      <c r="L10" s="980">
        <v>0</v>
      </c>
      <c r="M10" s="979">
        <v>0</v>
      </c>
      <c r="N10" s="980">
        <v>0</v>
      </c>
      <c r="O10" s="979">
        <v>0</v>
      </c>
      <c r="P10" s="980">
        <f t="shared" ref="P10:P26" si="2">IFERROR(O10/$C10*100,"-")</f>
        <v>0</v>
      </c>
      <c r="R10" s="977"/>
    </row>
    <row r="11" spans="1:21" s="962" customFormat="1" ht="16.5" customHeight="1" x14ac:dyDescent="0.25">
      <c r="A11" s="962">
        <v>3</v>
      </c>
      <c r="B11" s="978" t="s">
        <v>37</v>
      </c>
      <c r="C11" s="979">
        <f t="shared" si="0"/>
        <v>1537</v>
      </c>
      <c r="D11" s="980">
        <f t="shared" si="1"/>
        <v>100</v>
      </c>
      <c r="E11" s="979">
        <v>127</v>
      </c>
      <c r="F11" s="980">
        <v>8.2628497072218607</v>
      </c>
      <c r="G11" s="979">
        <v>19</v>
      </c>
      <c r="H11" s="980">
        <v>1.2361743656473649</v>
      </c>
      <c r="I11" s="979">
        <v>149</v>
      </c>
      <c r="J11" s="980">
        <v>9.6942094990240726</v>
      </c>
      <c r="K11" s="979">
        <v>1063</v>
      </c>
      <c r="L11" s="980">
        <v>69.160702667534153</v>
      </c>
      <c r="M11" s="979">
        <v>179</v>
      </c>
      <c r="N11" s="980">
        <v>11.646063760572543</v>
      </c>
      <c r="O11" s="979">
        <v>0</v>
      </c>
      <c r="P11" s="980">
        <f t="shared" si="2"/>
        <v>0</v>
      </c>
      <c r="R11" s="977"/>
    </row>
    <row r="12" spans="1:21" s="962" customFormat="1" ht="16.5" customHeight="1" x14ac:dyDescent="0.25">
      <c r="A12" s="962">
        <v>4</v>
      </c>
      <c r="B12" s="978" t="s">
        <v>38</v>
      </c>
      <c r="C12" s="979">
        <f t="shared" si="0"/>
        <v>48</v>
      </c>
      <c r="D12" s="980">
        <f t="shared" si="1"/>
        <v>100</v>
      </c>
      <c r="E12" s="979">
        <v>0</v>
      </c>
      <c r="F12" s="980">
        <v>0</v>
      </c>
      <c r="G12" s="979">
        <v>0</v>
      </c>
      <c r="H12" s="980">
        <v>0</v>
      </c>
      <c r="I12" s="979">
        <v>48</v>
      </c>
      <c r="J12" s="980">
        <v>100</v>
      </c>
      <c r="K12" s="979">
        <v>0</v>
      </c>
      <c r="L12" s="980">
        <v>0</v>
      </c>
      <c r="M12" s="979">
        <v>0</v>
      </c>
      <c r="N12" s="980">
        <v>0</v>
      </c>
      <c r="O12" s="979">
        <v>0</v>
      </c>
      <c r="P12" s="980">
        <f t="shared" si="2"/>
        <v>0</v>
      </c>
      <c r="R12" s="977"/>
    </row>
    <row r="13" spans="1:21" s="962" customFormat="1" ht="16.5" customHeight="1" x14ac:dyDescent="0.25">
      <c r="A13" s="962">
        <v>5</v>
      </c>
      <c r="B13" s="978" t="s">
        <v>6</v>
      </c>
      <c r="C13" s="979">
        <f t="shared" si="0"/>
        <v>5894</v>
      </c>
      <c r="D13" s="980">
        <f t="shared" si="1"/>
        <v>100</v>
      </c>
      <c r="E13" s="979">
        <v>4255</v>
      </c>
      <c r="F13" s="980">
        <v>72.192059721750937</v>
      </c>
      <c r="G13" s="979">
        <v>4</v>
      </c>
      <c r="H13" s="980">
        <v>6.7865626060400405E-2</v>
      </c>
      <c r="I13" s="979">
        <v>551</v>
      </c>
      <c r="J13" s="980">
        <v>9.3484899898201572</v>
      </c>
      <c r="K13" s="979">
        <v>1082</v>
      </c>
      <c r="L13" s="980">
        <v>18.357651849338311</v>
      </c>
      <c r="M13" s="979">
        <v>2</v>
      </c>
      <c r="N13" s="980">
        <v>3.3932813030200203E-2</v>
      </c>
      <c r="O13" s="979">
        <v>0</v>
      </c>
      <c r="P13" s="980">
        <f t="shared" si="2"/>
        <v>0</v>
      </c>
      <c r="R13" s="977"/>
    </row>
    <row r="14" spans="1:21" s="962" customFormat="1" ht="16.5" customHeight="1" x14ac:dyDescent="0.25">
      <c r="A14" s="962">
        <v>6</v>
      </c>
      <c r="B14" s="978" t="s">
        <v>5</v>
      </c>
      <c r="C14" s="979">
        <f t="shared" si="0"/>
        <v>1</v>
      </c>
      <c r="D14" s="980">
        <f t="shared" si="1"/>
        <v>100</v>
      </c>
      <c r="E14" s="979">
        <v>0</v>
      </c>
      <c r="F14" s="980">
        <v>0</v>
      </c>
      <c r="G14" s="979">
        <v>0</v>
      </c>
      <c r="H14" s="980">
        <v>0</v>
      </c>
      <c r="I14" s="979">
        <v>1</v>
      </c>
      <c r="J14" s="980">
        <v>100</v>
      </c>
      <c r="K14" s="979">
        <v>0</v>
      </c>
      <c r="L14" s="980">
        <v>0</v>
      </c>
      <c r="M14" s="979">
        <v>0</v>
      </c>
      <c r="N14" s="980">
        <v>0</v>
      </c>
      <c r="O14" s="979">
        <v>0</v>
      </c>
      <c r="P14" s="980">
        <f t="shared" si="2"/>
        <v>0</v>
      </c>
      <c r="R14" s="977"/>
    </row>
    <row r="15" spans="1:21" s="963" customFormat="1" ht="16.5" customHeight="1" x14ac:dyDescent="0.25">
      <c r="A15" s="963">
        <v>7</v>
      </c>
      <c r="B15" s="978" t="s">
        <v>4</v>
      </c>
      <c r="C15" s="979">
        <f t="shared" si="0"/>
        <v>20002</v>
      </c>
      <c r="D15" s="980">
        <f t="shared" si="1"/>
        <v>100</v>
      </c>
      <c r="E15" s="979">
        <v>7968</v>
      </c>
      <c r="F15" s="980">
        <v>39.836016398360165</v>
      </c>
      <c r="G15" s="979">
        <v>48</v>
      </c>
      <c r="H15" s="980">
        <v>0.23997600239976002</v>
      </c>
      <c r="I15" s="979">
        <v>10322</v>
      </c>
      <c r="J15" s="980">
        <v>51.604839516048393</v>
      </c>
      <c r="K15" s="979">
        <v>1664</v>
      </c>
      <c r="L15" s="980">
        <v>8.3191680831916806</v>
      </c>
      <c r="M15" s="979">
        <v>0</v>
      </c>
      <c r="N15" s="980">
        <v>0</v>
      </c>
      <c r="O15" s="979">
        <v>0</v>
      </c>
      <c r="P15" s="980">
        <f t="shared" si="2"/>
        <v>0</v>
      </c>
      <c r="R15" s="977"/>
    </row>
    <row r="16" spans="1:21" s="963" customFormat="1" ht="16.5" customHeight="1" x14ac:dyDescent="0.25">
      <c r="A16" s="963">
        <v>8</v>
      </c>
      <c r="B16" s="978" t="s">
        <v>40</v>
      </c>
      <c r="C16" s="979">
        <f t="shared" si="0"/>
        <v>3313</v>
      </c>
      <c r="D16" s="980">
        <f t="shared" si="1"/>
        <v>100</v>
      </c>
      <c r="E16" s="979">
        <v>632</v>
      </c>
      <c r="F16" s="980">
        <v>19.076365831572591</v>
      </c>
      <c r="G16" s="979">
        <v>1828</v>
      </c>
      <c r="H16" s="980">
        <v>55.176577120434658</v>
      </c>
      <c r="I16" s="979">
        <v>136</v>
      </c>
      <c r="J16" s="980">
        <v>4.1050407485662541</v>
      </c>
      <c r="K16" s="979">
        <v>717</v>
      </c>
      <c r="L16" s="980">
        <v>21.642016299426501</v>
      </c>
      <c r="M16" s="979">
        <v>0</v>
      </c>
      <c r="N16" s="980">
        <v>0</v>
      </c>
      <c r="O16" s="979">
        <v>0</v>
      </c>
      <c r="P16" s="980">
        <f t="shared" si="2"/>
        <v>0</v>
      </c>
      <c r="R16" s="977"/>
    </row>
    <row r="17" spans="1:18" s="963" customFormat="1" ht="16.5" customHeight="1" x14ac:dyDescent="0.25">
      <c r="A17" s="963">
        <v>9</v>
      </c>
      <c r="B17" s="978" t="s">
        <v>41</v>
      </c>
      <c r="C17" s="979">
        <f t="shared" si="0"/>
        <v>5640</v>
      </c>
      <c r="D17" s="980">
        <f t="shared" si="1"/>
        <v>100</v>
      </c>
      <c r="E17" s="979">
        <v>4975</v>
      </c>
      <c r="F17" s="980">
        <v>88.209219858156033</v>
      </c>
      <c r="G17" s="979">
        <v>4</v>
      </c>
      <c r="H17" s="980">
        <v>7.0921985815602842E-2</v>
      </c>
      <c r="I17" s="979">
        <v>661</v>
      </c>
      <c r="J17" s="980">
        <v>11.719858156028369</v>
      </c>
      <c r="K17" s="979">
        <v>0</v>
      </c>
      <c r="L17" s="980">
        <v>0</v>
      </c>
      <c r="M17" s="979">
        <v>0</v>
      </c>
      <c r="N17" s="980">
        <v>0</v>
      </c>
      <c r="O17" s="979">
        <v>0</v>
      </c>
      <c r="P17" s="980">
        <f t="shared" si="2"/>
        <v>0</v>
      </c>
      <c r="R17" s="977"/>
    </row>
    <row r="18" spans="1:18" s="963" customFormat="1" ht="16.5" customHeight="1" x14ac:dyDescent="0.25">
      <c r="A18" s="963">
        <v>10</v>
      </c>
      <c r="B18" s="978" t="s">
        <v>3</v>
      </c>
      <c r="C18" s="979">
        <f t="shared" si="0"/>
        <v>7922</v>
      </c>
      <c r="D18" s="980">
        <f t="shared" si="1"/>
        <v>100</v>
      </c>
      <c r="E18" s="979">
        <v>5829</v>
      </c>
      <c r="F18" s="980">
        <v>73.579904064630142</v>
      </c>
      <c r="G18" s="979">
        <v>1368</v>
      </c>
      <c r="H18" s="980">
        <v>17.268366574097449</v>
      </c>
      <c r="I18" s="979">
        <v>110</v>
      </c>
      <c r="J18" s="980">
        <v>1.3885382479171926</v>
      </c>
      <c r="K18" s="979">
        <v>615</v>
      </c>
      <c r="L18" s="980">
        <v>7.7631911133552141</v>
      </c>
      <c r="M18" s="979">
        <v>0</v>
      </c>
      <c r="N18" s="980">
        <v>0</v>
      </c>
      <c r="O18" s="979">
        <v>0</v>
      </c>
      <c r="P18" s="980">
        <f t="shared" si="2"/>
        <v>0</v>
      </c>
      <c r="R18" s="977"/>
    </row>
    <row r="19" spans="1:18" s="962" customFormat="1" ht="16.5" customHeight="1" x14ac:dyDescent="0.25">
      <c r="A19" s="962">
        <v>11</v>
      </c>
      <c r="B19" s="978" t="s">
        <v>2</v>
      </c>
      <c r="C19" s="979">
        <f t="shared" si="0"/>
        <v>7437</v>
      </c>
      <c r="D19" s="980">
        <f t="shared" si="1"/>
        <v>100</v>
      </c>
      <c r="E19" s="979">
        <v>6452</v>
      </c>
      <c r="F19" s="980">
        <v>86.755412128546467</v>
      </c>
      <c r="G19" s="979">
        <v>1</v>
      </c>
      <c r="H19" s="980">
        <v>1.344628210299852E-2</v>
      </c>
      <c r="I19" s="979">
        <v>291</v>
      </c>
      <c r="J19" s="980">
        <v>3.9128680919725696</v>
      </c>
      <c r="K19" s="979">
        <v>693</v>
      </c>
      <c r="L19" s="980">
        <v>9.3182734973779748</v>
      </c>
      <c r="M19" s="979">
        <v>0</v>
      </c>
      <c r="N19" s="980">
        <v>0</v>
      </c>
      <c r="O19" s="979">
        <v>0</v>
      </c>
      <c r="P19" s="980">
        <f t="shared" si="2"/>
        <v>0</v>
      </c>
      <c r="R19" s="977"/>
    </row>
    <row r="20" spans="1:18" s="962" customFormat="1" ht="16.5" customHeight="1" x14ac:dyDescent="0.25">
      <c r="A20" s="962">
        <v>12</v>
      </c>
      <c r="B20" s="978" t="s">
        <v>35</v>
      </c>
      <c r="C20" s="979">
        <f t="shared" si="0"/>
        <v>5098</v>
      </c>
      <c r="D20" s="980">
        <f t="shared" si="1"/>
        <v>100</v>
      </c>
      <c r="E20" s="979">
        <v>1684</v>
      </c>
      <c r="F20" s="980">
        <v>33.032561788936839</v>
      </c>
      <c r="G20" s="979">
        <v>45</v>
      </c>
      <c r="H20" s="980">
        <v>0.88269909768536692</v>
      </c>
      <c r="I20" s="979">
        <v>1699</v>
      </c>
      <c r="J20" s="980">
        <v>33.32679482149863</v>
      </c>
      <c r="K20" s="979">
        <v>1670</v>
      </c>
      <c r="L20" s="980">
        <v>32.75794429187917</v>
      </c>
      <c r="M20" s="979">
        <v>0</v>
      </c>
      <c r="N20" s="980">
        <v>0</v>
      </c>
      <c r="O20" s="979">
        <v>0</v>
      </c>
      <c r="P20" s="980">
        <f t="shared" si="2"/>
        <v>0</v>
      </c>
      <c r="R20" s="977"/>
    </row>
    <row r="21" spans="1:18" s="962" customFormat="1" ht="16.5" customHeight="1" x14ac:dyDescent="0.25">
      <c r="A21" s="962">
        <v>13</v>
      </c>
      <c r="B21" s="978" t="s">
        <v>42</v>
      </c>
      <c r="C21" s="979">
        <f t="shared" si="0"/>
        <v>5040</v>
      </c>
      <c r="D21" s="980">
        <f t="shared" si="1"/>
        <v>100</v>
      </c>
      <c r="E21" s="979">
        <v>1135</v>
      </c>
      <c r="F21" s="980">
        <v>22.519841269841269</v>
      </c>
      <c r="G21" s="979">
        <v>4</v>
      </c>
      <c r="H21" s="980">
        <v>7.9365079365079361E-2</v>
      </c>
      <c r="I21" s="979">
        <v>433</v>
      </c>
      <c r="J21" s="980">
        <v>8.5912698412698418</v>
      </c>
      <c r="K21" s="979">
        <v>3468</v>
      </c>
      <c r="L21" s="980">
        <v>68.80952380952381</v>
      </c>
      <c r="M21" s="979">
        <v>0</v>
      </c>
      <c r="N21" s="980">
        <v>0</v>
      </c>
      <c r="O21" s="979">
        <v>0</v>
      </c>
      <c r="P21" s="980">
        <f t="shared" si="2"/>
        <v>0</v>
      </c>
      <c r="R21" s="977"/>
    </row>
    <row r="22" spans="1:18" s="962" customFormat="1" ht="16.5" customHeight="1" x14ac:dyDescent="0.25">
      <c r="A22" s="962">
        <v>14</v>
      </c>
      <c r="B22" s="978" t="s">
        <v>43</v>
      </c>
      <c r="C22" s="979">
        <f t="shared" si="0"/>
        <v>182</v>
      </c>
      <c r="D22" s="980">
        <f t="shared" si="1"/>
        <v>100</v>
      </c>
      <c r="E22" s="979">
        <v>0</v>
      </c>
      <c r="F22" s="980">
        <v>0</v>
      </c>
      <c r="G22" s="979">
        <v>0</v>
      </c>
      <c r="H22" s="980">
        <v>0</v>
      </c>
      <c r="I22" s="979">
        <v>58</v>
      </c>
      <c r="J22" s="980">
        <v>31.868131868131865</v>
      </c>
      <c r="K22" s="979">
        <v>124</v>
      </c>
      <c r="L22" s="980">
        <v>68.131868131868131</v>
      </c>
      <c r="M22" s="979">
        <v>0</v>
      </c>
      <c r="N22" s="980">
        <v>0</v>
      </c>
      <c r="O22" s="979">
        <v>0</v>
      </c>
      <c r="P22" s="980">
        <f t="shared" si="2"/>
        <v>0</v>
      </c>
      <c r="R22" s="977"/>
    </row>
    <row r="23" spans="1:18" s="962" customFormat="1" ht="16.5" customHeight="1" x14ac:dyDescent="0.25">
      <c r="A23" s="962">
        <v>15</v>
      </c>
      <c r="B23" s="978" t="s">
        <v>44</v>
      </c>
      <c r="C23" s="979">
        <f t="shared" si="0"/>
        <v>703</v>
      </c>
      <c r="D23" s="980">
        <f t="shared" si="1"/>
        <v>100</v>
      </c>
      <c r="E23" s="979">
        <v>444</v>
      </c>
      <c r="F23" s="980">
        <v>63.157894736842103</v>
      </c>
      <c r="G23" s="979">
        <v>15</v>
      </c>
      <c r="H23" s="980">
        <v>2.1337126600284493</v>
      </c>
      <c r="I23" s="979">
        <v>115</v>
      </c>
      <c r="J23" s="980">
        <v>16.358463726884779</v>
      </c>
      <c r="K23" s="979">
        <v>129</v>
      </c>
      <c r="L23" s="980">
        <v>18.349928876244665</v>
      </c>
      <c r="M23" s="979">
        <v>0</v>
      </c>
      <c r="N23" s="980">
        <v>0</v>
      </c>
      <c r="O23" s="979">
        <v>0</v>
      </c>
      <c r="P23" s="980">
        <f t="shared" si="2"/>
        <v>0</v>
      </c>
      <c r="R23" s="977"/>
    </row>
    <row r="24" spans="1:18" s="962" customFormat="1" ht="16.5" customHeight="1" x14ac:dyDescent="0.25">
      <c r="A24" s="962">
        <v>16</v>
      </c>
      <c r="B24" s="978" t="s">
        <v>45</v>
      </c>
      <c r="C24" s="979">
        <f t="shared" si="0"/>
        <v>34</v>
      </c>
      <c r="D24" s="980">
        <f t="shared" si="1"/>
        <v>100</v>
      </c>
      <c r="E24" s="979">
        <v>0</v>
      </c>
      <c r="F24" s="980">
        <v>0</v>
      </c>
      <c r="G24" s="979">
        <v>34</v>
      </c>
      <c r="H24" s="980">
        <v>100</v>
      </c>
      <c r="I24" s="979">
        <v>0</v>
      </c>
      <c r="J24" s="980">
        <v>0</v>
      </c>
      <c r="K24" s="979">
        <v>0</v>
      </c>
      <c r="L24" s="980">
        <v>0</v>
      </c>
      <c r="M24" s="979">
        <v>0</v>
      </c>
      <c r="N24" s="980">
        <v>0</v>
      </c>
      <c r="O24" s="979">
        <v>0</v>
      </c>
      <c r="P24" s="980">
        <f t="shared" si="2"/>
        <v>0</v>
      </c>
      <c r="R24" s="977"/>
    </row>
    <row r="25" spans="1:18" s="962" customFormat="1" ht="16.5" customHeight="1" x14ac:dyDescent="0.25">
      <c r="A25" s="962">
        <v>17</v>
      </c>
      <c r="B25" s="978" t="s">
        <v>46</v>
      </c>
      <c r="C25" s="979">
        <f t="shared" si="0"/>
        <v>10</v>
      </c>
      <c r="D25" s="980">
        <f t="shared" si="1"/>
        <v>100</v>
      </c>
      <c r="E25" s="979">
        <v>0</v>
      </c>
      <c r="F25" s="980">
        <v>0</v>
      </c>
      <c r="G25" s="979">
        <v>10</v>
      </c>
      <c r="H25" s="980">
        <v>100</v>
      </c>
      <c r="I25" s="979">
        <v>0</v>
      </c>
      <c r="J25" s="980">
        <v>0</v>
      </c>
      <c r="K25" s="979">
        <v>0</v>
      </c>
      <c r="L25" s="980">
        <v>0</v>
      </c>
      <c r="M25" s="979">
        <v>0</v>
      </c>
      <c r="N25" s="980">
        <v>0</v>
      </c>
      <c r="O25" s="979">
        <v>0</v>
      </c>
      <c r="P25" s="980">
        <f t="shared" si="2"/>
        <v>0</v>
      </c>
      <c r="R25" s="977"/>
    </row>
    <row r="26" spans="1:18" s="962" customFormat="1" ht="16.5" customHeight="1" x14ac:dyDescent="0.25">
      <c r="B26" s="981" t="s">
        <v>1</v>
      </c>
      <c r="C26" s="982">
        <f t="shared" si="0"/>
        <v>1</v>
      </c>
      <c r="D26" s="983">
        <f t="shared" si="1"/>
        <v>100</v>
      </c>
      <c r="E26" s="982">
        <v>1</v>
      </c>
      <c r="F26" s="983">
        <v>100</v>
      </c>
      <c r="G26" s="982">
        <v>0</v>
      </c>
      <c r="H26" s="983">
        <v>0</v>
      </c>
      <c r="I26" s="982">
        <v>0</v>
      </c>
      <c r="J26" s="983">
        <v>0</v>
      </c>
      <c r="K26" s="982">
        <v>0</v>
      </c>
      <c r="L26" s="983">
        <v>0</v>
      </c>
      <c r="M26" s="982">
        <v>0</v>
      </c>
      <c r="N26" s="983">
        <v>0</v>
      </c>
      <c r="O26" s="982">
        <v>0</v>
      </c>
      <c r="P26" s="983">
        <f t="shared" si="2"/>
        <v>0</v>
      </c>
      <c r="R26" s="977"/>
    </row>
    <row r="27" spans="1:18" s="1291" customFormat="1" x14ac:dyDescent="0.25">
      <c r="B27" s="1292" t="s">
        <v>0</v>
      </c>
      <c r="C27" s="1295">
        <f>SUM(C9:C26)</f>
        <v>64706</v>
      </c>
      <c r="D27" s="1296">
        <f>C27/$C27*100</f>
        <v>100</v>
      </c>
      <c r="E27" s="1295">
        <f>SUM(E9:E26)</f>
        <v>33502</v>
      </c>
      <c r="F27" s="1296">
        <f>E27/$C27*100</f>
        <v>51.775724044138101</v>
      </c>
      <c r="G27" s="1295">
        <f>SUM(G9:G26)</f>
        <v>3431</v>
      </c>
      <c r="H27" s="1296">
        <f>G27/$C27*100</f>
        <v>5.3024449046456281</v>
      </c>
      <c r="I27" s="1295">
        <f>SUM(I9:I26)</f>
        <v>16367</v>
      </c>
      <c r="J27" s="1296">
        <f>I27/$C27*100</f>
        <v>25.294408555620805</v>
      </c>
      <c r="K27" s="1295">
        <f>SUM(K9:K26)</f>
        <v>11225</v>
      </c>
      <c r="L27" s="1296">
        <f>K27/$C27*100</f>
        <v>17.347695731462306</v>
      </c>
      <c r="M27" s="1295">
        <f>SUM(M9:M26)</f>
        <v>181</v>
      </c>
      <c r="N27" s="1296">
        <f>M27/$C27*100</f>
        <v>0.27972676413315611</v>
      </c>
      <c r="O27" s="1295">
        <f>SUM(O9:O26)</f>
        <v>0</v>
      </c>
      <c r="P27" s="1296">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224" customFormat="1" x14ac:dyDescent="0.25">
      <c r="B42" s="964"/>
      <c r="D42" s="964"/>
      <c r="M42" s="964"/>
      <c r="N42" s="964"/>
    </row>
    <row r="43" spans="2:14" s="1224" customFormat="1" x14ac:dyDescent="0.25">
      <c r="B43" s="964"/>
      <c r="D43" s="964"/>
      <c r="M43" s="964"/>
      <c r="N43" s="964"/>
    </row>
    <row r="44" spans="2:14" s="1224" customFormat="1" x14ac:dyDescent="0.25">
      <c r="D44" s="964"/>
      <c r="M44" s="964"/>
      <c r="N44" s="964"/>
    </row>
    <row r="45" spans="2:14" s="1224" customFormat="1" x14ac:dyDescent="0.25">
      <c r="B45" s="1224" t="s">
        <v>39</v>
      </c>
      <c r="D45" s="964"/>
      <c r="G45" s="1224">
        <f>IFERROR(GETPIVOTDATA("ID PRESTACION
COUNT",#REF!,"CCAA",$B45,"Grado Resuelto",$B$1,"Subtipo",G$1),0)</f>
        <v>0</v>
      </c>
      <c r="M45" s="964"/>
      <c r="N45" s="964"/>
    </row>
    <row r="46" spans="2:14" s="1224" customFormat="1" x14ac:dyDescent="0.25">
      <c r="B46" s="1224" t="s">
        <v>47</v>
      </c>
      <c r="D46" s="964"/>
      <c r="G46" s="1224">
        <f>IFERROR(GETPIVOTDATA("ID PRESTACION
COUNT",#REF!,"CCAA",$B46,"Grado Resuelto",$B$1,"Subtipo",G$1),0)</f>
        <v>0</v>
      </c>
      <c r="M46" s="964"/>
      <c r="N46" s="964"/>
    </row>
    <row r="47" spans="2:14" s="1224" customFormat="1" x14ac:dyDescent="0.25">
      <c r="D47" s="964"/>
      <c r="M47" s="964"/>
      <c r="N47" s="964"/>
    </row>
    <row r="48" spans="2:14" s="1224" customFormat="1" x14ac:dyDescent="0.25">
      <c r="D48" s="964"/>
    </row>
    <row r="49" spans="4:4" x14ac:dyDescent="0.25">
      <c r="D49" s="960"/>
    </row>
    <row r="50" spans="4:4" x14ac:dyDescent="0.25">
      <c r="D50" s="960"/>
    </row>
    <row r="51" spans="4:4" x14ac:dyDescent="0.25">
      <c r="D51" s="960"/>
    </row>
    <row r="52" spans="4:4" x14ac:dyDescent="0.25">
      <c r="D52" s="960"/>
    </row>
    <row r="53" spans="4:4" x14ac:dyDescent="0.25">
      <c r="D53" s="960"/>
    </row>
    <row r="54" spans="4:4" x14ac:dyDescent="0.25">
      <c r="D54" s="960"/>
    </row>
    <row r="55" spans="4:4" x14ac:dyDescent="0.25">
      <c r="D55" s="960"/>
    </row>
    <row r="56" spans="4:4" x14ac:dyDescent="0.25">
      <c r="D56" s="960"/>
    </row>
    <row r="57" spans="4:4" x14ac:dyDescent="0.25">
      <c r="D57" s="960"/>
    </row>
    <row r="58" spans="4:4" x14ac:dyDescent="0.25">
      <c r="D58" s="960"/>
    </row>
    <row r="59" spans="4:4"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Hoja35">
    <pageSetUpPr fitToPage="1"/>
  </sheetPr>
  <dimension ref="A1:AM99"/>
  <sheetViews>
    <sheetView showGridLines="0" zoomScaleNormal="100" workbookViewId="0"/>
  </sheetViews>
  <sheetFormatPr baseColWidth="10" defaultColWidth="11.453125" defaultRowHeight="14.5" x14ac:dyDescent="0.35"/>
  <cols>
    <col min="1" max="1" width="1.1796875" style="1014" customWidth="1"/>
    <col min="2" max="2" width="25.26953125" style="1014" customWidth="1"/>
    <col min="3" max="3" width="11.26953125" style="1014" customWidth="1"/>
    <col min="4" max="16384" width="11.453125" style="1014"/>
  </cols>
  <sheetData>
    <row r="1" spans="1:39" s="993" customFormat="1" x14ac:dyDescent="0.25">
      <c r="D1" s="996"/>
      <c r="E1" s="996"/>
      <c r="N1" s="996"/>
    </row>
    <row r="2" spans="1:39" s="997" customFormat="1" ht="47.25" customHeight="1" x14ac:dyDescent="0.35">
      <c r="B2" s="1635"/>
      <c r="C2" s="1635"/>
      <c r="D2" s="1635"/>
      <c r="E2" s="1635"/>
      <c r="F2" s="1635"/>
      <c r="G2" s="1635"/>
      <c r="H2" s="1635"/>
      <c r="I2" s="998"/>
      <c r="L2" s="999"/>
      <c r="N2" s="1000"/>
      <c r="O2" s="1000"/>
      <c r="P2" s="1000"/>
      <c r="Q2" s="1000"/>
      <c r="R2" s="1000"/>
      <c r="S2" s="1000"/>
      <c r="T2" s="1000"/>
      <c r="U2" s="1000"/>
      <c r="V2" s="1000"/>
      <c r="W2" s="1000"/>
      <c r="X2" s="1000"/>
      <c r="Y2" s="1000"/>
      <c r="Z2" s="1000"/>
      <c r="AA2" s="1000"/>
      <c r="AB2" s="1000"/>
      <c r="AC2" s="1000"/>
      <c r="AD2" s="1000"/>
      <c r="AE2" s="1000"/>
      <c r="AF2" s="1000"/>
      <c r="AG2" s="1000"/>
    </row>
    <row r="3" spans="1:39" s="1001" customFormat="1" ht="1.5" customHeight="1" x14ac:dyDescent="0.25">
      <c r="B3" s="1002"/>
      <c r="C3" s="1002"/>
      <c r="D3" s="1002"/>
      <c r="E3" s="1002"/>
      <c r="F3" s="1002"/>
      <c r="G3" s="1002"/>
      <c r="H3" s="1002"/>
      <c r="I3" s="1002"/>
      <c r="J3" s="1002"/>
      <c r="K3" s="1002"/>
      <c r="L3" s="1002"/>
      <c r="M3" s="1002"/>
      <c r="N3" s="1003"/>
      <c r="O3" s="1000"/>
      <c r="P3" s="1000"/>
      <c r="Q3" s="1000"/>
      <c r="R3" s="1000"/>
      <c r="S3" s="1000"/>
      <c r="T3" s="1000"/>
      <c r="U3" s="1000"/>
      <c r="V3" s="1000"/>
      <c r="W3" s="1000"/>
      <c r="X3" s="1000"/>
      <c r="Y3" s="1000"/>
      <c r="Z3" s="1000"/>
      <c r="AA3" s="1000"/>
      <c r="AB3" s="1000"/>
      <c r="AC3" s="1000"/>
      <c r="AD3" s="1000"/>
      <c r="AE3" s="1000"/>
      <c r="AF3" s="1000"/>
      <c r="AG3" s="1000"/>
    </row>
    <row r="4" spans="1:39" s="1001" customFormat="1" ht="24.75" customHeight="1" x14ac:dyDescent="0.25">
      <c r="A4" s="1004"/>
      <c r="B4" s="1636" t="s">
        <v>444</v>
      </c>
      <c r="C4" s="1636"/>
      <c r="D4" s="1636"/>
      <c r="E4" s="1636"/>
      <c r="F4" s="1636"/>
      <c r="G4" s="1636"/>
      <c r="H4" s="1636"/>
      <c r="I4" s="1636"/>
      <c r="J4" s="1636"/>
      <c r="K4" s="1636"/>
      <c r="L4" s="1636"/>
      <c r="M4" s="1005"/>
      <c r="N4" s="1003"/>
      <c r="O4" s="1000"/>
      <c r="P4" s="1000"/>
      <c r="Q4" s="1000"/>
      <c r="R4" s="1000"/>
      <c r="S4" s="1000"/>
      <c r="T4" s="1000"/>
      <c r="U4" s="1000"/>
      <c r="V4" s="1000"/>
      <c r="W4" s="1000"/>
      <c r="X4" s="1000"/>
      <c r="Y4" s="1000"/>
      <c r="Z4" s="1000"/>
      <c r="AA4" s="1000"/>
      <c r="AB4" s="1000"/>
      <c r="AC4" s="1000"/>
      <c r="AD4" s="1000"/>
      <c r="AE4" s="1000"/>
      <c r="AF4" s="1000"/>
      <c r="AG4" s="1000"/>
    </row>
    <row r="5" spans="1:39" s="1001" customFormat="1" ht="14.25" customHeight="1" x14ac:dyDescent="0.25">
      <c r="A5" s="1004"/>
      <c r="B5" s="1637" t="s">
        <v>491</v>
      </c>
      <c r="C5" s="1637"/>
      <c r="D5" s="1637"/>
      <c r="E5" s="1637"/>
      <c r="F5" s="1637"/>
      <c r="G5" s="1637"/>
      <c r="H5" s="1637"/>
      <c r="I5" s="1637"/>
      <c r="J5" s="1637"/>
      <c r="K5" s="1637"/>
      <c r="L5" s="1637"/>
      <c r="M5" s="1006"/>
      <c r="N5" s="1006"/>
      <c r="O5" s="969"/>
      <c r="P5" s="969"/>
      <c r="Q5" s="969"/>
      <c r="R5" s="969"/>
      <c r="S5" s="969"/>
      <c r="T5" s="969"/>
      <c r="U5" s="969"/>
      <c r="V5" s="969"/>
      <c r="W5" s="969"/>
      <c r="X5" s="969"/>
      <c r="Y5" s="969"/>
      <c r="Z5" s="969"/>
      <c r="AA5" s="969"/>
      <c r="AB5" s="969"/>
      <c r="AC5" s="1000"/>
      <c r="AD5" s="1000"/>
      <c r="AE5" s="1000"/>
      <c r="AF5" s="1000"/>
      <c r="AG5" s="1000"/>
    </row>
    <row r="6" spans="1:39" s="126" customFormat="1" x14ac:dyDescent="0.35">
      <c r="B6" s="994"/>
      <c r="C6" s="994"/>
      <c r="D6" s="994"/>
      <c r="E6" s="994"/>
      <c r="F6" s="994"/>
      <c r="G6" s="127"/>
      <c r="H6" s="127"/>
      <c r="I6" s="127"/>
      <c r="J6" s="127"/>
      <c r="K6" s="127"/>
      <c r="L6" s="127"/>
      <c r="M6" s="127"/>
      <c r="N6" s="128"/>
      <c r="O6" s="128"/>
      <c r="P6" s="128"/>
      <c r="Q6" s="128"/>
      <c r="R6" s="128"/>
      <c r="S6" s="128"/>
      <c r="T6" s="128"/>
      <c r="U6" s="128"/>
      <c r="V6" s="128"/>
      <c r="W6" s="128"/>
      <c r="X6" s="128"/>
      <c r="Y6" s="128"/>
      <c r="Z6" s="128"/>
      <c r="AA6" s="128"/>
      <c r="AB6" s="128"/>
      <c r="AC6" s="995"/>
      <c r="AD6" s="995"/>
      <c r="AE6" s="995"/>
      <c r="AF6" s="995"/>
      <c r="AG6" s="995"/>
    </row>
    <row r="7" spans="1:39" s="201" customFormat="1" x14ac:dyDescent="0.35">
      <c r="B7" s="127"/>
      <c r="C7" s="1634"/>
      <c r="D7" s="1634"/>
      <c r="E7" s="1634"/>
      <c r="F7" s="1634"/>
      <c r="G7" s="1634"/>
      <c r="H7" s="1634"/>
      <c r="I7" s="127"/>
      <c r="J7" s="1634"/>
      <c r="K7" s="1634"/>
      <c r="L7" s="1634"/>
      <c r="M7" s="1634"/>
      <c r="N7" s="127"/>
      <c r="O7" s="127"/>
      <c r="P7" s="127"/>
      <c r="Q7" s="1634"/>
      <c r="R7" s="1634"/>
      <c r="S7" s="1634"/>
      <c r="T7" s="1634"/>
      <c r="U7" s="1634"/>
      <c r="V7" s="1634"/>
      <c r="W7" s="127"/>
      <c r="X7" s="127"/>
      <c r="AF7" s="1631"/>
      <c r="AG7" s="1631"/>
      <c r="AH7" s="1631"/>
      <c r="AI7" s="1631"/>
      <c r="AJ7" s="1631"/>
      <c r="AK7" s="1631"/>
      <c r="AL7" s="1631"/>
      <c r="AM7" s="1631"/>
    </row>
    <row r="8" spans="1:39" s="201" customFormat="1" x14ac:dyDescent="0.35">
      <c r="B8" s="127" t="s">
        <v>136</v>
      </c>
      <c r="C8" s="200" t="s">
        <v>137</v>
      </c>
      <c r="D8" s="200" t="s">
        <v>70</v>
      </c>
      <c r="E8" s="200"/>
      <c r="F8" s="200"/>
      <c r="G8" s="200"/>
      <c r="H8" s="200" t="s">
        <v>138</v>
      </c>
      <c r="I8" s="127" t="s">
        <v>137</v>
      </c>
      <c r="J8" s="200" t="s">
        <v>70</v>
      </c>
      <c r="K8" s="200"/>
      <c r="L8" s="200"/>
      <c r="M8" s="200"/>
      <c r="N8" s="127"/>
      <c r="O8" s="127"/>
      <c r="P8" s="202"/>
      <c r="Q8" s="200"/>
      <c r="R8" s="200"/>
      <c r="S8" s="200"/>
      <c r="T8" s="200"/>
      <c r="U8" s="200"/>
      <c r="V8" s="200"/>
      <c r="W8" s="127"/>
      <c r="X8" s="127"/>
      <c r="AE8" s="203"/>
      <c r="AF8" s="204"/>
      <c r="AG8" s="204"/>
      <c r="AH8" s="204"/>
      <c r="AI8" s="204"/>
      <c r="AJ8" s="204"/>
      <c r="AK8" s="204"/>
      <c r="AL8" s="204"/>
      <c r="AM8" s="204"/>
    </row>
    <row r="9" spans="1:39" s="201" customFormat="1" x14ac:dyDescent="0.35">
      <c r="A9" s="1632"/>
      <c r="B9" s="207" t="s">
        <v>139</v>
      </c>
      <c r="C9" s="1007">
        <v>235617</v>
      </c>
      <c r="D9" s="1008">
        <v>0.35472948558902528</v>
      </c>
      <c r="E9" s="1009"/>
      <c r="F9" s="1009"/>
      <c r="G9" s="1009"/>
      <c r="H9" s="1009" t="s">
        <v>140</v>
      </c>
      <c r="I9" s="207">
        <v>184183</v>
      </c>
      <c r="J9" s="1008">
        <v>0.27737192200943034</v>
      </c>
      <c r="K9" s="1009"/>
      <c r="L9" s="1009"/>
      <c r="M9" s="1009"/>
      <c r="N9" s="127"/>
      <c r="O9" s="1633"/>
      <c r="P9" s="1010"/>
      <c r="Q9" s="1009"/>
      <c r="R9" s="1009"/>
      <c r="S9" s="1009"/>
      <c r="T9" s="1009"/>
      <c r="U9" s="1009"/>
      <c r="V9" s="1009"/>
      <c r="W9" s="127"/>
      <c r="X9" s="127"/>
      <c r="AD9" s="1632"/>
      <c r="AE9" s="1011"/>
      <c r="AF9" s="1012"/>
      <c r="AG9" s="1012"/>
      <c r="AH9" s="1012"/>
      <c r="AI9" s="1012"/>
      <c r="AJ9" s="1012"/>
      <c r="AK9" s="1012"/>
      <c r="AL9" s="1012"/>
      <c r="AM9" s="1012"/>
    </row>
    <row r="10" spans="1:39" s="201" customFormat="1" x14ac:dyDescent="0.35">
      <c r="A10" s="1632"/>
      <c r="B10" s="207" t="s">
        <v>143</v>
      </c>
      <c r="C10" s="1007">
        <v>155799</v>
      </c>
      <c r="D10" s="1008">
        <v>0.23456074529972179</v>
      </c>
      <c r="E10" s="1009"/>
      <c r="F10" s="1009"/>
      <c r="G10" s="1009"/>
      <c r="H10" s="1009" t="s">
        <v>142</v>
      </c>
      <c r="I10" s="207">
        <v>315164</v>
      </c>
      <c r="J10" s="1008">
        <v>0.47462384925959561</v>
      </c>
      <c r="K10" s="1009"/>
      <c r="L10" s="1009"/>
      <c r="M10" s="1009"/>
      <c r="N10" s="127"/>
      <c r="O10" s="1633"/>
      <c r="P10" s="1010"/>
      <c r="Q10" s="1009"/>
      <c r="R10" s="1009"/>
      <c r="S10" s="1009"/>
      <c r="T10" s="1009"/>
      <c r="U10" s="1009"/>
      <c r="V10" s="1009"/>
      <c r="W10" s="127"/>
      <c r="X10" s="127"/>
      <c r="AD10" s="1632"/>
      <c r="AE10" s="1011"/>
      <c r="AF10" s="1012"/>
      <c r="AG10" s="1012"/>
      <c r="AH10" s="1012"/>
      <c r="AI10" s="1012"/>
      <c r="AJ10" s="1012"/>
      <c r="AK10" s="1012"/>
      <c r="AL10" s="1012"/>
      <c r="AM10" s="1012"/>
    </row>
    <row r="11" spans="1:39" s="201" customFormat="1" x14ac:dyDescent="0.35">
      <c r="A11" s="1632"/>
      <c r="B11" s="207" t="s">
        <v>141</v>
      </c>
      <c r="C11" s="1007">
        <v>133659</v>
      </c>
      <c r="D11" s="1008">
        <v>0.20122821491803872</v>
      </c>
      <c r="E11" s="1009"/>
      <c r="F11" s="1009"/>
      <c r="G11" s="1009"/>
      <c r="H11" s="1009" t="s">
        <v>144</v>
      </c>
      <c r="I11" s="207">
        <v>116949</v>
      </c>
      <c r="J11" s="1008">
        <v>0.17612032004626305</v>
      </c>
      <c r="K11" s="1009"/>
      <c r="L11" s="1009"/>
      <c r="M11" s="1009"/>
      <c r="N11" s="127"/>
      <c r="O11" s="1633"/>
      <c r="P11" s="1010"/>
      <c r="Q11" s="1009"/>
      <c r="R11" s="1009"/>
      <c r="S11" s="1009"/>
      <c r="T11" s="1009"/>
      <c r="U11" s="1009"/>
      <c r="V11" s="1009"/>
      <c r="W11" s="127"/>
      <c r="X11" s="127"/>
      <c r="AD11" s="1632"/>
      <c r="AE11" s="1011"/>
      <c r="AF11" s="1012"/>
      <c r="AG11" s="1012"/>
      <c r="AH11" s="1012"/>
      <c r="AI11" s="1012"/>
      <c r="AJ11" s="1012"/>
      <c r="AK11" s="1012"/>
      <c r="AL11" s="1012"/>
      <c r="AM11" s="1012"/>
    </row>
    <row r="12" spans="1:39" s="201" customFormat="1" x14ac:dyDescent="0.35">
      <c r="A12" s="1632"/>
      <c r="B12" s="207" t="s">
        <v>147</v>
      </c>
      <c r="C12" s="1007">
        <v>28808</v>
      </c>
      <c r="D12" s="1008">
        <v>4.3371433389138472E-2</v>
      </c>
      <c r="E12" s="1009"/>
      <c r="F12" s="1009"/>
      <c r="G12" s="1009"/>
      <c r="H12" s="1009" t="s">
        <v>146</v>
      </c>
      <c r="I12" s="207">
        <v>41903</v>
      </c>
      <c r="J12" s="1008">
        <v>6.3104171655153612E-2</v>
      </c>
      <c r="K12" s="1009"/>
      <c r="L12" s="1009"/>
      <c r="M12" s="1009"/>
      <c r="N12" s="127"/>
      <c r="O12" s="1633"/>
      <c r="P12" s="1010"/>
      <c r="Q12" s="1009"/>
      <c r="R12" s="1009"/>
      <c r="S12" s="1009"/>
      <c r="T12" s="1009"/>
      <c r="U12" s="1009"/>
      <c r="V12" s="1009"/>
      <c r="W12" s="127"/>
      <c r="X12" s="127"/>
      <c r="AD12" s="1632"/>
      <c r="AE12" s="1011"/>
      <c r="AF12" s="1012"/>
      <c r="AG12" s="1012"/>
      <c r="AH12" s="1012"/>
      <c r="AI12" s="1012"/>
      <c r="AJ12" s="1012"/>
      <c r="AK12" s="1012"/>
      <c r="AL12" s="1012"/>
      <c r="AM12" s="1012"/>
    </row>
    <row r="13" spans="1:39" s="201" customFormat="1" x14ac:dyDescent="0.35">
      <c r="A13" s="1632"/>
      <c r="B13" s="207" t="s">
        <v>145</v>
      </c>
      <c r="C13" s="1007">
        <v>21725</v>
      </c>
      <c r="D13" s="1008">
        <v>3.2707733628819541E-2</v>
      </c>
      <c r="E13" s="1009"/>
      <c r="F13" s="1009"/>
      <c r="G13" s="1009"/>
      <c r="H13" s="1009" t="s">
        <v>148</v>
      </c>
      <c r="I13" s="207">
        <v>5830</v>
      </c>
      <c r="J13" s="1008">
        <v>8.7797370295574443E-3</v>
      </c>
      <c r="K13" s="1009"/>
      <c r="L13" s="1009"/>
      <c r="M13" s="1009"/>
      <c r="N13" s="127"/>
      <c r="O13" s="1633"/>
      <c r="P13" s="1010"/>
      <c r="Q13" s="1009"/>
      <c r="R13" s="1009"/>
      <c r="S13" s="1009"/>
      <c r="T13" s="1009"/>
      <c r="U13" s="1009"/>
      <c r="V13" s="1009"/>
      <c r="W13" s="127"/>
      <c r="X13" s="127"/>
      <c r="AD13" s="1632"/>
      <c r="AE13" s="1011"/>
      <c r="AF13" s="1012"/>
      <c r="AG13" s="1012"/>
      <c r="AH13" s="1012"/>
      <c r="AI13" s="1012"/>
      <c r="AJ13" s="1012"/>
      <c r="AK13" s="1012"/>
      <c r="AL13" s="1012"/>
      <c r="AM13" s="1012"/>
    </row>
    <row r="14" spans="1:39" s="201" customFormat="1" x14ac:dyDescent="0.35">
      <c r="A14" s="1632"/>
      <c r="B14" s="207" t="s">
        <v>151</v>
      </c>
      <c r="C14" s="1007">
        <v>11248</v>
      </c>
      <c r="D14" s="1008">
        <v>1.6934250304117937E-2</v>
      </c>
      <c r="E14" s="1009"/>
      <c r="F14" s="1009"/>
      <c r="G14" s="1009"/>
      <c r="H14" s="1009" t="s">
        <v>150</v>
      </c>
      <c r="I14" s="207">
        <v>877</v>
      </c>
      <c r="J14" s="1009"/>
      <c r="K14" s="1009"/>
      <c r="L14" s="1009"/>
      <c r="M14" s="1009"/>
      <c r="N14" s="127"/>
      <c r="O14" s="1633"/>
      <c r="P14" s="1010"/>
      <c r="Q14" s="1009"/>
      <c r="R14" s="1009"/>
      <c r="S14" s="1009"/>
      <c r="T14" s="1009"/>
      <c r="U14" s="1009"/>
      <c r="V14" s="1009"/>
      <c r="W14" s="127"/>
      <c r="X14" s="127"/>
      <c r="AD14" s="1632"/>
      <c r="AE14" s="1011"/>
      <c r="AF14" s="1012"/>
      <c r="AG14" s="1012"/>
      <c r="AH14" s="1012"/>
      <c r="AI14" s="1012"/>
      <c r="AJ14" s="1012"/>
      <c r="AK14" s="1012"/>
      <c r="AL14" s="1012"/>
      <c r="AM14" s="1012"/>
    </row>
    <row r="15" spans="1:39" s="201" customFormat="1" x14ac:dyDescent="0.35">
      <c r="A15" s="1632"/>
      <c r="B15" s="207" t="s">
        <v>149</v>
      </c>
      <c r="C15" s="1007">
        <v>11662</v>
      </c>
      <c r="D15" s="1008">
        <v>1.7557541522637214E-2</v>
      </c>
      <c r="E15" s="1009"/>
      <c r="F15" s="1009"/>
      <c r="G15" s="1009"/>
      <c r="H15" s="1009"/>
      <c r="I15" s="127"/>
      <c r="J15" s="1009"/>
      <c r="K15" s="1009"/>
      <c r="L15" s="1009"/>
      <c r="M15" s="1009"/>
      <c r="N15" s="127"/>
      <c r="O15" s="1633"/>
      <c r="P15" s="1010"/>
      <c r="Q15" s="1009"/>
      <c r="R15" s="1009"/>
      <c r="S15" s="1009"/>
      <c r="T15" s="1009"/>
      <c r="U15" s="1009"/>
      <c r="V15" s="1009"/>
      <c r="W15" s="127"/>
      <c r="X15" s="127"/>
      <c r="AD15" s="1632"/>
      <c r="AE15" s="1011"/>
      <c r="AF15" s="1012"/>
      <c r="AG15" s="1012"/>
      <c r="AH15" s="1012"/>
      <c r="AI15" s="1012"/>
      <c r="AJ15" s="1012"/>
      <c r="AK15" s="1012"/>
      <c r="AL15" s="1012"/>
      <c r="AM15" s="1012"/>
    </row>
    <row r="16" spans="1:39" s="201" customFormat="1" x14ac:dyDescent="0.35">
      <c r="A16" s="1632"/>
      <c r="B16" s="207" t="s">
        <v>191</v>
      </c>
      <c r="C16" s="1007">
        <v>8713</v>
      </c>
      <c r="D16" s="1008">
        <v>1.3117720741445554E-2</v>
      </c>
      <c r="E16" s="1009"/>
      <c r="F16" s="1009"/>
      <c r="G16" s="1009"/>
      <c r="H16" s="1009"/>
      <c r="I16" s="127"/>
      <c r="J16" s="1009"/>
      <c r="K16" s="1009"/>
      <c r="L16" s="1009"/>
      <c r="M16" s="1009"/>
      <c r="N16" s="127"/>
      <c r="O16" s="1633"/>
      <c r="P16" s="1010"/>
      <c r="Q16" s="1009"/>
      <c r="R16" s="1009"/>
      <c r="S16" s="1009"/>
      <c r="T16" s="1009"/>
      <c r="U16" s="1009"/>
      <c r="V16" s="1009"/>
      <c r="W16" s="127"/>
      <c r="X16" s="127"/>
      <c r="AD16" s="1632"/>
      <c r="AE16" s="1011"/>
      <c r="AF16" s="1012"/>
      <c r="AG16" s="1012"/>
      <c r="AH16" s="1012"/>
      <c r="AI16" s="1012"/>
      <c r="AJ16" s="1012"/>
      <c r="AK16" s="1012"/>
      <c r="AL16" s="1012"/>
      <c r="AM16" s="1012"/>
    </row>
    <row r="17" spans="1:28" s="201" customFormat="1" x14ac:dyDescent="0.35">
      <c r="A17" s="1013"/>
      <c r="B17" s="207" t="s">
        <v>150</v>
      </c>
      <c r="C17" s="205">
        <v>56985</v>
      </c>
      <c r="D17" s="1008">
        <v>8.5792874607055536E-2</v>
      </c>
      <c r="E17" s="127"/>
      <c r="F17" s="127"/>
      <c r="G17" s="127"/>
      <c r="H17" s="127"/>
      <c r="I17" s="127"/>
      <c r="J17" s="127"/>
      <c r="K17" s="127"/>
      <c r="L17" s="127"/>
      <c r="M17" s="127"/>
      <c r="N17" s="127"/>
      <c r="O17" s="127"/>
      <c r="P17" s="127"/>
      <c r="Q17" s="127"/>
      <c r="R17" s="127"/>
      <c r="S17" s="127"/>
      <c r="T17" s="127"/>
      <c r="U17" s="127"/>
      <c r="V17" s="127"/>
      <c r="W17" s="127"/>
      <c r="X17" s="127"/>
    </row>
    <row r="18" spans="1:28" s="201" customFormat="1" x14ac:dyDescent="0.35">
      <c r="B18" s="127" t="s">
        <v>153</v>
      </c>
      <c r="C18" s="127" t="s">
        <v>137</v>
      </c>
      <c r="D18" s="127" t="s">
        <v>70</v>
      </c>
      <c r="E18" s="127"/>
      <c r="F18" s="127"/>
      <c r="G18" s="127"/>
      <c r="H18" s="127"/>
      <c r="I18" s="127"/>
      <c r="J18" s="127"/>
      <c r="K18" s="127"/>
      <c r="L18" s="127"/>
      <c r="M18" s="127"/>
      <c r="N18" s="127"/>
      <c r="O18" s="127"/>
      <c r="P18" s="127"/>
      <c r="Q18" s="127"/>
      <c r="R18" s="127"/>
      <c r="S18" s="127"/>
      <c r="T18" s="127"/>
      <c r="U18" s="127"/>
      <c r="V18" s="127"/>
      <c r="W18" s="127"/>
      <c r="X18" s="127"/>
    </row>
    <row r="19" spans="1:28" s="201" customFormat="1" x14ac:dyDescent="0.35">
      <c r="B19" s="127" t="s">
        <v>23</v>
      </c>
      <c r="C19" s="127">
        <v>182033</v>
      </c>
      <c r="D19" s="206">
        <v>0.27377253326034057</v>
      </c>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row>
    <row r="20" spans="1:28" s="201" customFormat="1" x14ac:dyDescent="0.35">
      <c r="B20" s="127" t="s">
        <v>24</v>
      </c>
      <c r="C20" s="127">
        <v>482873</v>
      </c>
      <c r="D20" s="206">
        <v>0.72622746673965943</v>
      </c>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row>
    <row r="21" spans="1:28" s="201" customFormat="1" x14ac:dyDescent="0.35">
      <c r="B21" s="127" t="s">
        <v>154</v>
      </c>
      <c r="C21" s="127" t="e">
        <v>#REF!</v>
      </c>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row>
    <row r="22" spans="1:28" s="201" customFormat="1" x14ac:dyDescent="0.35">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row>
    <row r="23" spans="1:28" s="995" customFormat="1" x14ac:dyDescent="0.35">
      <c r="B23" s="128"/>
      <c r="C23" s="128"/>
      <c r="D23" s="128"/>
      <c r="E23" s="127"/>
      <c r="F23" s="127"/>
      <c r="G23" s="127"/>
      <c r="H23" s="127"/>
      <c r="I23" s="127"/>
      <c r="J23" s="127"/>
      <c r="K23" s="127"/>
      <c r="L23" s="127"/>
      <c r="M23" s="127"/>
      <c r="N23" s="994"/>
      <c r="O23" s="994"/>
      <c r="P23" s="994"/>
      <c r="Q23" s="994"/>
      <c r="R23" s="994"/>
      <c r="S23" s="994"/>
      <c r="T23" s="994"/>
      <c r="U23" s="994"/>
      <c r="V23" s="994"/>
      <c r="W23" s="994"/>
      <c r="X23" s="994"/>
      <c r="Y23" s="994"/>
      <c r="Z23" s="994"/>
      <c r="AA23" s="994"/>
      <c r="AB23" s="994"/>
    </row>
    <row r="24" spans="1:28" s="995" customFormat="1" x14ac:dyDescent="0.35">
      <c r="B24" s="127"/>
      <c r="C24" s="127"/>
      <c r="D24" s="127"/>
      <c r="E24" s="127"/>
      <c r="F24" s="127"/>
      <c r="G24" s="127"/>
      <c r="H24" s="127"/>
      <c r="I24" s="127"/>
      <c r="J24" s="127"/>
      <c r="K24" s="127"/>
      <c r="L24" s="127"/>
      <c r="M24" s="127"/>
      <c r="N24" s="994"/>
      <c r="O24" s="994"/>
      <c r="P24" s="994"/>
      <c r="Q24" s="994"/>
      <c r="R24" s="994"/>
      <c r="S24" s="994"/>
      <c r="T24" s="994"/>
      <c r="U24" s="994"/>
      <c r="V24" s="994"/>
      <c r="W24" s="994"/>
      <c r="X24" s="994"/>
      <c r="Y24" s="994"/>
      <c r="Z24" s="994"/>
      <c r="AA24" s="994"/>
      <c r="AB24" s="994"/>
    </row>
    <row r="25" spans="1:28" s="995" customFormat="1" x14ac:dyDescent="0.35">
      <c r="B25" s="127"/>
      <c r="C25" s="127"/>
      <c r="D25" s="127"/>
      <c r="E25" s="127"/>
      <c r="F25" s="127"/>
      <c r="G25" s="127"/>
      <c r="H25" s="127"/>
      <c r="I25" s="127"/>
      <c r="J25" s="127"/>
      <c r="K25" s="127"/>
      <c r="L25" s="127"/>
      <c r="M25" s="127"/>
      <c r="N25" s="994"/>
      <c r="O25" s="994"/>
      <c r="P25" s="994"/>
      <c r="Q25" s="994"/>
      <c r="R25" s="994"/>
      <c r="S25" s="994"/>
      <c r="T25" s="994"/>
      <c r="U25" s="994"/>
      <c r="V25" s="994"/>
      <c r="W25" s="994"/>
      <c r="X25" s="994"/>
      <c r="Y25" s="994"/>
      <c r="Z25" s="994"/>
      <c r="AA25" s="994"/>
      <c r="AB25" s="994"/>
    </row>
    <row r="26" spans="1:28" s="995" customFormat="1" x14ac:dyDescent="0.35">
      <c r="B26" s="127"/>
      <c r="C26" s="127"/>
      <c r="D26" s="127"/>
      <c r="E26" s="127"/>
      <c r="F26" s="127"/>
      <c r="G26" s="127"/>
      <c r="H26" s="127"/>
      <c r="I26" s="127"/>
      <c r="J26" s="127"/>
      <c r="K26" s="127"/>
      <c r="L26" s="127"/>
      <c r="M26" s="127"/>
      <c r="N26" s="994"/>
      <c r="O26" s="994"/>
      <c r="P26" s="994"/>
      <c r="Q26" s="994"/>
      <c r="R26" s="994"/>
      <c r="S26" s="994"/>
      <c r="T26" s="994"/>
      <c r="U26" s="994"/>
      <c r="V26" s="994"/>
      <c r="W26" s="994"/>
      <c r="X26" s="994"/>
      <c r="Y26" s="994"/>
      <c r="Z26" s="994"/>
      <c r="AA26" s="994"/>
      <c r="AB26" s="994"/>
    </row>
    <row r="27" spans="1:28" s="995" customFormat="1" x14ac:dyDescent="0.35">
      <c r="B27" s="127"/>
      <c r="C27" s="127"/>
      <c r="D27" s="127"/>
      <c r="E27" s="127"/>
      <c r="F27" s="127"/>
      <c r="G27" s="127"/>
      <c r="H27" s="127"/>
      <c r="I27" s="127"/>
      <c r="J27" s="127"/>
      <c r="K27" s="127"/>
      <c r="L27" s="127"/>
      <c r="M27" s="127"/>
      <c r="N27" s="994"/>
      <c r="O27" s="994"/>
      <c r="P27" s="994"/>
      <c r="Q27" s="994"/>
      <c r="R27" s="994"/>
      <c r="S27" s="994"/>
      <c r="T27" s="994"/>
      <c r="U27" s="994"/>
      <c r="V27" s="994"/>
      <c r="W27" s="994"/>
      <c r="X27" s="994"/>
      <c r="Y27" s="994"/>
      <c r="Z27" s="994"/>
      <c r="AA27" s="994"/>
      <c r="AB27" s="994"/>
    </row>
    <row r="28" spans="1:28" s="995" customFormat="1" x14ac:dyDescent="0.35">
      <c r="B28" s="127"/>
      <c r="C28" s="127"/>
      <c r="D28" s="127"/>
      <c r="E28" s="127"/>
      <c r="F28" s="127"/>
      <c r="G28" s="127"/>
      <c r="H28" s="127"/>
      <c r="I28" s="127"/>
      <c r="J28" s="127"/>
      <c r="K28" s="127"/>
      <c r="L28" s="127"/>
      <c r="M28" s="127"/>
      <c r="N28" s="994"/>
      <c r="O28" s="994"/>
      <c r="P28" s="994"/>
      <c r="Q28" s="994"/>
      <c r="R28" s="994"/>
      <c r="S28" s="994"/>
      <c r="T28" s="994"/>
      <c r="U28" s="994"/>
      <c r="V28" s="994"/>
      <c r="W28" s="994"/>
      <c r="X28" s="994"/>
      <c r="Y28" s="994"/>
      <c r="Z28" s="994"/>
      <c r="AA28" s="994"/>
      <c r="AB28" s="994"/>
    </row>
    <row r="29" spans="1:28" s="995" customFormat="1" x14ac:dyDescent="0.35">
      <c r="B29" s="127"/>
      <c r="C29" s="127"/>
      <c r="D29" s="127"/>
      <c r="E29" s="127"/>
      <c r="F29" s="127"/>
      <c r="G29" s="127"/>
      <c r="H29" s="127"/>
      <c r="I29" s="127"/>
      <c r="J29" s="127"/>
      <c r="K29" s="127"/>
      <c r="L29" s="127"/>
      <c r="M29" s="127"/>
      <c r="N29" s="994"/>
      <c r="O29" s="994"/>
      <c r="P29" s="994"/>
      <c r="Q29" s="994"/>
      <c r="R29" s="994"/>
      <c r="S29" s="994"/>
      <c r="T29" s="994"/>
      <c r="U29" s="994"/>
      <c r="V29" s="994"/>
      <c r="W29" s="994"/>
      <c r="X29" s="994"/>
      <c r="Y29" s="994"/>
      <c r="Z29" s="994"/>
      <c r="AA29" s="994"/>
      <c r="AB29" s="994"/>
    </row>
    <row r="30" spans="1:28" s="994" customFormat="1" x14ac:dyDescent="0.35">
      <c r="B30" s="127"/>
      <c r="C30" s="127"/>
      <c r="D30" s="127"/>
      <c r="E30" s="127"/>
      <c r="F30" s="127"/>
      <c r="G30" s="127"/>
      <c r="H30" s="127"/>
      <c r="I30" s="127"/>
      <c r="J30" s="127"/>
      <c r="K30" s="127"/>
      <c r="L30" s="127"/>
      <c r="M30" s="127"/>
    </row>
    <row r="31" spans="1:28" s="994" customFormat="1" x14ac:dyDescent="0.35">
      <c r="B31" s="127"/>
      <c r="C31" s="127"/>
      <c r="D31" s="127"/>
      <c r="E31" s="127"/>
      <c r="F31" s="127"/>
      <c r="G31" s="127"/>
      <c r="H31" s="127"/>
      <c r="I31" s="127"/>
      <c r="J31" s="127"/>
      <c r="K31" s="127"/>
      <c r="L31" s="127"/>
      <c r="M31" s="127"/>
    </row>
    <row r="32" spans="1:28" s="994" customFormat="1" x14ac:dyDescent="0.35">
      <c r="B32" s="127"/>
      <c r="C32" s="127"/>
      <c r="D32" s="127"/>
      <c r="E32" s="127"/>
      <c r="F32" s="127"/>
      <c r="G32" s="127"/>
      <c r="H32" s="127"/>
      <c r="I32" s="127"/>
      <c r="J32" s="127"/>
      <c r="K32" s="127"/>
      <c r="L32" s="127"/>
      <c r="M32" s="127"/>
    </row>
    <row r="33" spans="2:13" s="994" customFormat="1" x14ac:dyDescent="0.35">
      <c r="B33" s="127"/>
      <c r="C33" s="127"/>
      <c r="D33" s="127"/>
      <c r="E33" s="127"/>
      <c r="F33" s="127"/>
      <c r="G33" s="127"/>
      <c r="H33" s="127"/>
      <c r="I33" s="127"/>
      <c r="J33" s="127"/>
      <c r="K33" s="127"/>
      <c r="L33" s="127"/>
      <c r="M33" s="127"/>
    </row>
    <row r="34" spans="2:13" s="994" customFormat="1" x14ac:dyDescent="0.35">
      <c r="B34" s="127"/>
      <c r="C34" s="127"/>
      <c r="D34" s="127"/>
      <c r="E34" s="127"/>
      <c r="F34" s="127"/>
      <c r="G34" s="127"/>
      <c r="H34" s="127"/>
    </row>
    <row r="35" spans="2:13" s="994" customFormat="1" x14ac:dyDescent="0.35">
      <c r="B35" s="127"/>
      <c r="C35" s="127"/>
      <c r="D35" s="127"/>
      <c r="E35" s="127"/>
      <c r="F35" s="127"/>
      <c r="G35" s="127"/>
      <c r="H35" s="127"/>
    </row>
    <row r="36" spans="2:13" s="994" customFormat="1" x14ac:dyDescent="0.35">
      <c r="B36" s="127"/>
      <c r="C36" s="127"/>
      <c r="D36" s="127"/>
      <c r="E36" s="127"/>
      <c r="F36" s="127"/>
      <c r="G36" s="127"/>
      <c r="H36" s="127"/>
    </row>
    <row r="37" spans="2:13" s="994" customFormat="1" x14ac:dyDescent="0.35">
      <c r="B37" s="127"/>
      <c r="C37" s="127"/>
      <c r="D37" s="127"/>
      <c r="E37" s="127"/>
      <c r="F37" s="127"/>
      <c r="G37" s="127"/>
      <c r="H37" s="127"/>
    </row>
    <row r="38" spans="2:13" s="994" customFormat="1" x14ac:dyDescent="0.35">
      <c r="B38" s="127"/>
      <c r="C38" s="127"/>
      <c r="D38" s="127"/>
      <c r="E38" s="127"/>
      <c r="F38" s="127"/>
      <c r="G38" s="127"/>
      <c r="H38" s="127"/>
    </row>
    <row r="39" spans="2:13" s="994" customFormat="1" x14ac:dyDescent="0.35">
      <c r="B39" s="127"/>
      <c r="C39" s="127"/>
      <c r="D39" s="127"/>
      <c r="E39" s="127"/>
      <c r="F39" s="127"/>
      <c r="G39" s="127"/>
      <c r="H39" s="127"/>
    </row>
    <row r="40" spans="2:13" s="994" customFormat="1" x14ac:dyDescent="0.35">
      <c r="B40" s="127"/>
      <c r="C40" s="127"/>
      <c r="D40" s="127"/>
      <c r="E40" s="127"/>
      <c r="F40" s="127"/>
      <c r="G40" s="127"/>
      <c r="H40" s="127"/>
    </row>
    <row r="41" spans="2:13" s="994" customFormat="1" x14ac:dyDescent="0.35">
      <c r="B41" s="127"/>
      <c r="C41" s="127"/>
      <c r="D41" s="127"/>
      <c r="E41" s="127"/>
      <c r="F41" s="127"/>
      <c r="G41" s="127"/>
      <c r="H41" s="127"/>
    </row>
    <row r="42" spans="2:13" s="994" customFormat="1" x14ac:dyDescent="0.35">
      <c r="B42" s="127"/>
      <c r="C42" s="127"/>
      <c r="D42" s="127"/>
    </row>
    <row r="43" spans="2:13" s="994" customFormat="1" x14ac:dyDescent="0.35"/>
    <row r="44" spans="2:13" s="994" customFormat="1" x14ac:dyDescent="0.35"/>
    <row r="45" spans="2:13" s="994" customFormat="1" x14ac:dyDescent="0.35"/>
    <row r="46" spans="2:13" s="994" customFormat="1" x14ac:dyDescent="0.35"/>
    <row r="47" spans="2:13" s="994" customFormat="1" x14ac:dyDescent="0.35"/>
    <row r="48" spans="2:13" s="994" customFormat="1" x14ac:dyDescent="0.35"/>
    <row r="49" s="994" customFormat="1" x14ac:dyDescent="0.35"/>
    <row r="50" s="994" customFormat="1" x14ac:dyDescent="0.35"/>
    <row r="51" s="994" customFormat="1" x14ac:dyDescent="0.35"/>
    <row r="52" s="994" customFormat="1" x14ac:dyDescent="0.35"/>
    <row r="53" s="994" customFormat="1" x14ac:dyDescent="0.35"/>
    <row r="54" s="994" customFormat="1" x14ac:dyDescent="0.35"/>
    <row r="55" s="994" customFormat="1" x14ac:dyDescent="0.35"/>
    <row r="56" s="994" customFormat="1" x14ac:dyDescent="0.35"/>
    <row r="57" s="994" customFormat="1" x14ac:dyDescent="0.35"/>
    <row r="58" s="994" customFormat="1" x14ac:dyDescent="0.35"/>
    <row r="59" s="994" customFormat="1" x14ac:dyDescent="0.35"/>
    <row r="60" s="994" customFormat="1" x14ac:dyDescent="0.35"/>
    <row r="61" s="994" customFormat="1" x14ac:dyDescent="0.35"/>
    <row r="62" s="994" customFormat="1" x14ac:dyDescent="0.35"/>
    <row r="63" s="994" customFormat="1" x14ac:dyDescent="0.35"/>
    <row r="64" s="994" customFormat="1" x14ac:dyDescent="0.35"/>
    <row r="65" spans="2:4" s="994" customFormat="1" x14ac:dyDescent="0.35"/>
    <row r="66" spans="2:4" s="994" customFormat="1" x14ac:dyDescent="0.35"/>
    <row r="67" spans="2:4" s="128" customFormat="1" x14ac:dyDescent="0.35">
      <c r="B67" s="994"/>
      <c r="C67" s="994"/>
      <c r="D67" s="994"/>
    </row>
    <row r="68" spans="2:4" s="128" customFormat="1" x14ac:dyDescent="0.35"/>
    <row r="69" spans="2:4" s="128" customFormat="1" x14ac:dyDescent="0.35"/>
    <row r="70" spans="2:4" s="128" customFormat="1" x14ac:dyDescent="0.35"/>
    <row r="71" spans="2:4" s="128" customFormat="1" x14ac:dyDescent="0.35"/>
    <row r="72" spans="2:4" s="128" customFormat="1" x14ac:dyDescent="0.35"/>
    <row r="73" spans="2:4" s="128" customFormat="1" x14ac:dyDescent="0.35"/>
    <row r="74" spans="2:4" s="128" customFormat="1" x14ac:dyDescent="0.35"/>
    <row r="75" spans="2:4" s="128" customFormat="1" x14ac:dyDescent="0.35"/>
    <row r="76" spans="2:4" s="128" customFormat="1" x14ac:dyDescent="0.35"/>
    <row r="77" spans="2:4" s="128" customFormat="1" x14ac:dyDescent="0.35"/>
    <row r="78" spans="2:4" s="128" customFormat="1" x14ac:dyDescent="0.35"/>
    <row r="79" spans="2:4" s="128" customFormat="1" x14ac:dyDescent="0.35"/>
    <row r="80" spans="2:4" s="128" customFormat="1" x14ac:dyDescent="0.35"/>
    <row r="81" s="128" customFormat="1" x14ac:dyDescent="0.35"/>
    <row r="82" s="128" customFormat="1" x14ac:dyDescent="0.35"/>
    <row r="83" s="128" customFormat="1" x14ac:dyDescent="0.35"/>
    <row r="84" s="128" customFormat="1" x14ac:dyDescent="0.35"/>
    <row r="85" s="128" customFormat="1" x14ac:dyDescent="0.35"/>
    <row r="86" s="128" customFormat="1" x14ac:dyDescent="0.35"/>
    <row r="87" s="128" customFormat="1" x14ac:dyDescent="0.35"/>
    <row r="88" s="128" customFormat="1" x14ac:dyDescent="0.35"/>
    <row r="89" s="128" customFormat="1" x14ac:dyDescent="0.35"/>
    <row r="90" s="128" customFormat="1" x14ac:dyDescent="0.35"/>
    <row r="91" s="128" customFormat="1" x14ac:dyDescent="0.35"/>
    <row r="92" s="128" customFormat="1" x14ac:dyDescent="0.35"/>
    <row r="93" s="128" customFormat="1" x14ac:dyDescent="0.35"/>
    <row r="94" s="128" customFormat="1" x14ac:dyDescent="0.35"/>
    <row r="95" s="128" customFormat="1" x14ac:dyDescent="0.35"/>
    <row r="96" s="128" customFormat="1" x14ac:dyDescent="0.35"/>
    <row r="97" spans="2:4" s="128" customFormat="1" x14ac:dyDescent="0.35"/>
    <row r="98" spans="2:4" s="128" customFormat="1" x14ac:dyDescent="0.35"/>
    <row r="99" spans="2:4" x14ac:dyDescent="0.35">
      <c r="B99" s="128"/>
      <c r="C99" s="128"/>
      <c r="D99" s="128"/>
    </row>
  </sheetData>
  <mergeCells count="18">
    <mergeCell ref="B2:H2"/>
    <mergeCell ref="B4:L4"/>
    <mergeCell ref="B5:L5"/>
    <mergeCell ref="C7:D7"/>
    <mergeCell ref="E7:F7"/>
    <mergeCell ref="G7:H7"/>
    <mergeCell ref="J7:K7"/>
    <mergeCell ref="L7:M7"/>
    <mergeCell ref="AL7:AM7"/>
    <mergeCell ref="A9:A16"/>
    <mergeCell ref="O9:O16"/>
    <mergeCell ref="AD9:AD16"/>
    <mergeCell ref="Q7:R7"/>
    <mergeCell ref="S7:T7"/>
    <mergeCell ref="U7:V7"/>
    <mergeCell ref="AF7:AG7"/>
    <mergeCell ref="AH7:AI7"/>
    <mergeCell ref="AJ7:AK7"/>
  </mergeCells>
  <printOptions horizontalCentered="1"/>
  <pageMargins left="0" right="0" top="0.43307086614173229" bottom="0.43307086614173229" header="0" footer="0"/>
  <pageSetup paperSize="9" orientation="landscape"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Hoja66">
    <pageSetUpPr fitToPage="1"/>
  </sheetPr>
  <dimension ref="A1:Q42"/>
  <sheetViews>
    <sheetView zoomScaleNormal="100" workbookViewId="0"/>
  </sheetViews>
  <sheetFormatPr baseColWidth="10" defaultColWidth="11.453125" defaultRowHeight="14.5" x14ac:dyDescent="0.35"/>
  <cols>
    <col min="1" max="1" width="4.26953125" style="666" customWidth="1"/>
    <col min="2" max="2" width="12.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9.26953125" style="666" bestFit="1" customWidth="1"/>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499" t="s">
        <v>447</v>
      </c>
      <c r="C6" s="1499"/>
      <c r="D6" s="1499"/>
      <c r="E6" s="1499"/>
      <c r="F6" s="1499"/>
      <c r="G6" s="1499"/>
      <c r="H6" s="1499"/>
      <c r="I6" s="1499"/>
      <c r="J6" s="1499"/>
      <c r="K6" s="1499"/>
      <c r="L6" s="1499"/>
      <c r="M6" s="1499"/>
      <c r="N6" s="1499"/>
      <c r="O6" s="1016"/>
    </row>
    <row r="7" spans="1:17" s="621" customFormat="1" ht="11.25" customHeight="1" x14ac:dyDescent="0.25">
      <c r="A7" s="1015"/>
      <c r="B7" s="1499"/>
      <c r="C7" s="1499"/>
      <c r="D7" s="1499"/>
      <c r="E7" s="1499"/>
      <c r="F7" s="1499"/>
      <c r="G7" s="1499"/>
      <c r="H7" s="1499"/>
      <c r="I7" s="1499"/>
      <c r="J7" s="1499"/>
      <c r="K7" s="1499"/>
      <c r="L7" s="1499"/>
      <c r="M7" s="1499"/>
      <c r="N7" s="1499"/>
      <c r="O7" s="1016"/>
    </row>
    <row r="8" spans="1:17" s="621" customFormat="1" ht="15.75" customHeight="1" x14ac:dyDescent="0.25">
      <c r="A8" s="1015"/>
      <c r="B8" s="1638" t="str">
        <f>porsaad!$B$6</f>
        <v>Situación a 31 de diciembre de 2024</v>
      </c>
      <c r="C8" s="1638"/>
      <c r="D8" s="1638"/>
      <c r="E8" s="1638"/>
      <c r="F8" s="1638"/>
      <c r="G8" s="1638"/>
      <c r="H8" s="1638"/>
      <c r="I8" s="1638"/>
      <c r="J8" s="1638"/>
      <c r="K8" s="1638"/>
      <c r="L8" s="1638"/>
      <c r="M8" s="1638"/>
      <c r="N8" s="1638"/>
      <c r="O8" s="1017"/>
      <c r="P8" s="1017"/>
      <c r="Q8" s="1017"/>
    </row>
    <row r="9" spans="1:17" s="700" customFormat="1" ht="6" customHeight="1" x14ac:dyDescent="0.35">
      <c r="A9" s="1018"/>
      <c r="B9" s="666"/>
      <c r="C9" s="666"/>
      <c r="D9" s="666"/>
      <c r="E9" s="666"/>
      <c r="F9" s="666"/>
      <c r="G9" s="666"/>
      <c r="H9" s="666"/>
      <c r="I9" s="666"/>
      <c r="J9" s="666"/>
      <c r="K9" s="666"/>
      <c r="L9" s="666"/>
      <c r="M9" s="666"/>
      <c r="N9" s="666"/>
      <c r="O9" s="666"/>
      <c r="P9" s="666"/>
      <c r="Q9" s="666"/>
    </row>
    <row r="10" spans="1:17" s="101" customFormat="1" x14ac:dyDescent="0.35"/>
    <row r="11" spans="1:17" s="101" customFormat="1" x14ac:dyDescent="0.35">
      <c r="C11" s="1639" t="s">
        <v>0</v>
      </c>
      <c r="D11" s="1639"/>
      <c r="E11" s="1639"/>
    </row>
    <row r="12" spans="1:17" s="101" customFormat="1" x14ac:dyDescent="0.35">
      <c r="C12" s="101" t="s">
        <v>23</v>
      </c>
      <c r="D12" s="101" t="s">
        <v>24</v>
      </c>
      <c r="E12" s="101" t="s">
        <v>154</v>
      </c>
      <c r="F12" s="101" t="s">
        <v>68</v>
      </c>
      <c r="G12" s="101" t="s">
        <v>155</v>
      </c>
      <c r="H12" s="101" t="s">
        <v>156</v>
      </c>
    </row>
    <row r="13" spans="1:17" s="101" customFormat="1" x14ac:dyDescent="0.35">
      <c r="B13" s="101" t="s">
        <v>8</v>
      </c>
      <c r="C13" s="1019">
        <v>16199</v>
      </c>
      <c r="D13" s="1019">
        <v>71809</v>
      </c>
      <c r="E13" s="1019" t="e">
        <v>#REF!</v>
      </c>
      <c r="F13" s="1019">
        <v>88008</v>
      </c>
      <c r="G13" s="129">
        <v>0.18406281247159348</v>
      </c>
      <c r="H13" s="129">
        <v>0.81593718752840649</v>
      </c>
      <c r="I13" s="129">
        <v>0.27377253326034057</v>
      </c>
      <c r="M13" s="1019"/>
      <c r="N13" s="1019"/>
      <c r="O13" s="1020"/>
      <c r="P13" s="1020"/>
      <c r="Q13" s="1020"/>
    </row>
    <row r="14" spans="1:17" s="101" customFormat="1" x14ac:dyDescent="0.35">
      <c r="B14" s="101" t="s">
        <v>7</v>
      </c>
      <c r="C14" s="1019">
        <v>7227</v>
      </c>
      <c r="D14" s="1019">
        <v>16652</v>
      </c>
      <c r="E14" s="1019" t="e">
        <v>#REF!</v>
      </c>
      <c r="F14" s="1019">
        <v>23879</v>
      </c>
      <c r="G14" s="129">
        <v>0.30265086477658193</v>
      </c>
      <c r="H14" s="129">
        <v>0.69734913522341802</v>
      </c>
      <c r="I14" s="129">
        <v>0.27377253326034057</v>
      </c>
      <c r="M14" s="1019"/>
      <c r="N14" s="1019"/>
      <c r="O14" s="1020"/>
      <c r="P14" s="1020"/>
      <c r="Q14" s="1020"/>
    </row>
    <row r="15" spans="1:17" s="101" customFormat="1" x14ac:dyDescent="0.35">
      <c r="B15" s="101" t="s">
        <v>37</v>
      </c>
      <c r="C15" s="1019">
        <v>3242</v>
      </c>
      <c r="D15" s="1019">
        <v>9324</v>
      </c>
      <c r="E15" s="1019" t="e">
        <v>#REF!</v>
      </c>
      <c r="F15" s="1019">
        <v>12566</v>
      </c>
      <c r="G15" s="129">
        <v>0.25799777176508037</v>
      </c>
      <c r="H15" s="129">
        <v>0.74200222823491957</v>
      </c>
      <c r="I15" s="129">
        <v>0.27377253326034057</v>
      </c>
      <c r="M15" s="1019"/>
      <c r="N15" s="1019"/>
      <c r="O15" s="1020"/>
      <c r="P15" s="1020"/>
      <c r="Q15" s="1020"/>
    </row>
    <row r="16" spans="1:17" s="101" customFormat="1" x14ac:dyDescent="0.35">
      <c r="B16" s="101" t="s">
        <v>38</v>
      </c>
      <c r="C16" s="1019">
        <v>7578</v>
      </c>
      <c r="D16" s="1019">
        <v>18153</v>
      </c>
      <c r="E16" s="1019" t="e">
        <v>#REF!</v>
      </c>
      <c r="F16" s="1019">
        <v>25731</v>
      </c>
      <c r="G16" s="129">
        <v>0.29450856942987058</v>
      </c>
      <c r="H16" s="129">
        <v>0.70549143057012942</v>
      </c>
      <c r="I16" s="129">
        <v>0.27377253326034057</v>
      </c>
      <c r="M16" s="1019"/>
      <c r="N16" s="1019"/>
      <c r="O16" s="1020"/>
      <c r="P16" s="1020"/>
      <c r="Q16" s="1020"/>
    </row>
    <row r="17" spans="2:17" s="101" customFormat="1" x14ac:dyDescent="0.35">
      <c r="B17" s="101" t="s">
        <v>6</v>
      </c>
      <c r="C17" s="1019">
        <v>5404</v>
      </c>
      <c r="D17" s="1019">
        <v>15519</v>
      </c>
      <c r="E17" s="1019" t="e">
        <v>#REF!</v>
      </c>
      <c r="F17" s="1019">
        <v>20923</v>
      </c>
      <c r="G17" s="129">
        <v>0.25828036132485782</v>
      </c>
      <c r="H17" s="129">
        <v>0.74171963867514223</v>
      </c>
      <c r="I17" s="129">
        <v>0.27377253326034057</v>
      </c>
      <c r="M17" s="1019"/>
      <c r="N17" s="1019"/>
      <c r="O17" s="1020"/>
      <c r="P17" s="1020"/>
      <c r="Q17" s="1020"/>
    </row>
    <row r="18" spans="2:17" s="101" customFormat="1" x14ac:dyDescent="0.35">
      <c r="B18" s="101" t="s">
        <v>5</v>
      </c>
      <c r="C18" s="1019">
        <v>2685</v>
      </c>
      <c r="D18" s="1019">
        <v>6887</v>
      </c>
      <c r="E18" s="1019" t="e">
        <v>#REF!</v>
      </c>
      <c r="F18" s="1019">
        <v>9572</v>
      </c>
      <c r="G18" s="129">
        <v>0.28050564145424156</v>
      </c>
      <c r="H18" s="129">
        <v>0.71949435854575849</v>
      </c>
      <c r="I18" s="129">
        <v>0.27377253326034057</v>
      </c>
      <c r="M18" s="1019"/>
      <c r="N18" s="1019"/>
      <c r="O18" s="1020"/>
      <c r="P18" s="1020"/>
      <c r="Q18" s="1020"/>
    </row>
    <row r="19" spans="2:17" s="101" customFormat="1" x14ac:dyDescent="0.35">
      <c r="B19" s="101" t="s">
        <v>4</v>
      </c>
      <c r="C19" s="1019">
        <v>9167</v>
      </c>
      <c r="D19" s="1019">
        <v>27701</v>
      </c>
      <c r="E19" s="1019" t="e">
        <v>#REF!</v>
      </c>
      <c r="F19" s="1019">
        <v>36868</v>
      </c>
      <c r="G19" s="129">
        <v>0.24864381035043939</v>
      </c>
      <c r="H19" s="129">
        <v>0.75135618964956064</v>
      </c>
      <c r="I19" s="129">
        <v>0.27377253326034057</v>
      </c>
      <c r="M19" s="1019"/>
      <c r="N19" s="1019"/>
      <c r="O19" s="1020"/>
      <c r="P19" s="1020"/>
      <c r="Q19" s="1020"/>
    </row>
    <row r="20" spans="2:17" s="101" customFormat="1" x14ac:dyDescent="0.35">
      <c r="B20" s="101" t="s">
        <v>40</v>
      </c>
      <c r="C20" s="1019">
        <v>5025</v>
      </c>
      <c r="D20" s="1019">
        <v>16601</v>
      </c>
      <c r="E20" s="1019" t="e">
        <v>#REF!</v>
      </c>
      <c r="F20" s="1019">
        <v>21626</v>
      </c>
      <c r="G20" s="129">
        <v>0.23235919726255433</v>
      </c>
      <c r="H20" s="129">
        <v>0.76764080273744562</v>
      </c>
      <c r="I20" s="129">
        <v>0.27377253326034057</v>
      </c>
      <c r="M20" s="1019"/>
      <c r="N20" s="1019"/>
      <c r="O20" s="1020"/>
      <c r="P20" s="1020"/>
      <c r="Q20" s="1020"/>
    </row>
    <row r="21" spans="2:17" s="101" customFormat="1" x14ac:dyDescent="0.35">
      <c r="B21" s="101" t="s">
        <v>41</v>
      </c>
      <c r="C21" s="1019">
        <v>50978</v>
      </c>
      <c r="D21" s="1019">
        <v>94985</v>
      </c>
      <c r="E21" s="1019" t="e">
        <v>#REF!</v>
      </c>
      <c r="F21" s="1019">
        <v>145963</v>
      </c>
      <c r="G21" s="129">
        <v>0.34925289285640881</v>
      </c>
      <c r="H21" s="129">
        <v>0.65074710714359119</v>
      </c>
      <c r="I21" s="129">
        <v>0.27377253326034057</v>
      </c>
      <c r="M21" s="1019"/>
      <c r="N21" s="1019"/>
      <c r="O21" s="1020"/>
      <c r="P21" s="1020"/>
      <c r="Q21" s="1020"/>
    </row>
    <row r="22" spans="2:17" s="101" customFormat="1" x14ac:dyDescent="0.35">
      <c r="B22" s="101" t="s">
        <v>3</v>
      </c>
      <c r="C22" s="1019">
        <v>31433</v>
      </c>
      <c r="D22" s="1019">
        <v>86022</v>
      </c>
      <c r="E22" s="1019" t="e">
        <v>#REF!</v>
      </c>
      <c r="F22" s="1019">
        <v>117455</v>
      </c>
      <c r="G22" s="129">
        <v>0.26761738538163554</v>
      </c>
      <c r="H22" s="129">
        <v>0.73238261461836451</v>
      </c>
      <c r="I22" s="129">
        <v>0.27377253326034057</v>
      </c>
      <c r="M22" s="1019"/>
      <c r="N22" s="1019"/>
      <c r="O22" s="1020"/>
      <c r="P22" s="1020"/>
      <c r="Q22" s="1020"/>
    </row>
    <row r="23" spans="2:17" s="101" customFormat="1" x14ac:dyDescent="0.35">
      <c r="B23" s="101" t="s">
        <v>2</v>
      </c>
      <c r="C23" s="1019">
        <v>1321</v>
      </c>
      <c r="D23" s="1019">
        <v>5735</v>
      </c>
      <c r="E23" s="1019" t="e">
        <v>#REF!</v>
      </c>
      <c r="F23" s="1019">
        <v>7056</v>
      </c>
      <c r="G23" s="129">
        <v>0.18721655328798187</v>
      </c>
      <c r="H23" s="129">
        <v>0.81278344671201819</v>
      </c>
      <c r="I23" s="129">
        <v>0.27377253326034057</v>
      </c>
      <c r="M23" s="1019"/>
      <c r="N23" s="1019"/>
      <c r="O23" s="1020"/>
      <c r="P23" s="1020"/>
      <c r="Q23" s="1020"/>
    </row>
    <row r="24" spans="2:17" s="101" customFormat="1" x14ac:dyDescent="0.35">
      <c r="B24" s="101" t="s">
        <v>35</v>
      </c>
      <c r="C24" s="1019">
        <v>3532</v>
      </c>
      <c r="D24" s="1019">
        <v>17820</v>
      </c>
      <c r="E24" s="1019" t="e">
        <v>#REF!</v>
      </c>
      <c r="F24" s="1019">
        <v>21352</v>
      </c>
      <c r="G24" s="129">
        <v>0.16541775946047207</v>
      </c>
      <c r="H24" s="129">
        <v>0.8345822405395279</v>
      </c>
      <c r="I24" s="129">
        <v>0.27377253326034057</v>
      </c>
      <c r="M24" s="1019"/>
      <c r="N24" s="1019"/>
      <c r="O24" s="1020"/>
      <c r="P24" s="1020"/>
      <c r="Q24" s="1020"/>
    </row>
    <row r="25" spans="2:17" s="101" customFormat="1" x14ac:dyDescent="0.35">
      <c r="B25" s="101" t="s">
        <v>42</v>
      </c>
      <c r="C25" s="1019">
        <v>13634</v>
      </c>
      <c r="D25" s="1019">
        <v>39898</v>
      </c>
      <c r="E25" s="1019" t="e">
        <v>#REF!</v>
      </c>
      <c r="F25" s="1019">
        <v>53532</v>
      </c>
      <c r="G25" s="129">
        <v>0.25468878427856234</v>
      </c>
      <c r="H25" s="129">
        <v>0.74531121572143766</v>
      </c>
      <c r="I25" s="129">
        <v>0.27377253326034057</v>
      </c>
      <c r="M25" s="1019"/>
      <c r="N25" s="1019"/>
      <c r="O25" s="1020"/>
      <c r="P25" s="1020"/>
      <c r="Q25" s="1020"/>
    </row>
    <row r="26" spans="2:17" s="101" customFormat="1" x14ac:dyDescent="0.35">
      <c r="B26" s="101" t="s">
        <v>43</v>
      </c>
      <c r="C26" s="1019">
        <v>7982</v>
      </c>
      <c r="D26" s="1019">
        <v>19919</v>
      </c>
      <c r="E26" s="1019" t="e">
        <v>#REF!</v>
      </c>
      <c r="F26" s="1019">
        <v>27901</v>
      </c>
      <c r="G26" s="129">
        <v>0.28608293609548047</v>
      </c>
      <c r="H26" s="129">
        <v>0.71391706390451959</v>
      </c>
      <c r="I26" s="129">
        <v>0.27377253326034057</v>
      </c>
      <c r="M26" s="1019"/>
      <c r="N26" s="1019"/>
      <c r="O26" s="1020"/>
      <c r="P26" s="1020"/>
      <c r="Q26" s="1020"/>
    </row>
    <row r="27" spans="2:17" s="101" customFormat="1" x14ac:dyDescent="0.35">
      <c r="B27" s="101" t="s">
        <v>44</v>
      </c>
      <c r="C27" s="1019">
        <v>2870</v>
      </c>
      <c r="D27" s="1019">
        <v>7289</v>
      </c>
      <c r="E27" s="1019" t="e">
        <v>#REF!</v>
      </c>
      <c r="F27" s="1019">
        <v>10159</v>
      </c>
      <c r="G27" s="129">
        <v>0.28250812087803917</v>
      </c>
      <c r="H27" s="129">
        <v>0.71749187912196077</v>
      </c>
      <c r="I27" s="129">
        <v>0.27377253326034057</v>
      </c>
      <c r="M27" s="1019"/>
      <c r="N27" s="1019"/>
      <c r="O27" s="1020"/>
      <c r="P27" s="1020"/>
      <c r="Q27" s="1020"/>
    </row>
    <row r="28" spans="2:17" s="101" customFormat="1" x14ac:dyDescent="0.35">
      <c r="B28" s="101" t="s">
        <v>45</v>
      </c>
      <c r="C28" s="1019">
        <v>13148</v>
      </c>
      <c r="D28" s="1019">
        <v>26060</v>
      </c>
      <c r="E28" s="1019" t="e">
        <v>#REF!</v>
      </c>
      <c r="F28" s="1019">
        <v>39208</v>
      </c>
      <c r="G28" s="129">
        <v>0.33533972658641092</v>
      </c>
      <c r="H28" s="129">
        <v>0.66466027341358902</v>
      </c>
      <c r="I28" s="129">
        <v>0.27377253326034057</v>
      </c>
      <c r="M28" s="1019"/>
      <c r="N28" s="1019"/>
      <c r="O28" s="1020"/>
      <c r="P28" s="1020"/>
      <c r="Q28" s="1020"/>
    </row>
    <row r="29" spans="2:17" s="101" customFormat="1" x14ac:dyDescent="0.35">
      <c r="B29" s="101" t="s">
        <v>46</v>
      </c>
      <c r="C29" s="1019">
        <v>354</v>
      </c>
      <c r="D29" s="1019">
        <v>850</v>
      </c>
      <c r="E29" s="1019" t="e">
        <v>#REF!</v>
      </c>
      <c r="F29" s="1019">
        <v>1204</v>
      </c>
      <c r="G29" s="129">
        <v>0.29401993355481726</v>
      </c>
      <c r="H29" s="129">
        <v>0.70598006644518274</v>
      </c>
      <c r="I29" s="129">
        <v>0.27377253326034057</v>
      </c>
      <c r="M29" s="1019"/>
      <c r="N29" s="1019"/>
      <c r="O29" s="1020"/>
      <c r="P29" s="1020"/>
      <c r="Q29" s="1020"/>
    </row>
    <row r="30" spans="2:17" s="101" customFormat="1" x14ac:dyDescent="0.35">
      <c r="B30" s="101" t="s">
        <v>39</v>
      </c>
      <c r="C30" s="1019">
        <v>142</v>
      </c>
      <c r="D30" s="1019">
        <v>714</v>
      </c>
      <c r="E30" s="1019" t="e">
        <v>#REF!</v>
      </c>
      <c r="F30" s="1019">
        <v>856</v>
      </c>
      <c r="G30" s="129">
        <v>0.16588785046728971</v>
      </c>
      <c r="H30" s="129">
        <v>0.83411214953271029</v>
      </c>
      <c r="I30" s="129">
        <v>0.27377253326034057</v>
      </c>
      <c r="M30" s="1019"/>
      <c r="N30" s="1019"/>
      <c r="O30" s="1020"/>
      <c r="P30" s="1020"/>
      <c r="Q30" s="1020"/>
    </row>
    <row r="31" spans="2:17" s="101" customFormat="1" x14ac:dyDescent="0.35">
      <c r="B31" s="101" t="s">
        <v>47</v>
      </c>
      <c r="C31" s="1019">
        <v>112</v>
      </c>
      <c r="D31" s="1019">
        <v>935</v>
      </c>
      <c r="E31" s="1019" t="e">
        <v>#REF!</v>
      </c>
      <c r="F31" s="1019">
        <v>1047</v>
      </c>
      <c r="G31" s="129">
        <v>0.1069723018147087</v>
      </c>
      <c r="H31" s="129">
        <v>0.89302769818529126</v>
      </c>
      <c r="I31" s="129">
        <v>0.27377253326034057</v>
      </c>
      <c r="M31" s="1019"/>
      <c r="N31" s="1019"/>
      <c r="O31" s="1020"/>
      <c r="P31" s="1020"/>
      <c r="Q31" s="1020"/>
    </row>
    <row r="32" spans="2:17" s="101" customFormat="1" x14ac:dyDescent="0.35">
      <c r="B32" s="104" t="s">
        <v>0</v>
      </c>
      <c r="C32" s="105">
        <v>182033</v>
      </c>
      <c r="D32" s="105">
        <v>482873</v>
      </c>
      <c r="E32" s="105" t="e">
        <v>#REF!</v>
      </c>
      <c r="F32" s="105">
        <v>664906</v>
      </c>
      <c r="G32" s="1021">
        <v>0.27377253326034057</v>
      </c>
      <c r="H32" s="1021">
        <v>0.72622746673965943</v>
      </c>
      <c r="I32" s="129">
        <v>0.27377253326034057</v>
      </c>
      <c r="M32" s="1019"/>
      <c r="N32" s="1019"/>
      <c r="O32" s="1020"/>
      <c r="P32" s="1020"/>
      <c r="Q32" s="1020"/>
    </row>
    <row r="33" spans="13:16" s="101" customFormat="1" x14ac:dyDescent="0.35">
      <c r="M33" s="1019"/>
      <c r="N33" s="1019"/>
      <c r="O33" s="1020"/>
      <c r="P33" s="1020"/>
    </row>
    <row r="34" spans="13:16" s="101" customFormat="1" x14ac:dyDescent="0.35"/>
    <row r="35" spans="13:16" s="700" customFormat="1" x14ac:dyDescent="0.35"/>
    <row r="36" spans="13:16" s="700" customFormat="1" x14ac:dyDescent="0.35"/>
    <row r="37" spans="13:16" s="700" customFormat="1" x14ac:dyDescent="0.35"/>
    <row r="38" spans="13:16" s="700" customFormat="1" x14ac:dyDescent="0.35"/>
    <row r="39" spans="13:16" s="700" customFormat="1" x14ac:dyDescent="0.35"/>
    <row r="40" spans="13:16" s="700" customFormat="1" x14ac:dyDescent="0.35"/>
    <row r="41" spans="13:16" s="700" customFormat="1" x14ac:dyDescent="0.35"/>
    <row r="42" spans="13:16" s="700" customFormat="1" x14ac:dyDescent="0.35"/>
  </sheetData>
  <mergeCells count="3">
    <mergeCell ref="B6:N7"/>
    <mergeCell ref="B8:N8"/>
    <mergeCell ref="C11:E11"/>
  </mergeCells>
  <printOptions horizontalCentered="1"/>
  <pageMargins left="0" right="0" top="0.43307086614173229" bottom="0.43307086614173229" header="0" footer="0"/>
  <pageSetup paperSize="9" scale="88" orientation="landscape" r:id="rId1"/>
  <headerFooter alignWithMargins="0"/>
  <rowBreaks count="1" manualBreakCount="1">
    <brk id="42" max="1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10">
    <tabColor theme="0"/>
    <pageSetUpPr fitToPage="1"/>
  </sheetPr>
  <dimension ref="A1:AB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0" width="10.81640625" style="220" customWidth="1"/>
    <col min="11" max="11" width="7.1796875" style="220" customWidth="1"/>
    <col min="12" max="12" width="1.1796875" style="220" customWidth="1"/>
    <col min="13" max="13" width="7.1796875" style="220" customWidth="1"/>
    <col min="14" max="14" width="7.7265625" style="220" customWidth="1"/>
    <col min="15" max="22" width="8.26953125" style="220" customWidth="1"/>
    <col min="23" max="24" width="7.7265625" style="220" customWidth="1"/>
    <col min="25" max="25" width="11.453125" style="220" customWidth="1"/>
    <col min="26" max="26" width="11.453125" style="220"/>
    <col min="27" max="27" width="11.81640625" style="220" bestFit="1" customWidth="1"/>
    <col min="28" max="16384" width="11.453125" style="220"/>
  </cols>
  <sheetData>
    <row r="1" spans="1:26" x14ac:dyDescent="0.35">
      <c r="A1" s="219"/>
      <c r="B1" s="219"/>
      <c r="J1" s="221"/>
      <c r="K1" s="221"/>
    </row>
    <row r="2" spans="1:26" ht="48.75" customHeight="1" x14ac:dyDescent="0.35">
      <c r="A2" s="219"/>
      <c r="B2" s="219"/>
      <c r="J2" s="221"/>
      <c r="K2" s="221"/>
    </row>
    <row r="3" spans="1:26" ht="24" customHeight="1" x14ac:dyDescent="0.35">
      <c r="A3" s="219"/>
      <c r="B3" s="1378" t="s">
        <v>368</v>
      </c>
      <c r="C3" s="1378"/>
      <c r="D3" s="1378"/>
      <c r="E3" s="1378"/>
      <c r="F3" s="1378"/>
      <c r="G3" s="1378"/>
      <c r="H3" s="1378"/>
      <c r="I3" s="1378"/>
      <c r="J3" s="1378"/>
      <c r="K3" s="1378"/>
      <c r="L3" s="1378"/>
      <c r="M3" s="1378"/>
      <c r="N3" s="1378"/>
      <c r="O3" s="1378"/>
      <c r="P3" s="1378"/>
      <c r="Q3" s="1378"/>
      <c r="R3" s="1378"/>
      <c r="S3" s="1378"/>
      <c r="T3" s="1378"/>
      <c r="U3" s="1378"/>
      <c r="V3" s="1378"/>
      <c r="W3" s="1378"/>
      <c r="X3" s="1378"/>
    </row>
    <row r="5" spans="1:26" x14ac:dyDescent="0.35">
      <c r="B5" s="219"/>
      <c r="C5" s="219"/>
      <c r="D5" s="1367" t="s">
        <v>366</v>
      </c>
      <c r="E5" s="1367"/>
      <c r="F5" s="1367"/>
      <c r="G5" s="1367"/>
      <c r="H5" s="1367"/>
      <c r="I5" s="1367"/>
      <c r="J5" s="1367"/>
      <c r="K5" s="1367"/>
      <c r="L5" s="219"/>
      <c r="M5" s="1368" t="s">
        <v>340</v>
      </c>
      <c r="N5" s="1368"/>
      <c r="O5" s="1368"/>
      <c r="P5" s="1368"/>
      <c r="Q5" s="1368"/>
      <c r="R5" s="1368"/>
      <c r="S5" s="1368"/>
      <c r="T5" s="1368"/>
      <c r="U5" s="1368"/>
      <c r="V5" s="1368"/>
      <c r="W5" s="1368"/>
      <c r="X5" s="1368"/>
    </row>
    <row r="6" spans="1:26" ht="21" customHeight="1" x14ac:dyDescent="0.35">
      <c r="B6" s="219"/>
      <c r="C6" s="219"/>
      <c r="D6" s="1368"/>
      <c r="E6" s="1368"/>
      <c r="F6" s="1368"/>
      <c r="G6" s="1368"/>
      <c r="H6" s="1368"/>
      <c r="I6" s="1368"/>
      <c r="J6" s="1368"/>
      <c r="K6" s="1368"/>
      <c r="L6" s="219"/>
      <c r="M6" s="1369">
        <v>43830</v>
      </c>
      <c r="N6" s="1370"/>
      <c r="O6" s="1371">
        <v>44196</v>
      </c>
      <c r="P6" s="1372"/>
      <c r="Q6" s="1371">
        <v>44561</v>
      </c>
      <c r="R6" s="1372"/>
      <c r="S6" s="1375">
        <v>44926</v>
      </c>
      <c r="T6" s="1376"/>
      <c r="U6" s="1373">
        <v>45291</v>
      </c>
      <c r="V6" s="1377"/>
      <c r="W6" s="1373">
        <f>EVO_sol!W6</f>
        <v>45657</v>
      </c>
      <c r="X6" s="1374"/>
    </row>
    <row r="7" spans="1:26" x14ac:dyDescent="0.35">
      <c r="B7" s="225"/>
      <c r="C7" s="219"/>
      <c r="D7" s="226">
        <v>43465</v>
      </c>
      <c r="E7" s="227">
        <v>43830</v>
      </c>
      <c r="F7" s="228">
        <v>44196</v>
      </c>
      <c r="G7" s="228">
        <v>44561</v>
      </c>
      <c r="H7" s="228">
        <v>44926</v>
      </c>
      <c r="I7" s="228">
        <v>45291</v>
      </c>
      <c r="J7" s="228">
        <f>EVO!J7</f>
        <v>45657</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35">
      <c r="B8" s="225"/>
      <c r="C8" s="219"/>
      <c r="D8" s="234"/>
      <c r="E8" s="234"/>
      <c r="F8" s="234"/>
      <c r="G8" s="297"/>
      <c r="H8" s="297"/>
      <c r="I8" s="297"/>
      <c r="J8" s="234"/>
      <c r="K8" s="234"/>
      <c r="L8" s="219"/>
    </row>
    <row r="9" spans="1:26" ht="15" customHeight="1" x14ac:dyDescent="0.35">
      <c r="B9" s="298" t="s">
        <v>8</v>
      </c>
      <c r="C9" s="219"/>
      <c r="D9" s="299">
        <v>287340</v>
      </c>
      <c r="E9" s="300">
        <v>294246</v>
      </c>
      <c r="F9" s="300">
        <v>285089</v>
      </c>
      <c r="G9" s="254">
        <v>295552</v>
      </c>
      <c r="H9" s="254">
        <v>307238</v>
      </c>
      <c r="I9" s="254">
        <v>322158</v>
      </c>
      <c r="J9" s="301">
        <v>313855</v>
      </c>
      <c r="K9" s="302"/>
      <c r="L9" s="222"/>
      <c r="M9" s="278">
        <v>2.4034245145124311E-2</v>
      </c>
      <c r="N9" s="279">
        <v>6906</v>
      </c>
      <c r="O9" s="280">
        <v>-3.1120219136368865E-2</v>
      </c>
      <c r="P9" s="279">
        <v>-9157</v>
      </c>
      <c r="Q9" s="280">
        <f t="shared" ref="Q9:Q27" si="0">G9/F9-1</f>
        <v>3.6700819744009738E-2</v>
      </c>
      <c r="R9" s="279">
        <f t="shared" ref="R9:R27" si="1">G9-F9</f>
        <v>10463</v>
      </c>
      <c r="S9" s="280">
        <f>H9/G9-1</f>
        <v>3.9539573408401862E-2</v>
      </c>
      <c r="T9" s="279">
        <f>H9-G9</f>
        <v>11686</v>
      </c>
      <c r="U9" s="280">
        <f>I9/H9-1</f>
        <v>4.8561701352046294E-2</v>
      </c>
      <c r="V9" s="279">
        <f>I9-H9</f>
        <v>14920</v>
      </c>
      <c r="W9" s="280">
        <v>-2.5773067873527844E-2</v>
      </c>
      <c r="X9" s="279">
        <v>-8303</v>
      </c>
    </row>
    <row r="10" spans="1:26" x14ac:dyDescent="0.35">
      <c r="B10" s="303" t="s">
        <v>7</v>
      </c>
      <c r="C10" s="219"/>
      <c r="D10" s="253">
        <v>35146</v>
      </c>
      <c r="E10" s="254">
        <v>39188</v>
      </c>
      <c r="F10" s="254">
        <v>36344</v>
      </c>
      <c r="G10" s="254">
        <v>37924</v>
      </c>
      <c r="H10" s="254">
        <v>39112</v>
      </c>
      <c r="I10" s="254">
        <v>40520</v>
      </c>
      <c r="J10" s="257">
        <v>45350</v>
      </c>
      <c r="K10" s="304"/>
      <c r="L10" s="219"/>
      <c r="M10" s="256">
        <v>0.11500597507539978</v>
      </c>
      <c r="N10" s="257">
        <v>4042</v>
      </c>
      <c r="O10" s="258">
        <v>-7.2573236705113842E-2</v>
      </c>
      <c r="P10" s="257">
        <v>-2844</v>
      </c>
      <c r="Q10" s="258">
        <f t="shared" si="0"/>
        <v>4.3473475676865547E-2</v>
      </c>
      <c r="R10" s="257">
        <f t="shared" si="1"/>
        <v>1580</v>
      </c>
      <c r="S10" s="258">
        <f t="shared" ref="S10:S27" si="2">H10/G10-1</f>
        <v>3.1325809513764291E-2</v>
      </c>
      <c r="T10" s="257">
        <f t="shared" ref="T10:T27" si="3">H10-G10</f>
        <v>1188</v>
      </c>
      <c r="U10" s="258">
        <f t="shared" ref="U10:U27" si="4">I10/H10-1</f>
        <v>3.5999181836776417E-2</v>
      </c>
      <c r="V10" s="257">
        <f t="shared" ref="V10:V27" si="5">I10-H10</f>
        <v>1408</v>
      </c>
      <c r="W10" s="258">
        <v>0.1192003948667324</v>
      </c>
      <c r="X10" s="257">
        <v>4830</v>
      </c>
    </row>
    <row r="11" spans="1:26" x14ac:dyDescent="0.35">
      <c r="B11" s="303" t="s">
        <v>37</v>
      </c>
      <c r="C11" s="219"/>
      <c r="D11" s="253">
        <v>25573</v>
      </c>
      <c r="E11" s="254">
        <v>26877</v>
      </c>
      <c r="F11" s="254">
        <v>27263</v>
      </c>
      <c r="G11" s="254">
        <v>29763</v>
      </c>
      <c r="H11" s="254">
        <v>31755</v>
      </c>
      <c r="I11" s="254">
        <v>32560</v>
      </c>
      <c r="J11" s="257">
        <v>33572</v>
      </c>
      <c r="L11" s="222"/>
      <c r="M11" s="256">
        <v>5.0991279865483019E-2</v>
      </c>
      <c r="N11" s="257">
        <v>1304</v>
      </c>
      <c r="O11" s="258">
        <v>1.436172191836893E-2</v>
      </c>
      <c r="P11" s="257">
        <v>386</v>
      </c>
      <c r="Q11" s="258">
        <f t="shared" si="0"/>
        <v>9.1699372776290256E-2</v>
      </c>
      <c r="R11" s="257">
        <f t="shared" si="1"/>
        <v>2500</v>
      </c>
      <c r="S11" s="258">
        <f t="shared" si="2"/>
        <v>6.6928737022477591E-2</v>
      </c>
      <c r="T11" s="257">
        <f t="shared" si="3"/>
        <v>1992</v>
      </c>
      <c r="U11" s="258">
        <f t="shared" si="4"/>
        <v>2.5350338529365413E-2</v>
      </c>
      <c r="V11" s="257">
        <f t="shared" si="5"/>
        <v>805</v>
      </c>
      <c r="W11" s="258">
        <v>3.1081081081081097E-2</v>
      </c>
      <c r="X11" s="257">
        <v>1012</v>
      </c>
    </row>
    <row r="12" spans="1:26" x14ac:dyDescent="0.35">
      <c r="B12" s="303" t="s">
        <v>38</v>
      </c>
      <c r="C12" s="219"/>
      <c r="D12" s="253">
        <v>20139</v>
      </c>
      <c r="E12" s="254">
        <v>24991</v>
      </c>
      <c r="F12" s="254">
        <v>25528</v>
      </c>
      <c r="G12" s="254">
        <v>26990</v>
      </c>
      <c r="H12" s="254">
        <v>29491</v>
      </c>
      <c r="I12" s="254">
        <v>33350</v>
      </c>
      <c r="J12" s="257">
        <v>35599</v>
      </c>
      <c r="L12" s="222"/>
      <c r="M12" s="256">
        <v>0.24092556730721482</v>
      </c>
      <c r="N12" s="257">
        <v>4852</v>
      </c>
      <c r="O12" s="258">
        <v>2.148773558481043E-2</v>
      </c>
      <c r="P12" s="257">
        <v>537</v>
      </c>
      <c r="Q12" s="258">
        <f t="shared" si="0"/>
        <v>5.7270448135380736E-2</v>
      </c>
      <c r="R12" s="257">
        <f t="shared" si="1"/>
        <v>1462</v>
      </c>
      <c r="S12" s="258">
        <f t="shared" si="2"/>
        <v>9.2663949610967133E-2</v>
      </c>
      <c r="T12" s="257">
        <f t="shared" si="3"/>
        <v>2501</v>
      </c>
      <c r="U12" s="258">
        <f t="shared" si="4"/>
        <v>0.13085348072293246</v>
      </c>
      <c r="V12" s="257">
        <f t="shared" si="5"/>
        <v>3859</v>
      </c>
      <c r="W12" s="258">
        <v>6.7436281859070357E-2</v>
      </c>
      <c r="X12" s="257">
        <v>2249</v>
      </c>
    </row>
    <row r="13" spans="1:26" x14ac:dyDescent="0.35">
      <c r="B13" s="303" t="s">
        <v>6</v>
      </c>
      <c r="C13" s="219"/>
      <c r="D13" s="253">
        <v>30594</v>
      </c>
      <c r="E13" s="254">
        <v>32430</v>
      </c>
      <c r="F13" s="254">
        <v>33152</v>
      </c>
      <c r="G13" s="254">
        <v>36737</v>
      </c>
      <c r="H13" s="254">
        <v>41768</v>
      </c>
      <c r="I13" s="254">
        <v>46523</v>
      </c>
      <c r="J13" s="257">
        <v>52503</v>
      </c>
      <c r="K13" s="304"/>
      <c r="L13" s="219"/>
      <c r="M13" s="256">
        <v>6.0011767013139927E-2</v>
      </c>
      <c r="N13" s="257">
        <v>1836</v>
      </c>
      <c r="O13" s="258">
        <v>2.2263336416898039E-2</v>
      </c>
      <c r="P13" s="257">
        <v>722</v>
      </c>
      <c r="Q13" s="258">
        <f t="shared" si="0"/>
        <v>0.10813827220077221</v>
      </c>
      <c r="R13" s="257">
        <f t="shared" si="1"/>
        <v>3585</v>
      </c>
      <c r="S13" s="258">
        <f t="shared" si="2"/>
        <v>0.13694640280915693</v>
      </c>
      <c r="T13" s="257">
        <f t="shared" si="3"/>
        <v>5031</v>
      </c>
      <c r="U13" s="258">
        <f t="shared" si="4"/>
        <v>0.11384313349932973</v>
      </c>
      <c r="V13" s="257">
        <f t="shared" si="5"/>
        <v>4755</v>
      </c>
      <c r="W13" s="258">
        <v>0.12853857231906796</v>
      </c>
      <c r="X13" s="257">
        <v>5980</v>
      </c>
      <c r="Z13" s="224"/>
    </row>
    <row r="14" spans="1:26" x14ac:dyDescent="0.35">
      <c r="B14" s="303" t="s">
        <v>5</v>
      </c>
      <c r="C14" s="219"/>
      <c r="D14" s="253">
        <v>20401</v>
      </c>
      <c r="E14" s="254">
        <v>21169</v>
      </c>
      <c r="F14" s="254">
        <v>21022</v>
      </c>
      <c r="G14" s="254">
        <v>18734</v>
      </c>
      <c r="H14" s="254">
        <v>18426</v>
      </c>
      <c r="I14" s="254">
        <v>18749</v>
      </c>
      <c r="J14" s="257">
        <v>18551</v>
      </c>
      <c r="L14" s="222"/>
      <c r="M14" s="256">
        <v>3.7645213469927885E-2</v>
      </c>
      <c r="N14" s="257">
        <v>768</v>
      </c>
      <c r="O14" s="258">
        <v>-6.9441163966177388E-3</v>
      </c>
      <c r="P14" s="257">
        <v>-147</v>
      </c>
      <c r="Q14" s="258">
        <f t="shared" si="0"/>
        <v>-0.10883835981352863</v>
      </c>
      <c r="R14" s="257">
        <f t="shared" si="1"/>
        <v>-2288</v>
      </c>
      <c r="S14" s="258">
        <f t="shared" si="2"/>
        <v>-1.644069606063836E-2</v>
      </c>
      <c r="T14" s="257">
        <f t="shared" si="3"/>
        <v>-308</v>
      </c>
      <c r="U14" s="258">
        <f t="shared" si="4"/>
        <v>1.7529577770541538E-2</v>
      </c>
      <c r="V14" s="257">
        <f t="shared" si="5"/>
        <v>323</v>
      </c>
      <c r="W14" s="258">
        <v>-1.0560563230038955E-2</v>
      </c>
      <c r="X14" s="257">
        <v>-198</v>
      </c>
      <c r="Z14" s="224"/>
    </row>
    <row r="15" spans="1:26" x14ac:dyDescent="0.35">
      <c r="B15" s="303" t="s">
        <v>4</v>
      </c>
      <c r="C15" s="219"/>
      <c r="D15" s="253">
        <v>94845</v>
      </c>
      <c r="E15" s="254">
        <v>106369</v>
      </c>
      <c r="F15" s="254">
        <v>105708</v>
      </c>
      <c r="G15" s="254">
        <v>108898</v>
      </c>
      <c r="H15" s="254">
        <v>114380</v>
      </c>
      <c r="I15" s="254">
        <v>122746</v>
      </c>
      <c r="J15" s="257">
        <v>126345</v>
      </c>
      <c r="L15" s="222"/>
      <c r="M15" s="256">
        <v>0.1215035057198588</v>
      </c>
      <c r="N15" s="257">
        <v>11524</v>
      </c>
      <c r="O15" s="258">
        <v>-6.2142165480544298E-3</v>
      </c>
      <c r="P15" s="257">
        <v>-661</v>
      </c>
      <c r="Q15" s="258">
        <f t="shared" si="0"/>
        <v>3.0177470011730323E-2</v>
      </c>
      <c r="R15" s="257">
        <f t="shared" si="1"/>
        <v>3190</v>
      </c>
      <c r="S15" s="258">
        <f t="shared" si="2"/>
        <v>5.0340685779353134E-2</v>
      </c>
      <c r="T15" s="257">
        <f t="shared" si="3"/>
        <v>5482</v>
      </c>
      <c r="U15" s="258">
        <f t="shared" si="4"/>
        <v>7.3142157719881196E-2</v>
      </c>
      <c r="V15" s="257">
        <f t="shared" si="5"/>
        <v>8366</v>
      </c>
      <c r="W15" s="258">
        <v>2.9320711061867621E-2</v>
      </c>
      <c r="X15" s="257">
        <v>3599</v>
      </c>
      <c r="Z15" s="224"/>
    </row>
    <row r="16" spans="1:26" x14ac:dyDescent="0.35">
      <c r="B16" s="303" t="s">
        <v>40</v>
      </c>
      <c r="C16" s="219"/>
      <c r="D16" s="253">
        <v>64964</v>
      </c>
      <c r="E16" s="254">
        <v>68077</v>
      </c>
      <c r="F16" s="254">
        <v>64772</v>
      </c>
      <c r="G16" s="254">
        <v>66829</v>
      </c>
      <c r="H16" s="254">
        <v>69929</v>
      </c>
      <c r="I16" s="254">
        <v>74835</v>
      </c>
      <c r="J16" s="257">
        <v>80045</v>
      </c>
      <c r="L16" s="222"/>
      <c r="M16" s="256">
        <v>4.7918847361615668E-2</v>
      </c>
      <c r="N16" s="257">
        <v>3113</v>
      </c>
      <c r="O16" s="258">
        <v>-4.8547967742409326E-2</v>
      </c>
      <c r="P16" s="257">
        <v>-3305</v>
      </c>
      <c r="Q16" s="258">
        <f t="shared" si="0"/>
        <v>3.1757549558451226E-2</v>
      </c>
      <c r="R16" s="257">
        <f t="shared" si="1"/>
        <v>2057</v>
      </c>
      <c r="S16" s="258">
        <f t="shared" si="2"/>
        <v>4.6387047539242054E-2</v>
      </c>
      <c r="T16" s="257">
        <f t="shared" si="3"/>
        <v>3100</v>
      </c>
      <c r="U16" s="258">
        <f t="shared" si="4"/>
        <v>7.0156873400162967E-2</v>
      </c>
      <c r="V16" s="257">
        <f t="shared" si="5"/>
        <v>4906</v>
      </c>
      <c r="W16" s="258">
        <v>6.9619830293311979E-2</v>
      </c>
      <c r="X16" s="257">
        <v>5210</v>
      </c>
      <c r="Z16" s="224"/>
    </row>
    <row r="17" spans="2:28" x14ac:dyDescent="0.35">
      <c r="B17" s="303" t="s">
        <v>41</v>
      </c>
      <c r="C17" s="219"/>
      <c r="D17" s="253">
        <v>230178</v>
      </c>
      <c r="E17" s="254">
        <v>239983</v>
      </c>
      <c r="F17" s="254">
        <v>230320</v>
      </c>
      <c r="G17" s="254">
        <v>245417</v>
      </c>
      <c r="H17" s="254">
        <v>257644</v>
      </c>
      <c r="I17" s="254">
        <v>250190</v>
      </c>
      <c r="J17" s="257">
        <v>269088</v>
      </c>
      <c r="L17" s="222"/>
      <c r="M17" s="256">
        <v>4.2597468046468467E-2</v>
      </c>
      <c r="N17" s="257">
        <v>9805</v>
      </c>
      <c r="O17" s="258">
        <v>-4.02653521291092E-2</v>
      </c>
      <c r="P17" s="257">
        <v>-9663</v>
      </c>
      <c r="Q17" s="258">
        <f t="shared" si="0"/>
        <v>6.5547933310177164E-2</v>
      </c>
      <c r="R17" s="257">
        <f t="shared" si="1"/>
        <v>15097</v>
      </c>
      <c r="S17" s="258">
        <f t="shared" si="2"/>
        <v>4.9821324521121202E-2</v>
      </c>
      <c r="T17" s="257">
        <f t="shared" si="3"/>
        <v>12227</v>
      </c>
      <c r="U17" s="258">
        <f t="shared" si="4"/>
        <v>-2.8931393706044028E-2</v>
      </c>
      <c r="V17" s="257">
        <f t="shared" si="5"/>
        <v>-7454</v>
      </c>
      <c r="W17" s="258">
        <v>7.5534593708781239E-2</v>
      </c>
      <c r="X17" s="257">
        <v>18898</v>
      </c>
      <c r="Z17" s="224"/>
    </row>
    <row r="18" spans="2:28" x14ac:dyDescent="0.35">
      <c r="B18" s="303" t="s">
        <v>3</v>
      </c>
      <c r="C18" s="219"/>
      <c r="D18" s="253">
        <v>85031</v>
      </c>
      <c r="E18" s="254">
        <v>103107</v>
      </c>
      <c r="F18" s="254">
        <v>115485</v>
      </c>
      <c r="G18" s="254">
        <v>129091</v>
      </c>
      <c r="H18" s="254">
        <v>144410</v>
      </c>
      <c r="I18" s="254">
        <v>161791</v>
      </c>
      <c r="J18" s="257">
        <v>172554</v>
      </c>
      <c r="L18" s="222"/>
      <c r="M18" s="256">
        <v>0.21258129388105518</v>
      </c>
      <c r="N18" s="257">
        <v>18076</v>
      </c>
      <c r="O18" s="258">
        <v>0.12005004509878092</v>
      </c>
      <c r="P18" s="257">
        <v>12378</v>
      </c>
      <c r="Q18" s="258">
        <f>G18/F18-1</f>
        <v>0.11781616660172323</v>
      </c>
      <c r="R18" s="257">
        <f>G18-F18</f>
        <v>13606</v>
      </c>
      <c r="S18" s="258">
        <f t="shared" si="2"/>
        <v>0.11866822628998142</v>
      </c>
      <c r="T18" s="257">
        <f t="shared" si="3"/>
        <v>15319</v>
      </c>
      <c r="U18" s="258">
        <f t="shared" si="4"/>
        <v>0.12035870092098877</v>
      </c>
      <c r="V18" s="257">
        <f t="shared" si="5"/>
        <v>17381</v>
      </c>
      <c r="W18" s="258">
        <v>6.6524095901502545E-2</v>
      </c>
      <c r="X18" s="257">
        <v>10763</v>
      </c>
      <c r="Z18" s="224"/>
    </row>
    <row r="19" spans="2:28" x14ac:dyDescent="0.35">
      <c r="B19" s="303" t="s">
        <v>2</v>
      </c>
      <c r="C19" s="219"/>
      <c r="D19" s="253">
        <v>33341</v>
      </c>
      <c r="E19" s="254">
        <v>35443</v>
      </c>
      <c r="F19" s="254">
        <v>34750</v>
      </c>
      <c r="G19" s="254">
        <v>36342</v>
      </c>
      <c r="H19" s="254">
        <v>38917</v>
      </c>
      <c r="I19" s="254">
        <v>41046</v>
      </c>
      <c r="J19" s="257">
        <v>40991</v>
      </c>
      <c r="L19" s="222"/>
      <c r="M19" s="256">
        <v>6.3045499535106853E-2</v>
      </c>
      <c r="N19" s="257">
        <v>2102</v>
      </c>
      <c r="O19" s="258">
        <v>-1.9552520949129626E-2</v>
      </c>
      <c r="P19" s="257">
        <v>-693</v>
      </c>
      <c r="Q19" s="258">
        <f t="shared" si="0"/>
        <v>4.5812949640287703E-2</v>
      </c>
      <c r="R19" s="257">
        <f t="shared" si="1"/>
        <v>1592</v>
      </c>
      <c r="S19" s="258">
        <f t="shared" si="2"/>
        <v>7.0854658521820379E-2</v>
      </c>
      <c r="T19" s="257">
        <f t="shared" si="3"/>
        <v>2575</v>
      </c>
      <c r="U19" s="258">
        <f t="shared" si="4"/>
        <v>5.4706169540303717E-2</v>
      </c>
      <c r="V19" s="257">
        <f t="shared" si="5"/>
        <v>2129</v>
      </c>
      <c r="W19" s="258">
        <v>-1.339960044827726E-3</v>
      </c>
      <c r="X19" s="257">
        <v>-55</v>
      </c>
      <c r="Z19" s="224"/>
    </row>
    <row r="20" spans="2:28" x14ac:dyDescent="0.35">
      <c r="B20" s="303" t="s">
        <v>35</v>
      </c>
      <c r="C20" s="219"/>
      <c r="D20" s="253">
        <v>67903</v>
      </c>
      <c r="E20" s="254">
        <v>70092</v>
      </c>
      <c r="F20" s="254">
        <v>67467</v>
      </c>
      <c r="G20" s="254">
        <v>69079</v>
      </c>
      <c r="H20" s="254">
        <v>71374</v>
      </c>
      <c r="I20" s="254">
        <v>75584</v>
      </c>
      <c r="J20" s="257">
        <v>78452</v>
      </c>
      <c r="L20" s="222"/>
      <c r="M20" s="256">
        <v>3.2237161833792216E-2</v>
      </c>
      <c r="N20" s="257">
        <v>2189</v>
      </c>
      <c r="O20" s="258">
        <v>-3.7450778976202748E-2</v>
      </c>
      <c r="P20" s="257">
        <v>-2625</v>
      </c>
      <c r="Q20" s="258">
        <f t="shared" si="0"/>
        <v>2.3893162583188854E-2</v>
      </c>
      <c r="R20" s="257">
        <f t="shared" si="1"/>
        <v>1612</v>
      </c>
      <c r="S20" s="258">
        <f t="shared" si="2"/>
        <v>3.3222831830223454E-2</v>
      </c>
      <c r="T20" s="257">
        <f t="shared" si="3"/>
        <v>2295</v>
      </c>
      <c r="U20" s="258">
        <f t="shared" si="4"/>
        <v>5.8985064589346159E-2</v>
      </c>
      <c r="V20" s="257">
        <f t="shared" si="5"/>
        <v>4210</v>
      </c>
      <c r="W20" s="258">
        <v>3.7944538526672345E-2</v>
      </c>
      <c r="X20" s="257">
        <v>2868</v>
      </c>
      <c r="Z20" s="224"/>
    </row>
    <row r="21" spans="2:28" x14ac:dyDescent="0.35">
      <c r="B21" s="303" t="s">
        <v>42</v>
      </c>
      <c r="C21" s="219"/>
      <c r="D21" s="253">
        <v>161368</v>
      </c>
      <c r="E21" s="254">
        <v>171922</v>
      </c>
      <c r="F21" s="254">
        <v>161936</v>
      </c>
      <c r="G21" s="254">
        <v>163249</v>
      </c>
      <c r="H21" s="254">
        <v>173065</v>
      </c>
      <c r="I21" s="254">
        <v>185857</v>
      </c>
      <c r="J21" s="257">
        <v>201810</v>
      </c>
      <c r="L21" s="222"/>
      <c r="M21" s="256">
        <v>6.5403301769867639E-2</v>
      </c>
      <c r="N21" s="257">
        <v>10554</v>
      </c>
      <c r="O21" s="258">
        <v>-5.808448017124046E-2</v>
      </c>
      <c r="P21" s="257">
        <v>-9986</v>
      </c>
      <c r="Q21" s="258">
        <f t="shared" si="0"/>
        <v>8.108141487995324E-3</v>
      </c>
      <c r="R21" s="257">
        <f t="shared" si="1"/>
        <v>1313</v>
      </c>
      <c r="S21" s="258">
        <f t="shared" si="2"/>
        <v>6.0129005384412793E-2</v>
      </c>
      <c r="T21" s="257">
        <f t="shared" si="3"/>
        <v>9816</v>
      </c>
      <c r="U21" s="258">
        <f t="shared" si="4"/>
        <v>7.3914425215959367E-2</v>
      </c>
      <c r="V21" s="257">
        <f t="shared" si="5"/>
        <v>12792</v>
      </c>
      <c r="W21" s="258">
        <v>8.5834808481789704E-2</v>
      </c>
      <c r="X21" s="257">
        <v>15953</v>
      </c>
      <c r="Z21" s="224"/>
    </row>
    <row r="22" spans="2:28" x14ac:dyDescent="0.35">
      <c r="B22" s="303" t="s">
        <v>43</v>
      </c>
      <c r="C22" s="219"/>
      <c r="D22" s="253">
        <v>39429</v>
      </c>
      <c r="E22" s="254">
        <v>41312</v>
      </c>
      <c r="F22" s="254">
        <v>40012</v>
      </c>
      <c r="G22" s="254">
        <v>42082</v>
      </c>
      <c r="H22" s="254">
        <v>44287</v>
      </c>
      <c r="I22" s="254">
        <v>47580</v>
      </c>
      <c r="J22" s="257">
        <v>51617</v>
      </c>
      <c r="L22" s="222"/>
      <c r="M22" s="256">
        <v>4.7756727281949907E-2</v>
      </c>
      <c r="N22" s="257">
        <v>1883</v>
      </c>
      <c r="O22" s="258">
        <v>-3.1467854376452387E-2</v>
      </c>
      <c r="P22" s="257">
        <v>-1300</v>
      </c>
      <c r="Q22" s="258">
        <f t="shared" si="0"/>
        <v>5.1734479656103227E-2</v>
      </c>
      <c r="R22" s="257">
        <f t="shared" si="1"/>
        <v>2070</v>
      </c>
      <c r="S22" s="258">
        <f t="shared" si="2"/>
        <v>5.2397699729100244E-2</v>
      </c>
      <c r="T22" s="257">
        <f t="shared" si="3"/>
        <v>2205</v>
      </c>
      <c r="U22" s="258">
        <f t="shared" si="4"/>
        <v>7.4355905796283261E-2</v>
      </c>
      <c r="V22" s="257">
        <f t="shared" si="5"/>
        <v>3293</v>
      </c>
      <c r="W22" s="258">
        <v>8.484657419083641E-2</v>
      </c>
      <c r="X22" s="257">
        <v>4037</v>
      </c>
      <c r="Z22" s="224"/>
    </row>
    <row r="23" spans="2:28" x14ac:dyDescent="0.35">
      <c r="B23" s="303" t="s">
        <v>44</v>
      </c>
      <c r="C23" s="219"/>
      <c r="D23" s="253">
        <v>15133</v>
      </c>
      <c r="E23" s="254">
        <v>14637</v>
      </c>
      <c r="F23" s="254">
        <v>14462</v>
      </c>
      <c r="G23" s="254">
        <v>15183</v>
      </c>
      <c r="H23" s="254">
        <v>16013</v>
      </c>
      <c r="I23" s="254">
        <v>16801</v>
      </c>
      <c r="J23" s="257">
        <v>16933</v>
      </c>
      <c r="K23" s="304"/>
      <c r="L23" s="219"/>
      <c r="M23" s="256">
        <v>-3.2776052335954486E-2</v>
      </c>
      <c r="N23" s="257">
        <v>-496</v>
      </c>
      <c r="O23" s="258">
        <v>-1.1956001912960312E-2</v>
      </c>
      <c r="P23" s="257">
        <v>-175</v>
      </c>
      <c r="Q23" s="258">
        <f t="shared" si="0"/>
        <v>4.9854791868344517E-2</v>
      </c>
      <c r="R23" s="257">
        <f t="shared" si="1"/>
        <v>721</v>
      </c>
      <c r="S23" s="258">
        <f t="shared" si="2"/>
        <v>5.4666403214121084E-2</v>
      </c>
      <c r="T23" s="257">
        <f t="shared" si="3"/>
        <v>830</v>
      </c>
      <c r="U23" s="258">
        <f t="shared" si="4"/>
        <v>4.921001686130011E-2</v>
      </c>
      <c r="V23" s="257">
        <f t="shared" si="5"/>
        <v>788</v>
      </c>
      <c r="W23" s="258">
        <v>7.8566751979047833E-3</v>
      </c>
      <c r="X23" s="257">
        <v>132</v>
      </c>
      <c r="Z23" s="224"/>
    </row>
    <row r="24" spans="2:28" x14ac:dyDescent="0.35">
      <c r="B24" s="303" t="s">
        <v>45</v>
      </c>
      <c r="C24" s="219"/>
      <c r="D24" s="253">
        <v>78811</v>
      </c>
      <c r="E24" s="254">
        <v>80742</v>
      </c>
      <c r="F24" s="254">
        <v>79315</v>
      </c>
      <c r="G24" s="254">
        <v>78831</v>
      </c>
      <c r="H24" s="254">
        <v>79067</v>
      </c>
      <c r="I24" s="254">
        <v>82443</v>
      </c>
      <c r="J24" s="257">
        <v>85082</v>
      </c>
      <c r="K24" s="304"/>
      <c r="L24" s="219"/>
      <c r="M24" s="256">
        <v>2.450165586022246E-2</v>
      </c>
      <c r="N24" s="257">
        <v>1931</v>
      </c>
      <c r="O24" s="258">
        <v>-1.767357756805632E-2</v>
      </c>
      <c r="P24" s="257">
        <v>-1427</v>
      </c>
      <c r="Q24" s="258">
        <f t="shared" si="0"/>
        <v>-6.1022505200781785E-3</v>
      </c>
      <c r="R24" s="257">
        <f t="shared" si="1"/>
        <v>-484</v>
      </c>
      <c r="S24" s="258">
        <f t="shared" si="2"/>
        <v>2.9937461151070544E-3</v>
      </c>
      <c r="T24" s="257">
        <f t="shared" si="3"/>
        <v>236</v>
      </c>
      <c r="U24" s="258">
        <f t="shared" si="4"/>
        <v>4.2697965017010953E-2</v>
      </c>
      <c r="V24" s="257">
        <f t="shared" si="5"/>
        <v>3376</v>
      </c>
      <c r="W24" s="258">
        <v>3.2009994784275131E-2</v>
      </c>
      <c r="X24" s="257">
        <v>2639</v>
      </c>
      <c r="Z24" s="224"/>
    </row>
    <row r="25" spans="2:28" x14ac:dyDescent="0.35">
      <c r="B25" s="303" t="s">
        <v>46</v>
      </c>
      <c r="C25" s="219"/>
      <c r="D25" s="253">
        <v>11167</v>
      </c>
      <c r="E25" s="254">
        <v>11398</v>
      </c>
      <c r="F25" s="254">
        <v>10806</v>
      </c>
      <c r="G25" s="254">
        <v>11690</v>
      </c>
      <c r="H25" s="254">
        <v>10545</v>
      </c>
      <c r="I25" s="254">
        <v>10646</v>
      </c>
      <c r="J25" s="257">
        <v>10406</v>
      </c>
      <c r="L25" s="222"/>
      <c r="M25" s="256">
        <v>2.0685949673144188E-2</v>
      </c>
      <c r="N25" s="257">
        <v>231</v>
      </c>
      <c r="O25" s="258">
        <v>-5.1938936655553603E-2</v>
      </c>
      <c r="P25" s="257">
        <v>-592</v>
      </c>
      <c r="Q25" s="258">
        <f t="shared" si="0"/>
        <v>8.180640384971305E-2</v>
      </c>
      <c r="R25" s="257">
        <f t="shared" si="1"/>
        <v>884</v>
      </c>
      <c r="S25" s="258">
        <f t="shared" si="2"/>
        <v>-9.7946963216424265E-2</v>
      </c>
      <c r="T25" s="257">
        <f t="shared" si="3"/>
        <v>-1145</v>
      </c>
      <c r="U25" s="258">
        <f t="shared" si="4"/>
        <v>9.577999051683328E-3</v>
      </c>
      <c r="V25" s="257">
        <f t="shared" si="5"/>
        <v>101</v>
      </c>
      <c r="W25" s="258">
        <v>-2.2543678376855114E-2</v>
      </c>
      <c r="X25" s="257">
        <v>-240</v>
      </c>
      <c r="Z25" s="224"/>
    </row>
    <row r="26" spans="2:28" x14ac:dyDescent="0.35">
      <c r="B26" s="305" t="s">
        <v>1</v>
      </c>
      <c r="C26" s="219"/>
      <c r="D26" s="260">
        <v>2949</v>
      </c>
      <c r="E26" s="261">
        <v>3054</v>
      </c>
      <c r="F26" s="261">
        <v>3042</v>
      </c>
      <c r="G26" s="261">
        <v>3187</v>
      </c>
      <c r="H26" s="261">
        <v>3439</v>
      </c>
      <c r="I26" s="261">
        <v>3728</v>
      </c>
      <c r="J26" s="265">
        <v>4004</v>
      </c>
      <c r="L26" s="222"/>
      <c r="M26" s="264">
        <v>3.560528992878953E-2</v>
      </c>
      <c r="N26" s="265">
        <v>105</v>
      </c>
      <c r="O26" s="266">
        <v>-3.9292730844793233E-3</v>
      </c>
      <c r="P26" s="265">
        <v>-12</v>
      </c>
      <c r="Q26" s="266">
        <f t="shared" si="0"/>
        <v>4.7666009204470727E-2</v>
      </c>
      <c r="R26" s="265">
        <f t="shared" si="1"/>
        <v>145</v>
      </c>
      <c r="S26" s="266">
        <f t="shared" si="2"/>
        <v>7.9071226859115162E-2</v>
      </c>
      <c r="T26" s="265">
        <f t="shared" si="3"/>
        <v>252</v>
      </c>
      <c r="U26" s="266">
        <f t="shared" si="4"/>
        <v>8.4036056993312069E-2</v>
      </c>
      <c r="V26" s="265">
        <f t="shared" si="5"/>
        <v>289</v>
      </c>
      <c r="W26" s="266">
        <v>7.4034334763948495E-2</v>
      </c>
      <c r="X26" s="265">
        <v>276</v>
      </c>
      <c r="Z26" s="224"/>
      <c r="AA26" s="224"/>
      <c r="AB26" s="286"/>
    </row>
    <row r="27" spans="2:28" x14ac:dyDescent="0.35">
      <c r="B27" s="235" t="s">
        <v>0</v>
      </c>
      <c r="C27" s="219"/>
      <c r="D27" s="1226">
        <f>SUM(D9:D26)</f>
        <v>1304312</v>
      </c>
      <c r="E27" s="306">
        <f>SUM(E9:E26)</f>
        <v>1385037</v>
      </c>
      <c r="F27" s="307">
        <f>SUM(F9:F26)</f>
        <v>1356473</v>
      </c>
      <c r="G27" s="306">
        <f>SUM(G9:G26)</f>
        <v>1415578</v>
      </c>
      <c r="H27" s="307">
        <v>1490860</v>
      </c>
      <c r="I27" s="306">
        <v>1567107</v>
      </c>
      <c r="J27" s="306">
        <f>SUM(J9:J26)</f>
        <v>1636757</v>
      </c>
      <c r="K27" s="308"/>
      <c r="L27" s="222"/>
      <c r="M27" s="240">
        <f>E27/D27-1</f>
        <v>6.1890866602469341E-2</v>
      </c>
      <c r="N27" s="241">
        <f>E27-D27</f>
        <v>80725</v>
      </c>
      <c r="O27" s="242">
        <f>F27/E27-1</f>
        <v>-2.0623275768084204E-2</v>
      </c>
      <c r="P27" s="243">
        <f>F27-E27</f>
        <v>-28564</v>
      </c>
      <c r="Q27" s="242">
        <f t="shared" si="0"/>
        <v>4.3572559129448241E-2</v>
      </c>
      <c r="R27" s="237">
        <f t="shared" si="1"/>
        <v>59105</v>
      </c>
      <c r="S27" s="242">
        <f t="shared" si="2"/>
        <v>5.3181103407936581E-2</v>
      </c>
      <c r="T27" s="243">
        <f t="shared" si="3"/>
        <v>75282</v>
      </c>
      <c r="U27" s="309">
        <f t="shared" si="4"/>
        <v>5.1142964463464002E-2</v>
      </c>
      <c r="V27" s="237">
        <f t="shared" si="5"/>
        <v>76247</v>
      </c>
      <c r="W27" s="242">
        <v>4.4444954939260706E-2</v>
      </c>
      <c r="X27" s="243">
        <f>SUM(X9:X26)</f>
        <v>69650</v>
      </c>
    </row>
    <row r="28" spans="2:28" x14ac:dyDescent="0.35">
      <c r="D28" s="296"/>
      <c r="F28" s="296"/>
      <c r="H28" s="296"/>
      <c r="I28" s="296"/>
      <c r="K28" s="296"/>
      <c r="L28" s="219"/>
    </row>
  </sheetData>
  <mergeCells count="9">
    <mergeCell ref="B3:X3"/>
    <mergeCell ref="D5:K6"/>
    <mergeCell ref="M5:X5"/>
    <mergeCell ref="M6:N6"/>
    <mergeCell ref="O6:P6"/>
    <mergeCell ref="W6:X6"/>
    <mergeCell ref="Q6:R6"/>
    <mergeCell ref="S6:T6"/>
    <mergeCell ref="U6:V6"/>
  </mergeCells>
  <pageMargins left="0.7" right="0.7" top="0.75" bottom="0.75" header="0.3" footer="0.3"/>
  <pageSetup paperSize="9" scale="64"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400-000004000000}">
          <x14:colorSeries rgb="FF376092"/>
          <x14:colorNegative rgb="FFD00000"/>
          <x14:colorAxis rgb="FF000000"/>
          <x14:colorMarkers rgb="FFD00000"/>
          <x14:colorFirst rgb="FFD00000"/>
          <x14:colorLast rgb="FFD00000"/>
          <x14:colorHigh rgb="FFD00000"/>
          <x14:colorLow rgb="FFD00000"/>
          <x14:sparklines>
            <x14:sparkline>
              <xm:f>EVO_derecho!D9:J9</xm:f>
              <xm:sqref>K9</xm:sqref>
            </x14:sparkline>
            <x14:sparkline>
              <xm:f>EVO_derecho!D10:J10</xm:f>
              <xm:sqref>K10</xm:sqref>
            </x14:sparkline>
            <x14:sparkline>
              <xm:f>EVO_derecho!D11:J11</xm:f>
              <xm:sqref>K11</xm:sqref>
            </x14:sparkline>
            <x14:sparkline>
              <xm:f>EVO_derecho!D12:J12</xm:f>
              <xm:sqref>K12</xm:sqref>
            </x14:sparkline>
            <x14:sparkline>
              <xm:f>EVO_derecho!D13:J13</xm:f>
              <xm:sqref>K13</xm:sqref>
            </x14:sparkline>
            <x14:sparkline>
              <xm:f>EVO_derecho!D14:J14</xm:f>
              <xm:sqref>K14</xm:sqref>
            </x14:sparkline>
            <x14:sparkline>
              <xm:f>EVO_derecho!D15:J15</xm:f>
              <xm:sqref>K15</xm:sqref>
            </x14:sparkline>
            <x14:sparkline>
              <xm:f>EVO_derecho!D16:J16</xm:f>
              <xm:sqref>K16</xm:sqref>
            </x14:sparkline>
            <x14:sparkline>
              <xm:f>EVO_derecho!D17:J17</xm:f>
              <xm:sqref>K17</xm:sqref>
            </x14:sparkline>
            <x14:sparkline>
              <xm:f>EVO_derecho!D18:J18</xm:f>
              <xm:sqref>K18</xm:sqref>
            </x14:sparkline>
            <x14:sparkline>
              <xm:f>EVO_derecho!D19:J19</xm:f>
              <xm:sqref>K19</xm:sqref>
            </x14:sparkline>
            <x14:sparkline>
              <xm:f>EVO_derecho!D20:J20</xm:f>
              <xm:sqref>K20</xm:sqref>
            </x14:sparkline>
            <x14:sparkline>
              <xm:f>EVO_derecho!D21:J21</xm:f>
              <xm:sqref>K21</xm:sqref>
            </x14:sparkline>
            <x14:sparkline>
              <xm:f>EVO_derecho!D22:J22</xm:f>
              <xm:sqref>K22</xm:sqref>
            </x14:sparkline>
            <x14:sparkline>
              <xm:f>EVO_derecho!D23:J23</xm:f>
              <xm:sqref>K23</xm:sqref>
            </x14:sparkline>
            <x14:sparkline>
              <xm:f>EVO_derecho!D24:J24</xm:f>
              <xm:sqref>K24</xm:sqref>
            </x14:sparkline>
            <x14:sparkline>
              <xm:f>EVO_derecho!D25:J25</xm:f>
              <xm:sqref>K25</xm:sqref>
            </x14:sparkline>
            <x14:sparkline>
              <xm:f>EVO_derecho!D26:J26</xm:f>
              <xm:sqref>K26</xm:sqref>
            </x14:sparkline>
            <x14:sparkline>
              <xm:f>EVO_derecho!D27:J27</xm:f>
              <xm:sqref>K27</xm:sqref>
            </x14:sparkline>
          </x14:sparklines>
        </x14:sparklineGroup>
      </x14:sparklineGroup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Hoja67">
    <pageSetUpPr fitToPage="1"/>
  </sheetPr>
  <dimension ref="A1:M32"/>
  <sheetViews>
    <sheetView zoomScaleNormal="100" workbookViewId="0"/>
  </sheetViews>
  <sheetFormatPr baseColWidth="10" defaultColWidth="11.453125" defaultRowHeight="15.5" x14ac:dyDescent="0.35"/>
  <cols>
    <col min="1" max="1" width="1" style="1023" customWidth="1"/>
    <col min="2" max="2" width="30.26953125" style="1023" customWidth="1"/>
    <col min="3" max="3" width="11.26953125" style="1023" customWidth="1"/>
    <col min="4" max="4" width="0.81640625" style="1023" customWidth="1"/>
    <col min="5" max="5" width="17.7265625" style="1023" customWidth="1"/>
    <col min="6" max="6" width="0.7265625" style="1023" customWidth="1"/>
    <col min="7" max="7" width="17.7265625" style="1023" customWidth="1"/>
    <col min="8" max="8" width="0.7265625" style="1023" customWidth="1"/>
    <col min="9" max="9" width="17.7265625" style="1023" customWidth="1"/>
    <col min="10" max="10" width="0.7265625" style="1023" customWidth="1"/>
    <col min="11" max="11" width="17.7265625" style="1023" customWidth="1"/>
    <col min="12" max="12" width="0.7265625" style="1023" customWidth="1"/>
    <col min="13" max="13" width="17.7265625" style="1023" customWidth="1"/>
    <col min="14" max="16384" width="11.453125" style="1023"/>
  </cols>
  <sheetData>
    <row r="1" spans="1:13" ht="9.75" customHeight="1" x14ac:dyDescent="0.35"/>
    <row r="2" spans="1:13" s="314" customFormat="1" ht="49.5" customHeight="1" x14ac:dyDescent="0.35">
      <c r="B2" s="1641"/>
      <c r="C2" s="1641"/>
      <c r="D2" s="1024"/>
      <c r="E2" s="1642"/>
      <c r="F2" s="1642"/>
      <c r="G2" s="1642"/>
      <c r="H2" s="1642"/>
      <c r="I2" s="1642"/>
    </row>
    <row r="3" spans="1:13" s="314" customFormat="1" ht="14.25" customHeight="1" x14ac:dyDescent="0.35">
      <c r="B3" s="1024"/>
      <c r="C3" s="1024"/>
      <c r="D3" s="1024"/>
      <c r="G3" s="1024"/>
      <c r="I3" s="1024"/>
      <c r="K3" s="1024"/>
      <c r="M3" s="1024"/>
    </row>
    <row r="4" spans="1:13" s="315" customFormat="1" ht="21.75" customHeight="1" x14ac:dyDescent="0.25">
      <c r="B4" s="1419" t="s">
        <v>446</v>
      </c>
      <c r="C4" s="1419"/>
      <c r="D4" s="1419"/>
      <c r="E4" s="1419"/>
      <c r="F4" s="1419"/>
      <c r="G4" s="1419"/>
      <c r="H4" s="1419"/>
      <c r="I4" s="1419"/>
      <c r="J4" s="1419"/>
      <c r="K4" s="1419"/>
      <c r="L4" s="1419"/>
      <c r="M4" s="1419"/>
    </row>
    <row r="5" spans="1:13" s="315" customFormat="1" ht="18.75" customHeight="1" x14ac:dyDescent="0.25">
      <c r="B5" s="1420" t="str">
        <f>porsaad!$B$6</f>
        <v>Situación a 31 de diciembre de 2024</v>
      </c>
      <c r="C5" s="1420"/>
      <c r="D5" s="1420"/>
      <c r="E5" s="1420"/>
      <c r="F5" s="1420"/>
      <c r="G5" s="1420"/>
      <c r="H5" s="1420"/>
      <c r="I5" s="1420"/>
      <c r="J5" s="1420"/>
      <c r="K5" s="1420"/>
      <c r="L5" s="1420"/>
      <c r="M5" s="1420"/>
    </row>
    <row r="6" spans="1:13" s="315" customFormat="1" ht="4.5" customHeight="1" x14ac:dyDescent="0.25"/>
    <row r="7" spans="1:13" s="1028" customFormat="1" ht="15" customHeight="1" x14ac:dyDescent="0.25">
      <c r="A7" s="1025"/>
      <c r="B7" s="1643" t="s">
        <v>12</v>
      </c>
      <c r="C7" s="1325" t="s">
        <v>68</v>
      </c>
      <c r="D7" s="1026"/>
      <c r="E7" s="1327" t="s">
        <v>140</v>
      </c>
      <c r="F7" s="1027"/>
      <c r="G7" s="1327" t="s">
        <v>142</v>
      </c>
      <c r="H7" s="1027"/>
      <c r="I7" s="1327" t="s">
        <v>144</v>
      </c>
      <c r="J7" s="1027"/>
      <c r="K7" s="1327" t="s">
        <v>146</v>
      </c>
      <c r="L7" s="1027"/>
      <c r="M7" s="1327" t="s">
        <v>148</v>
      </c>
    </row>
    <row r="8" spans="1:13" s="1028" customFormat="1" ht="19.5" customHeight="1" x14ac:dyDescent="0.25">
      <c r="A8" s="1025"/>
      <c r="B8" s="1644"/>
      <c r="C8" s="1326" t="s">
        <v>28</v>
      </c>
      <c r="D8" s="1026"/>
      <c r="E8" s="1326" t="s">
        <v>28</v>
      </c>
      <c r="F8" s="1026"/>
      <c r="G8" s="1326" t="s">
        <v>28</v>
      </c>
      <c r="H8" s="1026"/>
      <c r="I8" s="1326" t="s">
        <v>28</v>
      </c>
      <c r="J8" s="1026"/>
      <c r="K8" s="1326" t="s">
        <v>28</v>
      </c>
      <c r="L8" s="1026"/>
      <c r="M8" s="1326" t="s">
        <v>28</v>
      </c>
    </row>
    <row r="9" spans="1:13" s="1028" customFormat="1" ht="6" customHeight="1" x14ac:dyDescent="0.25">
      <c r="A9" s="1025"/>
      <c r="B9" s="1029"/>
      <c r="C9" s="1029"/>
      <c r="D9" s="1029"/>
      <c r="E9" s="1029"/>
      <c r="F9" s="1029"/>
      <c r="G9" s="1029"/>
      <c r="H9" s="1029"/>
      <c r="I9" s="1029"/>
      <c r="J9" s="1029"/>
      <c r="K9" s="1029"/>
      <c r="L9" s="1029"/>
      <c r="M9" s="1029"/>
    </row>
    <row r="10" spans="1:13" s="1035" customFormat="1" ht="18" customHeight="1" x14ac:dyDescent="0.25">
      <c r="A10" s="1030"/>
      <c r="B10" s="1031" t="s">
        <v>8</v>
      </c>
      <c r="C10" s="1032">
        <f>M10+K10+I10+G10+E10</f>
        <v>100</v>
      </c>
      <c r="D10" s="1033"/>
      <c r="E10" s="1034">
        <v>37.575135443398914</v>
      </c>
      <c r="F10" s="1033"/>
      <c r="G10" s="1034">
        <v>45.566010835471914</v>
      </c>
      <c r="H10" s="1033"/>
      <c r="I10" s="1034">
        <v>14.037068719703448</v>
      </c>
      <c r="J10" s="1033"/>
      <c r="K10" s="1034">
        <v>2.5925292272597664</v>
      </c>
      <c r="L10" s="1033"/>
      <c r="M10" s="1034">
        <v>0.22925577416595383</v>
      </c>
    </row>
    <row r="11" spans="1:13" s="1035" customFormat="1" ht="18" customHeight="1" x14ac:dyDescent="0.25">
      <c r="A11" s="1030"/>
      <c r="B11" s="1036" t="s">
        <v>7</v>
      </c>
      <c r="C11" s="1037">
        <f t="shared" ref="C11:C28" si="0">M11+K11+I11+G11+E11</f>
        <v>100</v>
      </c>
      <c r="D11" s="1033"/>
      <c r="E11" s="1038">
        <v>21.278573541217728</v>
      </c>
      <c r="F11" s="1033"/>
      <c r="G11" s="1038">
        <v>55.790763510373097</v>
      </c>
      <c r="H11" s="1033"/>
      <c r="I11" s="1038">
        <v>16.61385050914776</v>
      </c>
      <c r="J11" s="1033"/>
      <c r="K11" s="1038">
        <v>5.5942874044027553</v>
      </c>
      <c r="L11" s="1033"/>
      <c r="M11" s="1038">
        <v>0.72252503485866393</v>
      </c>
    </row>
    <row r="12" spans="1:13" s="1035" customFormat="1" ht="18" customHeight="1" x14ac:dyDescent="0.25">
      <c r="A12" s="1030"/>
      <c r="B12" s="1036" t="s">
        <v>37</v>
      </c>
      <c r="C12" s="1037">
        <f t="shared" si="0"/>
        <v>100</v>
      </c>
      <c r="D12" s="1033"/>
      <c r="E12" s="1038">
        <v>24.040146566831289</v>
      </c>
      <c r="F12" s="1033"/>
      <c r="G12" s="1038">
        <v>45.953480962243113</v>
      </c>
      <c r="H12" s="1033"/>
      <c r="I12" s="1038">
        <v>22.343476182889916</v>
      </c>
      <c r="J12" s="1033"/>
      <c r="K12" s="1038">
        <v>6.6353353512824595</v>
      </c>
      <c r="L12" s="1033"/>
      <c r="M12" s="1038">
        <v>1.0275609367532261</v>
      </c>
    </row>
    <row r="13" spans="1:13" s="1035" customFormat="1" ht="18" customHeight="1" x14ac:dyDescent="0.25">
      <c r="A13" s="1030"/>
      <c r="B13" s="1036" t="s">
        <v>38</v>
      </c>
      <c r="C13" s="1037">
        <f t="shared" si="0"/>
        <v>100</v>
      </c>
      <c r="D13" s="1033"/>
      <c r="E13" s="1038">
        <v>24.962037145193321</v>
      </c>
      <c r="F13" s="1033"/>
      <c r="G13" s="1038">
        <v>51.894249114200051</v>
      </c>
      <c r="H13" s="1033"/>
      <c r="I13" s="1038">
        <v>17.5524666121559</v>
      </c>
      <c r="J13" s="1033"/>
      <c r="K13" s="1038">
        <v>5.1123311139664365</v>
      </c>
      <c r="L13" s="1033"/>
      <c r="M13" s="1038">
        <v>0.47891601448428917</v>
      </c>
    </row>
    <row r="14" spans="1:13" s="1035" customFormat="1" ht="18" customHeight="1" x14ac:dyDescent="0.25">
      <c r="A14" s="1030"/>
      <c r="B14" s="1036" t="s">
        <v>6</v>
      </c>
      <c r="C14" s="1037">
        <f t="shared" si="0"/>
        <v>100</v>
      </c>
      <c r="D14" s="1033"/>
      <c r="E14" s="1038">
        <v>35.408690658499239</v>
      </c>
      <c r="F14" s="1033"/>
      <c r="G14" s="1038">
        <v>46.238514548238896</v>
      </c>
      <c r="H14" s="1033"/>
      <c r="I14" s="1038">
        <v>13.916539050535986</v>
      </c>
      <c r="J14" s="1033"/>
      <c r="K14" s="1038">
        <v>3.8619831546707504</v>
      </c>
      <c r="L14" s="1033"/>
      <c r="M14" s="1038">
        <v>0.57427258805513015</v>
      </c>
    </row>
    <row r="15" spans="1:13" s="1035" customFormat="1" ht="18" customHeight="1" x14ac:dyDescent="0.25">
      <c r="A15" s="1030"/>
      <c r="B15" s="1036" t="s">
        <v>5</v>
      </c>
      <c r="C15" s="1037">
        <f t="shared" si="0"/>
        <v>100.00000000000001</v>
      </c>
      <c r="D15" s="1033"/>
      <c r="E15" s="1038">
        <v>22.127037191809446</v>
      </c>
      <c r="F15" s="1033"/>
      <c r="G15" s="1038">
        <v>47.335979941496035</v>
      </c>
      <c r="H15" s="1033"/>
      <c r="I15" s="1038">
        <v>21.364396155453406</v>
      </c>
      <c r="J15" s="1033"/>
      <c r="K15" s="1038">
        <v>7.8458002507312994</v>
      </c>
      <c r="L15" s="1033"/>
      <c r="M15" s="1038">
        <v>1.3267864605098203</v>
      </c>
    </row>
    <row r="16" spans="1:13" s="1035" customFormat="1" ht="18" customHeight="1" x14ac:dyDescent="0.25">
      <c r="A16" s="1030"/>
      <c r="B16" s="1036" t="s">
        <v>4</v>
      </c>
      <c r="C16" s="1037">
        <f t="shared" si="0"/>
        <v>100</v>
      </c>
      <c r="D16" s="1033"/>
      <c r="E16" s="1038">
        <v>23.83768241740357</v>
      </c>
      <c r="F16" s="1033"/>
      <c r="G16" s="1038">
        <v>52.481961699126565</v>
      </c>
      <c r="H16" s="1033"/>
      <c r="I16" s="1038">
        <v>18.770683014159388</v>
      </c>
      <c r="J16" s="1033"/>
      <c r="K16" s="1038">
        <v>4.54348179894754</v>
      </c>
      <c r="L16" s="1033"/>
      <c r="M16" s="1038">
        <v>0.36619107036293608</v>
      </c>
    </row>
    <row r="17" spans="1:13" s="1035" customFormat="1" ht="18" customHeight="1" x14ac:dyDescent="0.25">
      <c r="A17" s="1030"/>
      <c r="B17" s="1036" t="s">
        <v>40</v>
      </c>
      <c r="C17" s="1037">
        <f t="shared" si="0"/>
        <v>100</v>
      </c>
      <c r="D17" s="1033"/>
      <c r="E17" s="1038">
        <v>31.987577639751553</v>
      </c>
      <c r="F17" s="1033"/>
      <c r="G17" s="1038">
        <v>47.738017984611112</v>
      </c>
      <c r="H17" s="1033"/>
      <c r="I17" s="1038">
        <v>15.013442106238992</v>
      </c>
      <c r="J17" s="1033"/>
      <c r="K17" s="1038">
        <v>4.3617317141003058</v>
      </c>
      <c r="L17" s="1033"/>
      <c r="M17" s="1038">
        <v>0.89923055529804397</v>
      </c>
    </row>
    <row r="18" spans="1:13" s="1035" customFormat="1" ht="18" customHeight="1" x14ac:dyDescent="0.25">
      <c r="A18" s="1030"/>
      <c r="B18" s="1036" t="s">
        <v>41</v>
      </c>
      <c r="C18" s="1037">
        <f t="shared" si="0"/>
        <v>100.00000000000001</v>
      </c>
      <c r="D18" s="1033"/>
      <c r="E18" s="1038">
        <v>22.155639355502231</v>
      </c>
      <c r="F18" s="1033"/>
      <c r="G18" s="1038">
        <v>43.470689064106963</v>
      </c>
      <c r="H18" s="1033"/>
      <c r="I18" s="1038">
        <v>21.6510113129928</v>
      </c>
      <c r="J18" s="1033"/>
      <c r="K18" s="1038">
        <v>11.033938978402469</v>
      </c>
      <c r="L18" s="1033"/>
      <c r="M18" s="1038">
        <v>1.6887212889955434</v>
      </c>
    </row>
    <row r="19" spans="1:13" s="1035" customFormat="1" ht="18" customHeight="1" x14ac:dyDescent="0.25">
      <c r="A19" s="1030"/>
      <c r="B19" s="1036" t="s">
        <v>3</v>
      </c>
      <c r="C19" s="1037">
        <f t="shared" si="0"/>
        <v>100</v>
      </c>
      <c r="D19" s="1033"/>
      <c r="E19" s="1038">
        <v>23.841719389970791</v>
      </c>
      <c r="F19" s="1033"/>
      <c r="G19" s="1038">
        <v>55.052496232022271</v>
      </c>
      <c r="H19" s="1033"/>
      <c r="I19" s="1038">
        <v>16.251266636579611</v>
      </c>
      <c r="J19" s="1033"/>
      <c r="K19" s="1038">
        <v>4.3725572008821754</v>
      </c>
      <c r="L19" s="1033"/>
      <c r="M19" s="1038">
        <v>0.48196054054514337</v>
      </c>
    </row>
    <row r="20" spans="1:13" s="1035" customFormat="1" ht="18" customHeight="1" x14ac:dyDescent="0.25">
      <c r="A20" s="1030"/>
      <c r="B20" s="1036" t="s">
        <v>2</v>
      </c>
      <c r="C20" s="1037">
        <f t="shared" si="0"/>
        <v>100</v>
      </c>
      <c r="D20" s="1033"/>
      <c r="E20" s="1038">
        <v>37.138400453771979</v>
      </c>
      <c r="F20" s="1033"/>
      <c r="G20" s="1038">
        <v>45.164492342597846</v>
      </c>
      <c r="H20" s="1033"/>
      <c r="I20" s="1038">
        <v>15.102098695405559</v>
      </c>
      <c r="J20" s="1033"/>
      <c r="K20" s="1038">
        <v>2.4248440158820195</v>
      </c>
      <c r="L20" s="1033"/>
      <c r="M20" s="1038">
        <v>0.17016449234259784</v>
      </c>
    </row>
    <row r="21" spans="1:13" s="1035" customFormat="1" ht="18" customHeight="1" x14ac:dyDescent="0.25">
      <c r="A21" s="1030"/>
      <c r="B21" s="1036" t="s">
        <v>35</v>
      </c>
      <c r="C21" s="1037">
        <f t="shared" si="0"/>
        <v>100</v>
      </c>
      <c r="D21" s="1033"/>
      <c r="E21" s="1038">
        <v>38.613675774476263</v>
      </c>
      <c r="F21" s="1033"/>
      <c r="G21" s="1038">
        <v>46.046773210854383</v>
      </c>
      <c r="H21" s="1033"/>
      <c r="I21" s="1038">
        <v>12.860289637718516</v>
      </c>
      <c r="J21" s="1033"/>
      <c r="K21" s="1038">
        <v>2.1980597084876039</v>
      </c>
      <c r="L21" s="1033"/>
      <c r="M21" s="1038">
        <v>0.28120166846323286</v>
      </c>
    </row>
    <row r="22" spans="1:13" s="1035" customFormat="1" ht="18" customHeight="1" x14ac:dyDescent="0.25">
      <c r="A22" s="1030"/>
      <c r="B22" s="1036" t="s">
        <v>42</v>
      </c>
      <c r="C22" s="1037">
        <f t="shared" si="0"/>
        <v>100</v>
      </c>
      <c r="D22" s="1033"/>
      <c r="E22" s="1038">
        <v>36.313193588162761</v>
      </c>
      <c r="F22" s="1033"/>
      <c r="G22" s="1038">
        <v>41.499458207226397</v>
      </c>
      <c r="H22" s="1033"/>
      <c r="I22" s="1038">
        <v>16.84228225535254</v>
      </c>
      <c r="J22" s="1033"/>
      <c r="K22" s="1038">
        <v>4.8163509322572207</v>
      </c>
      <c r="L22" s="1033"/>
      <c r="M22" s="1038">
        <v>0.52871501700108359</v>
      </c>
    </row>
    <row r="23" spans="1:13" s="1035" customFormat="1" ht="18" customHeight="1" x14ac:dyDescent="0.25">
      <c r="A23" s="1030">
        <v>47094</v>
      </c>
      <c r="B23" s="1036" t="s">
        <v>43</v>
      </c>
      <c r="C23" s="1037">
        <f t="shared" si="0"/>
        <v>100</v>
      </c>
      <c r="D23" s="1033"/>
      <c r="E23" s="1038">
        <v>34.684733125425673</v>
      </c>
      <c r="F23" s="1033"/>
      <c r="G23" s="1038">
        <v>44.209054737068506</v>
      </c>
      <c r="H23" s="1033"/>
      <c r="I23" s="1038">
        <v>14.628813134028748</v>
      </c>
      <c r="J23" s="1033"/>
      <c r="K23" s="1038">
        <v>5.6995375846865253</v>
      </c>
      <c r="L23" s="1033"/>
      <c r="M23" s="1038">
        <v>0.77786141879055093</v>
      </c>
    </row>
    <row r="24" spans="1:13" s="1035" customFormat="1" ht="18" customHeight="1" x14ac:dyDescent="0.25">
      <c r="B24" s="1036" t="s">
        <v>44</v>
      </c>
      <c r="C24" s="1037">
        <f t="shared" si="0"/>
        <v>100</v>
      </c>
      <c r="D24" s="1033"/>
      <c r="E24" s="1038">
        <v>19.706519598187906</v>
      </c>
      <c r="F24" s="1033"/>
      <c r="G24" s="1038">
        <v>54.796139452432534</v>
      </c>
      <c r="H24" s="1033"/>
      <c r="I24" s="1038">
        <v>17.155800669686823</v>
      </c>
      <c r="J24" s="1033"/>
      <c r="K24" s="1038">
        <v>7.4354934016151271</v>
      </c>
      <c r="L24" s="1033"/>
      <c r="M24" s="1038">
        <v>0.90604687807760487</v>
      </c>
    </row>
    <row r="25" spans="1:13" s="1035" customFormat="1" ht="18" customHeight="1" x14ac:dyDescent="0.25">
      <c r="B25" s="1036" t="s">
        <v>45</v>
      </c>
      <c r="C25" s="1037">
        <f t="shared" si="0"/>
        <v>100</v>
      </c>
      <c r="D25" s="1033"/>
      <c r="E25" s="1038">
        <v>19.85860854473993</v>
      </c>
      <c r="F25" s="1033"/>
      <c r="G25" s="1038">
        <v>43.216272778316572</v>
      </c>
      <c r="H25" s="1033"/>
      <c r="I25" s="1038">
        <v>21.910571180644173</v>
      </c>
      <c r="J25" s="1033"/>
      <c r="K25" s="1038">
        <v>12.717574396406514</v>
      </c>
      <c r="L25" s="1033"/>
      <c r="M25" s="1038">
        <v>2.2969730998928082</v>
      </c>
    </row>
    <row r="26" spans="1:13" s="1035" customFormat="1" ht="18" customHeight="1" x14ac:dyDescent="0.25">
      <c r="B26" s="1036" t="s">
        <v>46</v>
      </c>
      <c r="C26" s="1037">
        <f t="shared" si="0"/>
        <v>100</v>
      </c>
      <c r="D26" s="1033"/>
      <c r="E26" s="1038">
        <v>22.342192691029901</v>
      </c>
      <c r="F26" s="1033"/>
      <c r="G26" s="1038">
        <v>34.800664451827238</v>
      </c>
      <c r="H26" s="1033"/>
      <c r="I26" s="1038">
        <v>23.754152823920265</v>
      </c>
      <c r="J26" s="1033"/>
      <c r="K26" s="1038">
        <v>16.362126245847175</v>
      </c>
      <c r="L26" s="1033"/>
      <c r="M26" s="1038">
        <v>2.7408637873754151</v>
      </c>
    </row>
    <row r="27" spans="1:13" s="1035" customFormat="1" ht="18" customHeight="1" x14ac:dyDescent="0.25">
      <c r="B27" s="1039" t="s">
        <v>1</v>
      </c>
      <c r="C27" s="1040">
        <f t="shared" si="0"/>
        <v>99.999999999999986</v>
      </c>
      <c r="D27" s="1033"/>
      <c r="E27" s="1041">
        <v>64.792433000525477</v>
      </c>
      <c r="F27" s="1033"/>
      <c r="G27" s="1041">
        <v>28.744088281660535</v>
      </c>
      <c r="H27" s="1033"/>
      <c r="I27" s="1041">
        <v>5.4650551760378345</v>
      </c>
      <c r="J27" s="1033"/>
      <c r="K27" s="1041">
        <v>0.78822911192853384</v>
      </c>
      <c r="L27" s="1033"/>
      <c r="M27" s="1041">
        <v>0.21019442984760903</v>
      </c>
    </row>
    <row r="28" spans="1:13" s="1297" customFormat="1" ht="18" customHeight="1" x14ac:dyDescent="0.25">
      <c r="B28" s="1298" t="s">
        <v>0</v>
      </c>
      <c r="C28" s="1299">
        <f t="shared" si="0"/>
        <v>100</v>
      </c>
      <c r="D28" s="1300"/>
      <c r="E28" s="1299">
        <v>27.737192200943035</v>
      </c>
      <c r="F28" s="1300"/>
      <c r="G28" s="1301">
        <v>47.462384925959562</v>
      </c>
      <c r="H28" s="1302"/>
      <c r="I28" s="1299">
        <v>17.612032004626304</v>
      </c>
      <c r="J28" s="1300"/>
      <c r="K28" s="1299">
        <v>6.3104171655153616</v>
      </c>
      <c r="L28" s="1300"/>
      <c r="M28" s="1299">
        <v>0.8779737029557444</v>
      </c>
    </row>
    <row r="29" spans="1:13" s="1022" customFormat="1" ht="6.75" customHeight="1" x14ac:dyDescent="0.25">
      <c r="B29" s="1640"/>
      <c r="C29" s="1640"/>
      <c r="D29" s="1042"/>
    </row>
    <row r="30" spans="1:13" x14ac:dyDescent="0.35">
      <c r="E30" s="1043"/>
    </row>
    <row r="31" spans="1:13" x14ac:dyDescent="0.35">
      <c r="E31" s="1043"/>
      <c r="G31" s="1043"/>
    </row>
    <row r="32" spans="1:13" x14ac:dyDescent="0.35">
      <c r="B32" s="1043"/>
      <c r="G32" s="1043"/>
    </row>
  </sheetData>
  <mergeCells count="6">
    <mergeCell ref="B4:M4"/>
    <mergeCell ref="B5:M5"/>
    <mergeCell ref="B29:C29"/>
    <mergeCell ref="B2:C2"/>
    <mergeCell ref="E2:I2"/>
    <mergeCell ref="B7:B8"/>
  </mergeCells>
  <printOptions horizontalCentered="1"/>
  <pageMargins left="0" right="0" top="0.43307086614173229" bottom="0.43307086614173229" header="0" footer="0"/>
  <pageSetup paperSize="9" orientation="landscape"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Hoja68">
    <pageSetUpPr fitToPage="1"/>
  </sheetPr>
  <dimension ref="A1:U32"/>
  <sheetViews>
    <sheetView zoomScaleNormal="100" workbookViewId="0"/>
  </sheetViews>
  <sheetFormatPr baseColWidth="10" defaultColWidth="11.453125" defaultRowHeight="14.5" x14ac:dyDescent="0.35"/>
  <cols>
    <col min="1" max="1" width="1" style="748" customWidth="1"/>
    <col min="2" max="2" width="30.26953125" style="748" customWidth="1"/>
    <col min="3" max="3" width="11.26953125" style="748" customWidth="1"/>
    <col min="4" max="4" width="0.81640625" style="748" customWidth="1"/>
    <col min="5" max="5" width="10" style="748" customWidth="1"/>
    <col min="6" max="6" width="0.7265625" style="748" customWidth="1"/>
    <col min="7" max="7" width="10" style="748" customWidth="1"/>
    <col min="8" max="8" width="0.7265625" style="748" customWidth="1"/>
    <col min="9" max="9" width="10" style="748" customWidth="1"/>
    <col min="10" max="10" width="0.7265625" style="748" customWidth="1"/>
    <col min="11" max="11" width="11.81640625" style="748" customWidth="1"/>
    <col min="12" max="12" width="0.7265625" style="748" customWidth="1"/>
    <col min="13" max="13" width="10" style="748" customWidth="1"/>
    <col min="14" max="14" width="0.7265625" style="748" customWidth="1"/>
    <col min="15" max="15" width="13.81640625" style="748" bestFit="1" customWidth="1"/>
    <col min="16" max="16" width="0.7265625" style="748" customWidth="1"/>
    <col min="17" max="17" width="8.1796875" style="748" bestFit="1" customWidth="1"/>
    <col min="18" max="18" width="0.7265625" style="748" customWidth="1"/>
    <col min="19" max="19" width="14.453125" style="748" bestFit="1" customWidth="1"/>
    <col min="20" max="20" width="0.7265625" style="748" customWidth="1"/>
    <col min="21" max="21" width="11.1796875" style="748" customWidth="1"/>
    <col min="22" max="16384" width="11.453125" style="748"/>
  </cols>
  <sheetData>
    <row r="1" spans="1:21" ht="9.75" customHeight="1" x14ac:dyDescent="0.35"/>
    <row r="2" spans="1:21" s="343" customFormat="1" ht="49.5" customHeight="1" x14ac:dyDescent="0.35">
      <c r="B2" s="1381"/>
      <c r="C2" s="1381"/>
      <c r="D2" s="344"/>
      <c r="E2" s="1595"/>
      <c r="F2" s="1595"/>
      <c r="G2" s="1595"/>
      <c r="H2" s="1595"/>
      <c r="I2" s="1595"/>
    </row>
    <row r="3" spans="1:21" s="343" customFormat="1" ht="14.25" customHeight="1" x14ac:dyDescent="0.35">
      <c r="B3" s="344"/>
      <c r="C3" s="344"/>
      <c r="D3" s="344"/>
      <c r="G3" s="344"/>
      <c r="I3" s="344"/>
      <c r="K3" s="344"/>
      <c r="M3" s="344"/>
      <c r="O3" s="344"/>
      <c r="Q3" s="344"/>
      <c r="S3" s="344"/>
      <c r="U3" s="344"/>
    </row>
    <row r="4" spans="1:21" s="345" customFormat="1" ht="21.75" customHeight="1" x14ac:dyDescent="0.25">
      <c r="B4" s="1419" t="s">
        <v>445</v>
      </c>
      <c r="C4" s="1419"/>
      <c r="D4" s="1419"/>
      <c r="E4" s="1419"/>
      <c r="F4" s="1419"/>
      <c r="G4" s="1419"/>
      <c r="H4" s="1419"/>
      <c r="I4" s="1419"/>
      <c r="J4" s="1419"/>
      <c r="K4" s="1419"/>
      <c r="L4" s="1419"/>
      <c r="M4" s="1419"/>
      <c r="N4" s="1419"/>
      <c r="O4" s="1419"/>
      <c r="P4" s="1419"/>
      <c r="Q4" s="1419"/>
      <c r="R4" s="1419"/>
      <c r="S4" s="1419"/>
      <c r="T4" s="1419"/>
      <c r="U4" s="1419"/>
    </row>
    <row r="5" spans="1:21" s="345" customFormat="1" ht="18.75" customHeight="1" x14ac:dyDescent="0.25">
      <c r="B5" s="1420" t="str">
        <f>porsaad!$B$6</f>
        <v>Situación a 31 de diciembre de 2024</v>
      </c>
      <c r="C5" s="1420"/>
      <c r="D5" s="1420"/>
      <c r="E5" s="1420"/>
      <c r="F5" s="1420"/>
      <c r="G5" s="1420"/>
      <c r="H5" s="1420"/>
      <c r="I5" s="1420"/>
      <c r="J5" s="1420"/>
      <c r="K5" s="1420"/>
      <c r="L5" s="1420"/>
      <c r="M5" s="1420"/>
      <c r="N5" s="1420"/>
      <c r="O5" s="1420"/>
      <c r="P5" s="1420"/>
      <c r="Q5" s="1420"/>
      <c r="R5" s="1420"/>
      <c r="S5" s="1420"/>
      <c r="T5" s="1420"/>
      <c r="U5" s="1420"/>
    </row>
    <row r="6" spans="1:21" s="345" customFormat="1" ht="4.5" customHeight="1" x14ac:dyDescent="0.25"/>
    <row r="7" spans="1:21" s="322" customFormat="1" ht="15" customHeight="1" x14ac:dyDescent="0.25">
      <c r="A7" s="316"/>
      <c r="B7" s="1645" t="s">
        <v>12</v>
      </c>
      <c r="C7" s="1328" t="s">
        <v>68</v>
      </c>
      <c r="D7" s="920"/>
      <c r="E7" s="1323" t="s">
        <v>139</v>
      </c>
      <c r="F7" s="921"/>
      <c r="G7" s="1323" t="s">
        <v>143</v>
      </c>
      <c r="H7" s="921"/>
      <c r="I7" s="1323" t="s">
        <v>141</v>
      </c>
      <c r="J7" s="921"/>
      <c r="K7" s="1323" t="s">
        <v>147</v>
      </c>
      <c r="L7" s="921"/>
      <c r="M7" s="1323" t="s">
        <v>145</v>
      </c>
      <c r="N7" s="921"/>
      <c r="O7" s="1323" t="s">
        <v>151</v>
      </c>
      <c r="P7" s="921"/>
      <c r="Q7" s="1323" t="s">
        <v>149</v>
      </c>
      <c r="R7" s="921"/>
      <c r="S7" s="1323" t="s">
        <v>191</v>
      </c>
      <c r="T7" s="921"/>
      <c r="U7" s="1323" t="s">
        <v>150</v>
      </c>
    </row>
    <row r="8" spans="1:21" s="322" customFormat="1" ht="19.5" customHeight="1" x14ac:dyDescent="0.25">
      <c r="A8" s="316"/>
      <c r="B8" s="1646"/>
      <c r="C8" s="1329" t="s">
        <v>28</v>
      </c>
      <c r="D8" s="920"/>
      <c r="E8" s="1329" t="s">
        <v>28</v>
      </c>
      <c r="F8" s="920"/>
      <c r="G8" s="1329" t="s">
        <v>28</v>
      </c>
      <c r="H8" s="920"/>
      <c r="I8" s="1329" t="s">
        <v>28</v>
      </c>
      <c r="J8" s="920"/>
      <c r="K8" s="1329" t="s">
        <v>28</v>
      </c>
      <c r="L8" s="920"/>
      <c r="M8" s="1329" t="s">
        <v>28</v>
      </c>
      <c r="N8" s="920"/>
      <c r="O8" s="1329" t="s">
        <v>28</v>
      </c>
      <c r="P8" s="920"/>
      <c r="Q8" s="1329" t="s">
        <v>28</v>
      </c>
      <c r="R8" s="920"/>
      <c r="S8" s="1329" t="s">
        <v>28</v>
      </c>
      <c r="T8" s="920"/>
      <c r="U8" s="1329" t="s">
        <v>28</v>
      </c>
    </row>
    <row r="9" spans="1:21" s="322" customFormat="1" ht="6" customHeight="1" x14ac:dyDescent="0.25">
      <c r="A9" s="316"/>
      <c r="B9" s="923"/>
      <c r="C9" s="923"/>
      <c r="D9" s="923"/>
      <c r="E9" s="923"/>
      <c r="F9" s="923"/>
      <c r="G9" s="923"/>
      <c r="H9" s="923"/>
      <c r="I9" s="923"/>
      <c r="J9" s="923"/>
      <c r="K9" s="923"/>
      <c r="L9" s="923"/>
      <c r="M9" s="923"/>
      <c r="N9" s="923"/>
      <c r="O9" s="923"/>
      <c r="P9" s="923"/>
      <c r="Q9" s="923"/>
      <c r="R9" s="923"/>
      <c r="S9" s="923"/>
      <c r="T9" s="923"/>
      <c r="U9" s="923"/>
    </row>
    <row r="10" spans="1:21" s="331" customFormat="1" ht="18" customHeight="1" x14ac:dyDescent="0.25">
      <c r="A10" s="330"/>
      <c r="B10" s="926" t="s">
        <v>8</v>
      </c>
      <c r="C10" s="1044">
        <f>K10+M10+G10+I10+E10+S10+O10+U10+Q10</f>
        <v>99.999999999999986</v>
      </c>
      <c r="D10" s="930"/>
      <c r="E10" s="1044">
        <v>23.061962604067148</v>
      </c>
      <c r="F10" s="930"/>
      <c r="G10" s="1044">
        <v>42.40366680314817</v>
      </c>
      <c r="H10" s="930"/>
      <c r="I10" s="1044">
        <v>18.476183977071106</v>
      </c>
      <c r="J10" s="930"/>
      <c r="K10" s="1044">
        <v>5.1703744142668668</v>
      </c>
      <c r="L10" s="930"/>
      <c r="M10" s="1044">
        <v>4.0444019835312321</v>
      </c>
      <c r="N10" s="930"/>
      <c r="O10" s="1044">
        <v>0.83139984532095912</v>
      </c>
      <c r="P10" s="930"/>
      <c r="Q10" s="1044">
        <v>0.79500477685273652</v>
      </c>
      <c r="R10" s="930"/>
      <c r="S10" s="1044">
        <v>0.28319912651835677</v>
      </c>
      <c r="T10" s="930"/>
      <c r="U10" s="1044">
        <v>4.9338064692234198</v>
      </c>
    </row>
    <row r="11" spans="1:21" s="331" customFormat="1" ht="18" customHeight="1" x14ac:dyDescent="0.25">
      <c r="A11" s="330"/>
      <c r="B11" s="931" t="s">
        <v>7</v>
      </c>
      <c r="C11" s="1045">
        <f t="shared" ref="C11:C27" si="0">K11+M11+G11+I11+E11+S11+O11+U11+Q11</f>
        <v>100</v>
      </c>
      <c r="D11" s="930"/>
      <c r="E11" s="1045">
        <v>6.6074496166254661</v>
      </c>
      <c r="F11" s="930"/>
      <c r="G11" s="1045">
        <v>4.8979762852474131</v>
      </c>
      <c r="H11" s="930"/>
      <c r="I11" s="1045">
        <v>15.506766665270039</v>
      </c>
      <c r="J11" s="930"/>
      <c r="K11" s="1045">
        <v>1.608916076591109</v>
      </c>
      <c r="L11" s="930"/>
      <c r="M11" s="1045">
        <v>0.67876146981187413</v>
      </c>
      <c r="N11" s="930"/>
      <c r="O11" s="1045">
        <v>0.28072233628021959</v>
      </c>
      <c r="P11" s="930"/>
      <c r="Q11" s="1045">
        <v>7.1228055474085561E-2</v>
      </c>
      <c r="R11" s="930"/>
      <c r="S11" s="1045">
        <v>9.6367369170821643E-2</v>
      </c>
      <c r="T11" s="930"/>
      <c r="U11" s="1045">
        <v>70.251812125528971</v>
      </c>
    </row>
    <row r="12" spans="1:21" s="331" customFormat="1" ht="18" customHeight="1" x14ac:dyDescent="0.25">
      <c r="A12" s="330"/>
      <c r="B12" s="931" t="s">
        <v>37</v>
      </c>
      <c r="C12" s="1045">
        <f t="shared" si="0"/>
        <v>99.999999999999986</v>
      </c>
      <c r="D12" s="930"/>
      <c r="E12" s="1045">
        <v>37.663685723411049</v>
      </c>
      <c r="F12" s="930"/>
      <c r="G12" s="1045">
        <v>21.111465985308207</v>
      </c>
      <c r="H12" s="930"/>
      <c r="I12" s="1045">
        <v>23.650590865538167</v>
      </c>
      <c r="J12" s="930"/>
      <c r="K12" s="1045">
        <v>4.7908016608112423</v>
      </c>
      <c r="L12" s="930"/>
      <c r="M12" s="1045">
        <v>2.5950175662727561</v>
      </c>
      <c r="N12" s="930"/>
      <c r="O12" s="1045">
        <v>2.4512935164484189</v>
      </c>
      <c r="P12" s="930"/>
      <c r="Q12" s="1045">
        <v>1.5330565314595974</v>
      </c>
      <c r="R12" s="930"/>
      <c r="S12" s="1045">
        <v>0.2076014053018205</v>
      </c>
      <c r="T12" s="930"/>
      <c r="U12" s="1045">
        <v>5.9964867454487383</v>
      </c>
    </row>
    <row r="13" spans="1:21" s="331" customFormat="1" ht="18" customHeight="1" x14ac:dyDescent="0.25">
      <c r="A13" s="330"/>
      <c r="B13" s="931" t="s">
        <v>38</v>
      </c>
      <c r="C13" s="1045">
        <f t="shared" si="0"/>
        <v>99.999999999999986</v>
      </c>
      <c r="D13" s="930"/>
      <c r="E13" s="1045">
        <v>48.664723032069972</v>
      </c>
      <c r="F13" s="930"/>
      <c r="G13" s="1045">
        <v>15.035957240038872</v>
      </c>
      <c r="H13" s="930"/>
      <c r="I13" s="1045">
        <v>16.517006802721088</v>
      </c>
      <c r="J13" s="930"/>
      <c r="K13" s="1045">
        <v>5.1428571428571423</v>
      </c>
      <c r="L13" s="930"/>
      <c r="M13" s="1045">
        <v>2.5228377065111758</v>
      </c>
      <c r="N13" s="930"/>
      <c r="O13" s="1045">
        <v>1.8542274052478134</v>
      </c>
      <c r="P13" s="930"/>
      <c r="Q13" s="1045">
        <v>1.2439261418853256</v>
      </c>
      <c r="R13" s="930"/>
      <c r="S13" s="1045">
        <v>0.87463556851311952</v>
      </c>
      <c r="T13" s="930"/>
      <c r="U13" s="1045">
        <v>8.1438289601554921</v>
      </c>
    </row>
    <row r="14" spans="1:21" s="331" customFormat="1" ht="18" customHeight="1" x14ac:dyDescent="0.25">
      <c r="A14" s="330"/>
      <c r="B14" s="931" t="s">
        <v>6</v>
      </c>
      <c r="C14" s="1045">
        <f t="shared" si="0"/>
        <v>100.00000000000001</v>
      </c>
      <c r="D14" s="930"/>
      <c r="E14" s="1045">
        <v>32.063005697323696</v>
      </c>
      <c r="F14" s="930"/>
      <c r="G14" s="1045">
        <v>35.969741944750325</v>
      </c>
      <c r="H14" s="930"/>
      <c r="I14" s="1045">
        <v>13.735816536601714</v>
      </c>
      <c r="J14" s="930"/>
      <c r="K14" s="1045">
        <v>6.1042753866041082</v>
      </c>
      <c r="L14" s="930"/>
      <c r="M14" s="1045">
        <v>5.0270503183798532</v>
      </c>
      <c r="N14" s="930"/>
      <c r="O14" s="1045">
        <v>1.0437113994350553</v>
      </c>
      <c r="P14" s="930"/>
      <c r="Q14" s="1045">
        <v>1.1346770718628811</v>
      </c>
      <c r="R14" s="930"/>
      <c r="S14" s="1045">
        <v>0.29683535213290563</v>
      </c>
      <c r="T14" s="930"/>
      <c r="U14" s="1045">
        <v>4.6248862929094647</v>
      </c>
    </row>
    <row r="15" spans="1:21" s="331" customFormat="1" ht="18" customHeight="1" x14ac:dyDescent="0.25">
      <c r="A15" s="330"/>
      <c r="B15" s="931" t="s">
        <v>5</v>
      </c>
      <c r="C15" s="1045">
        <f t="shared" si="0"/>
        <v>100</v>
      </c>
      <c r="D15" s="930"/>
      <c r="E15" s="1045">
        <v>41.161721688257416</v>
      </c>
      <c r="F15" s="930"/>
      <c r="G15" s="1045">
        <v>17.049728374425406</v>
      </c>
      <c r="H15" s="930"/>
      <c r="I15" s="1045">
        <v>24.968658587547012</v>
      </c>
      <c r="J15" s="930"/>
      <c r="K15" s="1045">
        <v>4.9414960300877562</v>
      </c>
      <c r="L15" s="930"/>
      <c r="M15" s="1045">
        <v>1.7237776849143336</v>
      </c>
      <c r="N15" s="930"/>
      <c r="O15" s="1045">
        <v>2.1625574592561638</v>
      </c>
      <c r="P15" s="930"/>
      <c r="Q15" s="1045">
        <v>2.0685332218972001</v>
      </c>
      <c r="R15" s="930"/>
      <c r="S15" s="1045">
        <v>0.68951107396573341</v>
      </c>
      <c r="T15" s="930"/>
      <c r="U15" s="1045">
        <v>5.2340158796489762</v>
      </c>
    </row>
    <row r="16" spans="1:21" s="331" customFormat="1" ht="18" customHeight="1" x14ac:dyDescent="0.25">
      <c r="A16" s="330"/>
      <c r="B16" s="931" t="s">
        <v>4</v>
      </c>
      <c r="C16" s="1045">
        <f t="shared" si="0"/>
        <v>100</v>
      </c>
      <c r="D16" s="930"/>
      <c r="E16" s="1045">
        <v>45.352212005316403</v>
      </c>
      <c r="F16" s="930"/>
      <c r="G16" s="1045">
        <v>18.121897632028645</v>
      </c>
      <c r="H16" s="930"/>
      <c r="I16" s="1045">
        <v>19.985352754495892</v>
      </c>
      <c r="J16" s="930"/>
      <c r="K16" s="1045">
        <v>5.1590853608918543</v>
      </c>
      <c r="L16" s="930"/>
      <c r="M16" s="1045">
        <v>2.1021509751268073</v>
      </c>
      <c r="N16" s="930"/>
      <c r="O16" s="1045">
        <v>1.8824422925651667</v>
      </c>
      <c r="P16" s="930"/>
      <c r="Q16" s="1045">
        <v>0.96292076925163417</v>
      </c>
      <c r="R16" s="930"/>
      <c r="S16" s="1045">
        <v>1.057856619741232</v>
      </c>
      <c r="T16" s="930"/>
      <c r="U16" s="1045">
        <v>5.3760815905823636</v>
      </c>
    </row>
    <row r="17" spans="1:21" s="331" customFormat="1" ht="18" customHeight="1" x14ac:dyDescent="0.25">
      <c r="A17" s="330"/>
      <c r="B17" s="931" t="s">
        <v>40</v>
      </c>
      <c r="C17" s="1045">
        <f t="shared" si="0"/>
        <v>100</v>
      </c>
      <c r="D17" s="930"/>
      <c r="E17" s="1045">
        <v>34.122871946706148</v>
      </c>
      <c r="F17" s="930"/>
      <c r="G17" s="1045">
        <v>33.914692820133233</v>
      </c>
      <c r="H17" s="930"/>
      <c r="I17" s="1045">
        <v>13.924870466321243</v>
      </c>
      <c r="J17" s="930"/>
      <c r="K17" s="1045">
        <v>5.4404145077720205</v>
      </c>
      <c r="L17" s="930"/>
      <c r="M17" s="1045">
        <v>5.6347150259067353</v>
      </c>
      <c r="N17" s="930"/>
      <c r="O17" s="1045">
        <v>1.4803849000740192</v>
      </c>
      <c r="P17" s="930"/>
      <c r="Q17" s="1045">
        <v>0.61528497409326421</v>
      </c>
      <c r="R17" s="930"/>
      <c r="S17" s="1045">
        <v>0.24981495188749073</v>
      </c>
      <c r="T17" s="930"/>
      <c r="U17" s="1045">
        <v>4.6169504071058478</v>
      </c>
    </row>
    <row r="18" spans="1:21" s="331" customFormat="1" ht="18" customHeight="1" x14ac:dyDescent="0.25">
      <c r="A18" s="330"/>
      <c r="B18" s="931" t="s">
        <v>41</v>
      </c>
      <c r="C18" s="1045">
        <f t="shared" si="0"/>
        <v>99.999999999999986</v>
      </c>
      <c r="D18" s="930"/>
      <c r="E18" s="1045">
        <v>37.584578154670908</v>
      </c>
      <c r="F18" s="930"/>
      <c r="G18" s="1045">
        <v>18.021402472047221</v>
      </c>
      <c r="H18" s="930"/>
      <c r="I18" s="1045">
        <v>30.395349315491082</v>
      </c>
      <c r="J18" s="930"/>
      <c r="K18" s="1045">
        <v>3.9521220804683592</v>
      </c>
      <c r="L18" s="930"/>
      <c r="M18" s="1045">
        <v>2.9608352585503628</v>
      </c>
      <c r="N18" s="930"/>
      <c r="O18" s="1045">
        <v>1.4327727923987632</v>
      </c>
      <c r="P18" s="930"/>
      <c r="Q18" s="1045">
        <v>2.5179782136271092</v>
      </c>
      <c r="R18" s="930"/>
      <c r="S18" s="1045">
        <v>0</v>
      </c>
      <c r="T18" s="930"/>
      <c r="U18" s="1045">
        <v>3.1349617127461933</v>
      </c>
    </row>
    <row r="19" spans="1:21" s="331" customFormat="1" ht="18" customHeight="1" x14ac:dyDescent="0.25">
      <c r="A19" s="330"/>
      <c r="B19" s="931" t="s">
        <v>3</v>
      </c>
      <c r="C19" s="1045">
        <f t="shared" si="0"/>
        <v>100</v>
      </c>
      <c r="D19" s="930"/>
      <c r="E19" s="1045">
        <v>47.755321509652973</v>
      </c>
      <c r="F19" s="930"/>
      <c r="G19" s="1045">
        <v>11.216564532372873</v>
      </c>
      <c r="H19" s="930"/>
      <c r="I19" s="1045">
        <v>13.850434426369423</v>
      </c>
      <c r="J19" s="930"/>
      <c r="K19" s="1045">
        <v>4.5405663759111006</v>
      </c>
      <c r="L19" s="930"/>
      <c r="M19" s="1045">
        <v>1.9698547360155676</v>
      </c>
      <c r="N19" s="930"/>
      <c r="O19" s="1045">
        <v>3.1314545175221484</v>
      </c>
      <c r="P19" s="930"/>
      <c r="Q19" s="1045">
        <v>2.7081235170612632</v>
      </c>
      <c r="R19" s="930"/>
      <c r="S19" s="1045">
        <v>0</v>
      </c>
      <c r="T19" s="930"/>
      <c r="U19" s="1045">
        <v>14.827680385094652</v>
      </c>
    </row>
    <row r="20" spans="1:21" s="331" customFormat="1" ht="18" customHeight="1" x14ac:dyDescent="0.25">
      <c r="A20" s="330"/>
      <c r="B20" s="931" t="s">
        <v>2</v>
      </c>
      <c r="C20" s="1045">
        <f t="shared" si="0"/>
        <v>99.999999999999986</v>
      </c>
      <c r="D20" s="930"/>
      <c r="E20" s="1045">
        <v>25.620303416985678</v>
      </c>
      <c r="F20" s="930"/>
      <c r="G20" s="1045">
        <v>37.133134836239904</v>
      </c>
      <c r="H20" s="930"/>
      <c r="I20" s="1045">
        <v>21.49439954629236</v>
      </c>
      <c r="J20" s="930"/>
      <c r="K20" s="1045">
        <v>5.047497518786332</v>
      </c>
      <c r="L20" s="930"/>
      <c r="M20" s="1045">
        <v>4.593789876648235</v>
      </c>
      <c r="N20" s="930"/>
      <c r="O20" s="1045">
        <v>1.6021551113001558</v>
      </c>
      <c r="P20" s="930"/>
      <c r="Q20" s="1045">
        <v>0.89323692045937908</v>
      </c>
      <c r="R20" s="930"/>
      <c r="S20" s="1045">
        <v>0.18431872961860202</v>
      </c>
      <c r="T20" s="930"/>
      <c r="U20" s="1045">
        <v>3.4311640436693605</v>
      </c>
    </row>
    <row r="21" spans="1:21" s="331" customFormat="1" ht="18" customHeight="1" x14ac:dyDescent="0.25">
      <c r="A21" s="330"/>
      <c r="B21" s="931" t="s">
        <v>35</v>
      </c>
      <c r="C21" s="1045">
        <f t="shared" si="0"/>
        <v>100</v>
      </c>
      <c r="D21" s="930"/>
      <c r="E21" s="1045">
        <v>30.44867277425417</v>
      </c>
      <c r="F21" s="930"/>
      <c r="G21" s="1045">
        <v>37.073056142823582</v>
      </c>
      <c r="H21" s="930"/>
      <c r="I21" s="1045">
        <v>10.83861874559549</v>
      </c>
      <c r="J21" s="930"/>
      <c r="K21" s="1045">
        <v>4.7639182522903454</v>
      </c>
      <c r="L21" s="930"/>
      <c r="M21" s="1045">
        <v>4.7780126849894291</v>
      </c>
      <c r="N21" s="930"/>
      <c r="O21" s="1045">
        <v>3.5893821940333566</v>
      </c>
      <c r="P21" s="930"/>
      <c r="Q21" s="1045">
        <v>1.4517265680056377</v>
      </c>
      <c r="R21" s="930"/>
      <c r="S21" s="1045">
        <v>0</v>
      </c>
      <c r="T21" s="930"/>
      <c r="U21" s="1045">
        <v>7.0566126380079863</v>
      </c>
    </row>
    <row r="22" spans="1:21" s="331" customFormat="1" ht="18" customHeight="1" x14ac:dyDescent="0.25">
      <c r="A22" s="330"/>
      <c r="B22" s="931" t="s">
        <v>42</v>
      </c>
      <c r="C22" s="1045">
        <f t="shared" si="0"/>
        <v>99.999999999999986</v>
      </c>
      <c r="D22" s="930"/>
      <c r="E22" s="1045">
        <v>25.158325393711824</v>
      </c>
      <c r="F22" s="930"/>
      <c r="G22" s="1045">
        <v>37.007976984438343</v>
      </c>
      <c r="H22" s="930"/>
      <c r="I22" s="1045">
        <v>25.989650469838775</v>
      </c>
      <c r="J22" s="930"/>
      <c r="K22" s="1045">
        <v>1.756057464178296</v>
      </c>
      <c r="L22" s="930"/>
      <c r="M22" s="1045">
        <v>5.7482859758261871</v>
      </c>
      <c r="N22" s="930"/>
      <c r="O22" s="1045">
        <v>0.63143342860879148</v>
      </c>
      <c r="P22" s="930"/>
      <c r="Q22" s="1045">
        <v>0.83132507612695916</v>
      </c>
      <c r="R22" s="930"/>
      <c r="S22" s="1045">
        <v>0</v>
      </c>
      <c r="T22" s="930"/>
      <c r="U22" s="1045">
        <v>2.876945207270825</v>
      </c>
    </row>
    <row r="23" spans="1:21" s="331" customFormat="1" ht="18" customHeight="1" x14ac:dyDescent="0.25">
      <c r="A23" s="330">
        <v>47094</v>
      </c>
      <c r="B23" s="931" t="s">
        <v>43</v>
      </c>
      <c r="C23" s="1045">
        <f t="shared" si="0"/>
        <v>100.00000000000001</v>
      </c>
      <c r="D23" s="930"/>
      <c r="E23" s="1045">
        <v>37.90186731658364</v>
      </c>
      <c r="F23" s="930"/>
      <c r="G23" s="1045">
        <v>24.504498046664995</v>
      </c>
      <c r="H23" s="930"/>
      <c r="I23" s="1045">
        <v>20.472384502347584</v>
      </c>
      <c r="J23" s="930"/>
      <c r="K23" s="1045">
        <v>4.3654349306476474</v>
      </c>
      <c r="L23" s="930"/>
      <c r="M23" s="1045">
        <v>2.9210422565499448</v>
      </c>
      <c r="N23" s="930"/>
      <c r="O23" s="1045">
        <v>2.1432923551127199</v>
      </c>
      <c r="P23" s="930"/>
      <c r="Q23" s="1045">
        <v>3.7740582774810938</v>
      </c>
      <c r="R23" s="930"/>
      <c r="S23" s="1045">
        <v>3.5841009282821402E-3</v>
      </c>
      <c r="T23" s="930"/>
      <c r="U23" s="1045">
        <v>3.9138382136840977</v>
      </c>
    </row>
    <row r="24" spans="1:21" s="331" customFormat="1" ht="18" customHeight="1" x14ac:dyDescent="0.25">
      <c r="B24" s="931" t="s">
        <v>44</v>
      </c>
      <c r="C24" s="1045">
        <f t="shared" si="0"/>
        <v>100.00000000000001</v>
      </c>
      <c r="D24" s="930"/>
      <c r="E24" s="1045">
        <v>46.936758893280633</v>
      </c>
      <c r="F24" s="930"/>
      <c r="G24" s="1045">
        <v>14.110671936758893</v>
      </c>
      <c r="H24" s="930"/>
      <c r="I24" s="1045">
        <v>15.385375494071146</v>
      </c>
      <c r="J24" s="930"/>
      <c r="K24" s="1045">
        <v>5.9782608695652177</v>
      </c>
      <c r="L24" s="930"/>
      <c r="M24" s="1045">
        <v>2.4901185770750986</v>
      </c>
      <c r="N24" s="930"/>
      <c r="O24" s="1045">
        <v>2.1541501976284585</v>
      </c>
      <c r="P24" s="930"/>
      <c r="Q24" s="1045">
        <v>1.1857707509881421</v>
      </c>
      <c r="R24" s="930"/>
      <c r="S24" s="1045">
        <v>0.15810276679841898</v>
      </c>
      <c r="T24" s="930"/>
      <c r="U24" s="1045">
        <v>11.600790513833992</v>
      </c>
    </row>
    <row r="25" spans="1:21" s="331" customFormat="1" ht="18" customHeight="1" x14ac:dyDescent="0.25">
      <c r="B25" s="931" t="s">
        <v>45</v>
      </c>
      <c r="C25" s="1045">
        <f t="shared" si="0"/>
        <v>99.999999999999986</v>
      </c>
      <c r="D25" s="930"/>
      <c r="E25" s="1045">
        <v>34.561130525725069</v>
      </c>
      <c r="F25" s="930"/>
      <c r="G25" s="1045">
        <v>20.245899548503939</v>
      </c>
      <c r="H25" s="930"/>
      <c r="I25" s="1045">
        <v>12.246511746550009</v>
      </c>
      <c r="J25" s="930"/>
      <c r="K25" s="1045">
        <v>4.4869015126393386</v>
      </c>
      <c r="L25" s="930"/>
      <c r="M25" s="1045">
        <v>3.780322934469301</v>
      </c>
      <c r="N25" s="930"/>
      <c r="O25" s="1045">
        <v>1.0738974058107797</v>
      </c>
      <c r="P25" s="930"/>
      <c r="Q25" s="1045">
        <v>1.6733413259189347</v>
      </c>
      <c r="R25" s="930"/>
      <c r="S25" s="1045">
        <v>19.353110731321582</v>
      </c>
      <c r="T25" s="930"/>
      <c r="U25" s="1045">
        <v>2.5788842690610414</v>
      </c>
    </row>
    <row r="26" spans="1:21" s="331" customFormat="1" ht="18" customHeight="1" x14ac:dyDescent="0.25">
      <c r="B26" s="931" t="s">
        <v>46</v>
      </c>
      <c r="C26" s="1045">
        <f t="shared" si="0"/>
        <v>99.999999999999986</v>
      </c>
      <c r="D26" s="930"/>
      <c r="E26" s="1045">
        <v>23.421926910299003</v>
      </c>
      <c r="F26" s="930"/>
      <c r="G26" s="1045">
        <v>28.488372093023255</v>
      </c>
      <c r="H26" s="930"/>
      <c r="I26" s="1045">
        <v>34.136212624584715</v>
      </c>
      <c r="J26" s="930"/>
      <c r="K26" s="1045">
        <v>6.5614617940199338</v>
      </c>
      <c r="L26" s="930"/>
      <c r="M26" s="1045">
        <v>2.9069767441860463</v>
      </c>
      <c r="N26" s="930"/>
      <c r="O26" s="1045">
        <v>0.83056478405315626</v>
      </c>
      <c r="P26" s="930"/>
      <c r="Q26" s="1045">
        <v>0.83056478405315626</v>
      </c>
      <c r="R26" s="930"/>
      <c r="S26" s="1045">
        <v>0</v>
      </c>
      <c r="T26" s="930"/>
      <c r="U26" s="1045">
        <v>2.823920265780731</v>
      </c>
    </row>
    <row r="27" spans="1:21" s="331" customFormat="1" ht="18" customHeight="1" x14ac:dyDescent="0.25">
      <c r="B27" s="953" t="s">
        <v>1</v>
      </c>
      <c r="C27" s="1046">
        <f t="shared" si="0"/>
        <v>99.999999999999986</v>
      </c>
      <c r="D27" s="930"/>
      <c r="E27" s="1046">
        <v>5.5205047318611982</v>
      </c>
      <c r="F27" s="930"/>
      <c r="G27" s="1046">
        <v>72.712933753943219</v>
      </c>
      <c r="H27" s="930"/>
      <c r="I27" s="1046">
        <v>4.3638275499474233</v>
      </c>
      <c r="J27" s="930"/>
      <c r="K27" s="1046">
        <v>3.8380651945320712</v>
      </c>
      <c r="L27" s="930"/>
      <c r="M27" s="1046">
        <v>10.304942166140904</v>
      </c>
      <c r="N27" s="930"/>
      <c r="O27" s="1046">
        <v>0.31545741324921134</v>
      </c>
      <c r="P27" s="930"/>
      <c r="Q27" s="1046">
        <v>0.47318611987381703</v>
      </c>
      <c r="R27" s="930"/>
      <c r="S27" s="1046">
        <v>5.2576235541535225E-2</v>
      </c>
      <c r="T27" s="930"/>
      <c r="U27" s="1046">
        <v>2.4185068349106205</v>
      </c>
    </row>
    <row r="28" spans="1:21" s="319" customFormat="1" ht="18" customHeight="1" x14ac:dyDescent="0.25">
      <c r="B28" s="1288" t="s">
        <v>0</v>
      </c>
      <c r="C28" s="1303">
        <f>K28+M28+G28+I28+E28+S28+O28+U28+Q28</f>
        <v>100</v>
      </c>
      <c r="D28" s="1281"/>
      <c r="E28" s="1303">
        <v>35.47294855890253</v>
      </c>
      <c r="F28" s="1281"/>
      <c r="G28" s="1303">
        <v>23.456074529972177</v>
      </c>
      <c r="H28" s="1281"/>
      <c r="I28" s="1303">
        <v>20.122821491803872</v>
      </c>
      <c r="J28" s="1281"/>
      <c r="K28" s="1303">
        <v>4.3371433389138474</v>
      </c>
      <c r="L28" s="1281"/>
      <c r="M28" s="1303">
        <v>3.270773362881954</v>
      </c>
      <c r="N28" s="1281"/>
      <c r="O28" s="1303">
        <v>1.6934250304117937</v>
      </c>
      <c r="P28" s="1281"/>
      <c r="Q28" s="1303">
        <v>1.7557541522637214</v>
      </c>
      <c r="R28" s="1281"/>
      <c r="S28" s="1303">
        <v>1.3117720741445553</v>
      </c>
      <c r="T28" s="1281"/>
      <c r="U28" s="1303">
        <v>8.5792874607055545</v>
      </c>
    </row>
    <row r="29" spans="1:21" s="328" customFormat="1" ht="6.75" customHeight="1" x14ac:dyDescent="0.25">
      <c r="B29" s="1617"/>
      <c r="C29" s="1617"/>
      <c r="D29" s="779"/>
    </row>
    <row r="30" spans="1:21" x14ac:dyDescent="0.35">
      <c r="E30" s="935"/>
    </row>
    <row r="31" spans="1:21" x14ac:dyDescent="0.35">
      <c r="E31" s="935"/>
      <c r="G31" s="935"/>
    </row>
    <row r="32" spans="1:21" x14ac:dyDescent="0.35">
      <c r="B32" s="935"/>
      <c r="G32" s="935"/>
    </row>
  </sheetData>
  <mergeCells count="6">
    <mergeCell ref="B2:C2"/>
    <mergeCell ref="E2:I2"/>
    <mergeCell ref="B7:B8"/>
    <mergeCell ref="B29:C29"/>
    <mergeCell ref="B4:U4"/>
    <mergeCell ref="B5:U5"/>
  </mergeCells>
  <printOptions horizontalCentered="1"/>
  <pageMargins left="0" right="0" top="0.43307086614173229" bottom="0.43307086614173229" header="0" footer="0"/>
  <pageSetup paperSize="9" orientation="landscape"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Hoja69">
    <pageSetUpPr fitToPage="1"/>
  </sheetPr>
  <dimension ref="B1:R19"/>
  <sheetViews>
    <sheetView zoomScaleNormal="100" workbookViewId="0"/>
  </sheetViews>
  <sheetFormatPr baseColWidth="10" defaultColWidth="11.453125" defaultRowHeight="14.5" x14ac:dyDescent="0.35"/>
  <cols>
    <col min="1" max="1" width="2" style="666" customWidth="1"/>
    <col min="2" max="2" width="12" style="666" customWidth="1"/>
    <col min="3" max="3" width="9.26953125" style="666" customWidth="1"/>
    <col min="4" max="4" width="9.453125" style="666" bestFit="1" customWidth="1"/>
    <col min="5" max="5" width="10" style="666" bestFit="1" customWidth="1"/>
    <col min="6" max="6" width="7.1796875" style="666" bestFit="1" customWidth="1"/>
    <col min="7" max="7" width="5.54296875" style="666" customWidth="1"/>
    <col min="8" max="8" width="11.453125" style="666"/>
    <col min="9" max="12" width="10.453125" style="666" customWidth="1"/>
    <col min="13" max="13" width="4.81640625" style="666" customWidth="1"/>
    <col min="14" max="14" width="11.453125" style="666"/>
    <col min="15" max="15" width="8.81640625" style="666" bestFit="1" customWidth="1"/>
    <col min="16" max="16" width="9.453125" style="666" bestFit="1" customWidth="1"/>
    <col min="17" max="17" width="10" style="666" bestFit="1" customWidth="1"/>
    <col min="18" max="18" width="8.7265625" style="666" customWidth="1"/>
    <col min="19" max="19" width="5.26953125" style="666" customWidth="1"/>
    <col min="20" max="16384" width="11.453125" style="666"/>
  </cols>
  <sheetData>
    <row r="1" spans="2:18" s="1047" customFormat="1" x14ac:dyDescent="0.35">
      <c r="B1" s="1047" t="s">
        <v>79</v>
      </c>
      <c r="C1" s="1047" t="s">
        <v>80</v>
      </c>
      <c r="J1" s="1047" t="s">
        <v>79</v>
      </c>
      <c r="K1" s="1047" t="s">
        <v>67</v>
      </c>
      <c r="R1" s="1047" t="s">
        <v>81</v>
      </c>
    </row>
    <row r="2" spans="2:18" s="613" customFormat="1" ht="15" customHeight="1" x14ac:dyDescent="0.25"/>
    <row r="3" spans="2:18" s="619" customFormat="1" ht="38.25" customHeight="1" x14ac:dyDescent="0.35">
      <c r="B3" s="1483"/>
      <c r="C3" s="1483"/>
      <c r="D3" s="1483"/>
    </row>
    <row r="4" spans="2:18" s="621" customFormat="1" ht="23.25" customHeight="1" x14ac:dyDescent="0.25">
      <c r="B4" s="1485" t="s">
        <v>329</v>
      </c>
      <c r="C4" s="1485"/>
      <c r="D4" s="1485"/>
      <c r="E4" s="1485"/>
      <c r="F4" s="1485"/>
      <c r="G4" s="1485"/>
      <c r="H4" s="1485"/>
      <c r="I4" s="1485"/>
      <c r="J4" s="1485"/>
      <c r="K4" s="1485"/>
      <c r="L4" s="1485"/>
      <c r="M4" s="1485"/>
      <c r="N4" s="1485"/>
      <c r="O4" s="1485"/>
      <c r="P4" s="1485"/>
      <c r="Q4" s="1485"/>
      <c r="R4" s="1485"/>
    </row>
    <row r="5" spans="2:18" s="621" customFormat="1" ht="15.75" customHeight="1" x14ac:dyDescent="0.25">
      <c r="B5" s="1638" t="str">
        <f>porsaad!$B$6</f>
        <v>Situación a 31 de diciembre de 2024</v>
      </c>
      <c r="C5" s="1638"/>
      <c r="D5" s="1638"/>
      <c r="E5" s="1638"/>
      <c r="F5" s="1638"/>
      <c r="G5" s="1638"/>
      <c r="H5" s="1638"/>
      <c r="I5" s="1638"/>
      <c r="J5" s="1638"/>
      <c r="K5" s="1638"/>
      <c r="L5" s="1638"/>
      <c r="M5" s="1638"/>
      <c r="N5" s="1638"/>
      <c r="O5" s="1638"/>
      <c r="P5" s="1638"/>
      <c r="Q5" s="1638"/>
      <c r="R5" s="1638"/>
    </row>
    <row r="7" spans="2:18" ht="16.5" customHeight="1" x14ac:dyDescent="0.35">
      <c r="B7" s="1647" t="s">
        <v>82</v>
      </c>
      <c r="C7" s="1648"/>
      <c r="D7" s="1648"/>
      <c r="E7" s="1648"/>
      <c r="F7" s="1649"/>
      <c r="G7" s="1048"/>
      <c r="H7" s="1647" t="s">
        <v>83</v>
      </c>
      <c r="I7" s="1648"/>
      <c r="J7" s="1648"/>
      <c r="K7" s="1648"/>
      <c r="L7" s="1649"/>
      <c r="M7" s="1048"/>
      <c r="N7" s="1647" t="s">
        <v>84</v>
      </c>
      <c r="O7" s="1648"/>
      <c r="P7" s="1648"/>
      <c r="Q7" s="1648"/>
      <c r="R7" s="1649"/>
    </row>
    <row r="8" spans="2:18" ht="16.5" customHeight="1" x14ac:dyDescent="0.35">
      <c r="B8" s="1063" t="s">
        <v>85</v>
      </c>
      <c r="C8" s="1064" t="s">
        <v>48</v>
      </c>
      <c r="D8" s="1064" t="s">
        <v>33</v>
      </c>
      <c r="E8" s="1062" t="s">
        <v>32</v>
      </c>
      <c r="F8" s="1065" t="s">
        <v>0</v>
      </c>
      <c r="G8" s="1048"/>
      <c r="H8" s="1063" t="s">
        <v>85</v>
      </c>
      <c r="I8" s="1064" t="s">
        <v>48</v>
      </c>
      <c r="J8" s="1064" t="s">
        <v>33</v>
      </c>
      <c r="K8" s="1062" t="s">
        <v>32</v>
      </c>
      <c r="L8" s="1065" t="s">
        <v>0</v>
      </c>
      <c r="M8" s="1048"/>
      <c r="N8" s="1063" t="s">
        <v>85</v>
      </c>
      <c r="O8" s="1064" t="s">
        <v>48</v>
      </c>
      <c r="P8" s="1064" t="s">
        <v>33</v>
      </c>
      <c r="Q8" s="1062" t="s">
        <v>32</v>
      </c>
      <c r="R8" s="1065" t="s">
        <v>0</v>
      </c>
    </row>
    <row r="9" spans="2:18" ht="16.5" customHeight="1" x14ac:dyDescent="0.35">
      <c r="B9" s="1049" t="s">
        <v>86</v>
      </c>
      <c r="C9" s="1050">
        <v>2.9485310832675876E-3</v>
      </c>
      <c r="D9" s="1050">
        <v>1.9205771955191401E-3</v>
      </c>
      <c r="E9" s="1050">
        <v>1.4387474434022145E-3</v>
      </c>
      <c r="F9" s="1051">
        <v>2.2551825830514354E-3</v>
      </c>
      <c r="G9" s="1052"/>
      <c r="H9" s="1049" t="s">
        <v>86</v>
      </c>
      <c r="I9" s="1050">
        <v>5.1800757926879137E-4</v>
      </c>
      <c r="J9" s="1050">
        <v>0</v>
      </c>
      <c r="K9" s="1050">
        <v>0</v>
      </c>
      <c r="L9" s="1051">
        <v>2.8136893390791833E-4</v>
      </c>
      <c r="M9" s="113"/>
      <c r="N9" s="1049" t="s">
        <v>86</v>
      </c>
      <c r="O9" s="1050">
        <v>2.4696262811186335E-3</v>
      </c>
      <c r="P9" s="1050">
        <v>1.6866759016982197E-3</v>
      </c>
      <c r="Q9" s="1050">
        <v>1.2321370329657056E-3</v>
      </c>
      <c r="R9" s="1051">
        <v>1.9412952321789098E-3</v>
      </c>
    </row>
    <row r="10" spans="2:18" ht="16.5" customHeight="1" x14ac:dyDescent="0.35">
      <c r="B10" s="1053" t="s">
        <v>87</v>
      </c>
      <c r="C10" s="1054">
        <v>0.32971397242688849</v>
      </c>
      <c r="D10" s="1054">
        <v>1.7876703325592602E-2</v>
      </c>
      <c r="E10" s="1054">
        <v>6.8128923055222508E-3</v>
      </c>
      <c r="F10" s="1055">
        <v>0.14618115887285638</v>
      </c>
      <c r="G10" s="1052"/>
      <c r="H10" s="1053" t="s">
        <v>87</v>
      </c>
      <c r="I10" s="1054">
        <v>1.7012459445459253E-2</v>
      </c>
      <c r="J10" s="1054">
        <v>3.6888701517706575E-4</v>
      </c>
      <c r="K10" s="1054">
        <v>0</v>
      </c>
      <c r="L10" s="1055">
        <v>9.3444103839945506E-3</v>
      </c>
      <c r="M10" s="113"/>
      <c r="N10" s="1053" t="s">
        <v>87</v>
      </c>
      <c r="O10" s="1054">
        <v>0.26810477657935283</v>
      </c>
      <c r="P10" s="1054">
        <v>1.5744446154635473E-2</v>
      </c>
      <c r="Q10" s="1054">
        <v>5.8345312443376053E-3</v>
      </c>
      <c r="R10" s="1055">
        <v>0.12442172932932367</v>
      </c>
    </row>
    <row r="11" spans="2:18" ht="16.5" customHeight="1" x14ac:dyDescent="0.35">
      <c r="B11" s="1056" t="s">
        <v>88</v>
      </c>
      <c r="C11" s="1057">
        <v>6.0080499578781275E-2</v>
      </c>
      <c r="D11" s="1057">
        <v>5.0533818224305888E-2</v>
      </c>
      <c r="E11" s="1057">
        <v>1.4824740813879682E-2</v>
      </c>
      <c r="F11" s="1058">
        <v>4.7445572035735968E-2</v>
      </c>
      <c r="G11" s="1052"/>
      <c r="H11" s="1056" t="s">
        <v>88</v>
      </c>
      <c r="I11" s="1057">
        <v>6.2079118841844104E-2</v>
      </c>
      <c r="J11" s="1057">
        <v>1.0012647554806071E-3</v>
      </c>
      <c r="K11" s="1057">
        <v>1.6846361185983828E-4</v>
      </c>
      <c r="L11" s="1058">
        <v>3.4030832111599803E-2</v>
      </c>
      <c r="M11" s="113"/>
      <c r="N11" s="1056" t="s">
        <v>88</v>
      </c>
      <c r="O11" s="1057">
        <v>6.0468262617911231E-2</v>
      </c>
      <c r="P11" s="1057">
        <v>4.4501308296136681E-2</v>
      </c>
      <c r="Q11" s="1057">
        <v>1.272000289914596E-2</v>
      </c>
      <c r="R11" s="1058">
        <v>4.5308654176490798E-2</v>
      </c>
    </row>
    <row r="12" spans="2:18" ht="16.5" customHeight="1" x14ac:dyDescent="0.35">
      <c r="B12" s="1053" t="s">
        <v>89</v>
      </c>
      <c r="C12" s="1054">
        <v>0.45825923003891261</v>
      </c>
      <c r="D12" s="1054">
        <v>2.2272853408111699E-2</v>
      </c>
      <c r="E12" s="1054">
        <v>3.1045912969885042E-2</v>
      </c>
      <c r="F12" s="1055">
        <v>0.20646672206693359</v>
      </c>
      <c r="G12" s="1052"/>
      <c r="H12" s="1053" t="s">
        <v>89</v>
      </c>
      <c r="I12" s="1054">
        <v>0.64322909566782083</v>
      </c>
      <c r="J12" s="1054">
        <v>3.9839797639123105E-2</v>
      </c>
      <c r="K12" s="1054">
        <v>2.4932614555256066E-2</v>
      </c>
      <c r="L12" s="1055">
        <v>0.36496512506108669</v>
      </c>
      <c r="M12" s="113"/>
      <c r="N12" s="1053" t="s">
        <v>89</v>
      </c>
      <c r="O12" s="1054">
        <v>0.49463930034413706</v>
      </c>
      <c r="P12" s="1054">
        <v>2.4408701451952182E-2</v>
      </c>
      <c r="Q12" s="1054">
        <v>3.0163197757993792E-2</v>
      </c>
      <c r="R12" s="1055">
        <v>0.23162828784819778</v>
      </c>
    </row>
    <row r="13" spans="2:18" ht="16.5" customHeight="1" x14ac:dyDescent="0.35">
      <c r="B13" s="1056" t="s">
        <v>90</v>
      </c>
      <c r="C13" s="1057">
        <v>0.11179679873768103</v>
      </c>
      <c r="D13" s="1057">
        <v>0.14005608377513912</v>
      </c>
      <c r="E13" s="1057">
        <v>0.15881232809083856</v>
      </c>
      <c r="F13" s="1058">
        <v>0.13195056505474273</v>
      </c>
      <c r="G13" s="1052"/>
      <c r="H13" s="1056" t="s">
        <v>90</v>
      </c>
      <c r="I13" s="1057">
        <v>0.20589438098094279</v>
      </c>
      <c r="J13" s="1057">
        <v>5.3172428330522763E-2</v>
      </c>
      <c r="K13" s="1057">
        <v>6.7385444743935314E-3</v>
      </c>
      <c r="L13" s="1058">
        <v>0.1279636293630696</v>
      </c>
      <c r="M13" s="113"/>
      <c r="N13" s="1056" t="s">
        <v>90</v>
      </c>
      <c r="O13" s="1057">
        <v>0.13031573635128824</v>
      </c>
      <c r="P13" s="1057">
        <v>0.12947001180031809</v>
      </c>
      <c r="Q13" s="1057">
        <v>0.13697256683135425</v>
      </c>
      <c r="R13" s="1058">
        <v>0.1313021502491917</v>
      </c>
    </row>
    <row r="14" spans="2:18" ht="16.5" customHeight="1" x14ac:dyDescent="0.35">
      <c r="B14" s="1053" t="s">
        <v>91</v>
      </c>
      <c r="C14" s="1054">
        <v>3.5175106641883849E-2</v>
      </c>
      <c r="D14" s="1054">
        <v>0.58143831514992184</v>
      </c>
      <c r="E14" s="1054">
        <v>3.3937513223781648E-2</v>
      </c>
      <c r="F14" s="1055">
        <v>0.24423123735656788</v>
      </c>
      <c r="G14" s="1052"/>
      <c r="H14" s="1053" t="s">
        <v>91</v>
      </c>
      <c r="I14" s="1054">
        <v>5.7989585321301017E-2</v>
      </c>
      <c r="J14" s="1054">
        <v>0.67332419898819562</v>
      </c>
      <c r="K14" s="1054">
        <v>1.7688679245283018E-2</v>
      </c>
      <c r="L14" s="1055">
        <v>0.22382158247811987</v>
      </c>
      <c r="M14" s="113"/>
      <c r="N14" s="1053" t="s">
        <v>91</v>
      </c>
      <c r="O14" s="1054">
        <v>3.9664345575879265E-2</v>
      </c>
      <c r="P14" s="1054">
        <v>0.59256836488635778</v>
      </c>
      <c r="Q14" s="1054">
        <v>3.1600690963120445E-2</v>
      </c>
      <c r="R14" s="1055">
        <v>0.24096062347343603</v>
      </c>
    </row>
    <row r="15" spans="2:18" ht="16.5" customHeight="1" x14ac:dyDescent="0.35">
      <c r="B15" s="1056" t="s">
        <v>92</v>
      </c>
      <c r="C15" s="1057">
        <v>7.2208924488185815E-4</v>
      </c>
      <c r="D15" s="1057">
        <v>0.10284216214637282</v>
      </c>
      <c r="E15" s="1057">
        <v>7.3079906904577191E-2</v>
      </c>
      <c r="F15" s="1058">
        <v>5.4202725805052615E-2</v>
      </c>
      <c r="G15" s="1052"/>
      <c r="H15" s="1056" t="s">
        <v>92</v>
      </c>
      <c r="I15" s="1057">
        <v>1.3631778401810299E-4</v>
      </c>
      <c r="J15" s="1057">
        <v>0.11019182124789208</v>
      </c>
      <c r="K15" s="1057">
        <v>2.3332210242587602E-2</v>
      </c>
      <c r="L15" s="1058">
        <v>3.5141498955973169E-2</v>
      </c>
      <c r="M15" s="113"/>
      <c r="N15" s="1056" t="s">
        <v>92</v>
      </c>
      <c r="O15" s="1057">
        <v>6.0666906470957732E-4</v>
      </c>
      <c r="P15" s="1057">
        <v>0.10372736134626238</v>
      </c>
      <c r="Q15" s="1057">
        <v>6.5931411038498242E-2</v>
      </c>
      <c r="R15" s="1058">
        <v>5.1167836149976234E-2</v>
      </c>
    </row>
    <row r="16" spans="2:18" ht="16.5" customHeight="1" x14ac:dyDescent="0.35">
      <c r="B16" s="1053" t="s">
        <v>93</v>
      </c>
      <c r="C16" s="1054">
        <v>5.5493895671476139E-4</v>
      </c>
      <c r="D16" s="1054">
        <v>8.1160817304181454E-2</v>
      </c>
      <c r="E16" s="1054">
        <v>8.7142957895479226E-2</v>
      </c>
      <c r="F16" s="1055">
        <v>4.8615133226449989E-2</v>
      </c>
      <c r="G16" s="1052"/>
      <c r="H16" s="1053" t="s">
        <v>93</v>
      </c>
      <c r="I16" s="1054">
        <v>4.4166962021865369E-3</v>
      </c>
      <c r="J16" s="1054">
        <v>8.5581787521079256E-2</v>
      </c>
      <c r="K16" s="1054">
        <v>0.19794474393530997</v>
      </c>
      <c r="L16" s="1055">
        <v>6.1249574244376326E-2</v>
      </c>
      <c r="M16" s="113"/>
      <c r="N16" s="1053" t="s">
        <v>93</v>
      </c>
      <c r="O16" s="1054">
        <v>1.3153444323349243E-3</v>
      </c>
      <c r="P16" s="1054">
        <v>8.1691549946128983E-2</v>
      </c>
      <c r="Q16" s="1054">
        <v>0.10301631977579938</v>
      </c>
      <c r="R16" s="1055">
        <v>5.06172142295764E-2</v>
      </c>
    </row>
    <row r="17" spans="2:18" ht="16.5" customHeight="1" x14ac:dyDescent="0.35">
      <c r="B17" s="1056" t="s">
        <v>94</v>
      </c>
      <c r="C17" s="1057">
        <v>2.2732439190725165E-4</v>
      </c>
      <c r="D17" s="1057">
        <v>4.2354934349851756E-4</v>
      </c>
      <c r="E17" s="1057">
        <v>0.36036391847097821</v>
      </c>
      <c r="F17" s="1058">
        <v>7.1740547679204472E-2</v>
      </c>
      <c r="G17" s="1052"/>
      <c r="H17" s="1056" t="s">
        <v>94</v>
      </c>
      <c r="I17" s="1057">
        <v>1.0905422721448241E-4</v>
      </c>
      <c r="J17" s="1057">
        <v>3.1618887015177064E-4</v>
      </c>
      <c r="K17" s="1057">
        <v>0.47304582210242585</v>
      </c>
      <c r="L17" s="1058">
        <v>8.331482221926044E-2</v>
      </c>
      <c r="M17" s="113"/>
      <c r="N17" s="1056" t="s">
        <v>94</v>
      </c>
      <c r="O17" s="1057">
        <v>2.0401260583153928E-4</v>
      </c>
      <c r="P17" s="1057">
        <v>4.104458468010877E-4</v>
      </c>
      <c r="Q17" s="1057">
        <v>0.376454102895522</v>
      </c>
      <c r="R17" s="1058">
        <v>7.3571559671885806E-2</v>
      </c>
    </row>
    <row r="18" spans="2:18" ht="16.5" customHeight="1" x14ac:dyDescent="0.35">
      <c r="B18" s="1059" t="s">
        <v>95</v>
      </c>
      <c r="C18" s="1060">
        <v>5.2150889908134199E-4</v>
      </c>
      <c r="D18" s="1060">
        <v>1.475120127356906E-3</v>
      </c>
      <c r="E18" s="1060">
        <v>0.23254108188165598</v>
      </c>
      <c r="F18" s="1061">
        <v>4.6911155319404922E-2</v>
      </c>
      <c r="G18" s="1052"/>
      <c r="H18" s="1059" t="s">
        <v>95</v>
      </c>
      <c r="I18" s="1060">
        <v>8.6152839499441091E-3</v>
      </c>
      <c r="J18" s="1060">
        <v>3.6203625632377744E-2</v>
      </c>
      <c r="K18" s="1060">
        <v>0.25614892183288412</v>
      </c>
      <c r="L18" s="1061">
        <v>5.988715624861167E-2</v>
      </c>
      <c r="M18" s="113"/>
      <c r="N18" s="1059" t="s">
        <v>95</v>
      </c>
      <c r="O18" s="1060">
        <v>2.2119261474366891E-3</v>
      </c>
      <c r="P18" s="1060">
        <v>5.7911343697090965E-3</v>
      </c>
      <c r="Q18" s="1060">
        <v>0.23607503956126258</v>
      </c>
      <c r="R18" s="1061">
        <v>4.9080649639742666E-2</v>
      </c>
    </row>
    <row r="19" spans="2:18" ht="16.5" customHeight="1" x14ac:dyDescent="0.35">
      <c r="B19" s="1304" t="s">
        <v>0</v>
      </c>
      <c r="C19" s="1305">
        <f>SUM(C9:C18)</f>
        <v>0.99999999999999989</v>
      </c>
      <c r="D19" s="1305">
        <f>SUM(D9:D18)</f>
        <v>1</v>
      </c>
      <c r="E19" s="1305">
        <f>SUM(E9:E18)</f>
        <v>1</v>
      </c>
      <c r="F19" s="1306">
        <f>SUM(F9:F18)</f>
        <v>0.99999999999999978</v>
      </c>
      <c r="G19" s="113"/>
      <c r="H19" s="1304" t="s">
        <v>0</v>
      </c>
      <c r="I19" s="1305">
        <f>SUM(I9:I18)</f>
        <v>1.0000000000000002</v>
      </c>
      <c r="J19" s="1305">
        <f>SUM(J9:J18)</f>
        <v>1</v>
      </c>
      <c r="K19" s="1305">
        <f>SUM(K9:K18)</f>
        <v>1</v>
      </c>
      <c r="L19" s="1306">
        <f>SUM(L9:L18)</f>
        <v>1.0000000000000002</v>
      </c>
      <c r="M19" s="113"/>
      <c r="N19" s="1304" t="s">
        <v>0</v>
      </c>
      <c r="O19" s="1305">
        <f>SUM(O9:O18)</f>
        <v>1</v>
      </c>
      <c r="P19" s="1305">
        <f>SUM(P9:P18)</f>
        <v>0.99999999999999989</v>
      </c>
      <c r="Q19" s="1305">
        <f>SUM(Q9:Q18)</f>
        <v>1</v>
      </c>
      <c r="R19" s="1306">
        <f>SUM(R9:R18)</f>
        <v>1</v>
      </c>
    </row>
  </sheetData>
  <mergeCells count="6">
    <mergeCell ref="B3:D3"/>
    <mergeCell ref="B4:R4"/>
    <mergeCell ref="B5:R5"/>
    <mergeCell ref="B7:F7"/>
    <mergeCell ref="H7:L7"/>
    <mergeCell ref="N7:R7"/>
  </mergeCells>
  <conditionalFormatting sqref="C9:C18">
    <cfRule type="colorScale" priority="7">
      <colorScale>
        <cfvo type="min"/>
        <cfvo type="max"/>
        <color rgb="FFFCFCFF"/>
        <color theme="4"/>
      </colorScale>
    </cfRule>
  </conditionalFormatting>
  <conditionalFormatting sqref="D9:D18">
    <cfRule type="colorScale" priority="8">
      <colorScale>
        <cfvo type="min"/>
        <cfvo type="max"/>
        <color rgb="FFFCFCFF"/>
        <color theme="4"/>
      </colorScale>
    </cfRule>
  </conditionalFormatting>
  <conditionalFormatting sqref="E9:E18">
    <cfRule type="colorScale" priority="9">
      <colorScale>
        <cfvo type="min"/>
        <cfvo type="max"/>
        <color rgb="FFFCFCFF"/>
        <color theme="4"/>
      </colorScale>
    </cfRule>
  </conditionalFormatting>
  <conditionalFormatting sqref="I9:I18">
    <cfRule type="colorScale" priority="4">
      <colorScale>
        <cfvo type="min"/>
        <cfvo type="max"/>
        <color rgb="FFFCFCFF"/>
        <color theme="4"/>
      </colorScale>
    </cfRule>
  </conditionalFormatting>
  <conditionalFormatting sqref="J9:J18">
    <cfRule type="colorScale" priority="5">
      <colorScale>
        <cfvo type="min"/>
        <cfvo type="max"/>
        <color rgb="FFFCFCFF"/>
        <color theme="4"/>
      </colorScale>
    </cfRule>
  </conditionalFormatting>
  <conditionalFormatting sqref="K9:K18">
    <cfRule type="colorScale" priority="6">
      <colorScale>
        <cfvo type="min"/>
        <cfvo type="max"/>
        <color rgb="FFFCFCFF"/>
        <color theme="4"/>
      </colorScale>
    </cfRule>
  </conditionalFormatting>
  <conditionalFormatting sqref="O9:O18">
    <cfRule type="colorScale" priority="1">
      <colorScale>
        <cfvo type="min"/>
        <cfvo type="max"/>
        <color rgb="FFFCFCFF"/>
        <color theme="4"/>
      </colorScale>
    </cfRule>
  </conditionalFormatting>
  <conditionalFormatting sqref="P9:P18">
    <cfRule type="colorScale" priority="2">
      <colorScale>
        <cfvo type="min"/>
        <cfvo type="max"/>
        <color rgb="FFFCFCFF"/>
        <color theme="4"/>
      </colorScale>
    </cfRule>
  </conditionalFormatting>
  <conditionalFormatting sqref="Q9:Q18">
    <cfRule type="colorScale" priority="3">
      <colorScale>
        <cfvo type="min"/>
        <cfvo type="max"/>
        <color rgb="FFFCFCFF"/>
        <color theme="4"/>
      </colorScale>
    </cfRule>
  </conditionalFormatting>
  <printOptions horizontalCentered="1"/>
  <pageMargins left="0" right="0" top="0.43307086614173229" bottom="0.43307086614173229" header="0" footer="0"/>
  <pageSetup paperSize="9" scale="90" orientation="landscape"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Hoja70">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56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499" t="s">
        <v>450</v>
      </c>
      <c r="C6" s="1499"/>
      <c r="D6" s="1499"/>
      <c r="E6" s="1499"/>
      <c r="F6" s="1499"/>
      <c r="G6" s="1499"/>
      <c r="H6" s="1499"/>
      <c r="I6" s="1499"/>
      <c r="J6" s="1016"/>
      <c r="K6" s="1016"/>
      <c r="L6" s="1016"/>
      <c r="M6" s="1067"/>
      <c r="N6" s="1067"/>
      <c r="O6" s="1067"/>
      <c r="P6" s="1067"/>
      <c r="Q6" s="1067"/>
      <c r="R6" s="1067"/>
    </row>
    <row r="7" spans="1:18" s="621" customFormat="1" ht="15.75" customHeight="1" x14ac:dyDescent="0.25">
      <c r="A7" s="1015"/>
      <c r="B7" s="1638" t="str">
        <f>porsaad!$B$6</f>
        <v>Situación a 31 de diciembre de 2024</v>
      </c>
      <c r="C7" s="1638"/>
      <c r="D7" s="1638"/>
      <c r="E7" s="1638"/>
      <c r="F7" s="1638"/>
      <c r="G7" s="1638"/>
      <c r="H7" s="1638"/>
      <c r="I7" s="1638"/>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651" t="s">
        <v>12</v>
      </c>
      <c r="C9" s="1653" t="s">
        <v>48</v>
      </c>
      <c r="D9" s="1653"/>
      <c r="E9" s="1654" t="s">
        <v>33</v>
      </c>
      <c r="F9" s="1655"/>
      <c r="G9" s="1656" t="s">
        <v>32</v>
      </c>
      <c r="H9" s="1657"/>
      <c r="I9" s="1070"/>
      <c r="J9" s="1070"/>
      <c r="K9" s="1070"/>
      <c r="L9" s="1070"/>
      <c r="M9" s="1070"/>
      <c r="N9" s="1070"/>
      <c r="O9" s="1070"/>
    </row>
    <row r="10" spans="1:18" ht="46.5" customHeight="1" x14ac:dyDescent="0.35">
      <c r="B10" s="1652"/>
      <c r="C10" s="1066" t="s">
        <v>131</v>
      </c>
      <c r="D10" s="860" t="s">
        <v>484</v>
      </c>
      <c r="E10" s="1066" t="s">
        <v>131</v>
      </c>
      <c r="F10" s="818" t="s">
        <v>484</v>
      </c>
      <c r="G10" s="818" t="s">
        <v>131</v>
      </c>
      <c r="H10" s="819" t="s">
        <v>484</v>
      </c>
      <c r="I10" s="1070"/>
      <c r="J10" s="1070"/>
      <c r="K10" s="1070"/>
      <c r="L10" s="1070"/>
      <c r="M10" s="1070"/>
      <c r="N10" s="1070"/>
      <c r="O10" s="1070"/>
    </row>
    <row r="11" spans="1:18" ht="15" customHeight="1" x14ac:dyDescent="0.35">
      <c r="B11" s="1071" t="s">
        <v>8</v>
      </c>
      <c r="C11" s="1072">
        <v>13.466060856395428</v>
      </c>
      <c r="D11" s="1073">
        <v>0.37755735541897423</v>
      </c>
      <c r="E11" s="1072">
        <v>43.424313816179342</v>
      </c>
      <c r="F11" s="1073">
        <v>0.24316156971818009</v>
      </c>
      <c r="G11" s="1072">
        <v>66.143229881900581</v>
      </c>
      <c r="H11" s="1073">
        <v>0.29289101960315256</v>
      </c>
      <c r="I11" s="1070"/>
      <c r="J11" s="1070"/>
      <c r="K11" s="1070"/>
      <c r="L11" s="1070"/>
      <c r="M11" s="1070"/>
      <c r="N11" s="1070"/>
      <c r="O11" s="1070"/>
    </row>
    <row r="12" spans="1:18" ht="15" customHeight="1" x14ac:dyDescent="0.35">
      <c r="B12" s="1074" t="s">
        <v>7</v>
      </c>
      <c r="C12" s="1075">
        <v>10.467038068709378</v>
      </c>
      <c r="D12" s="1076">
        <v>0.31956442879184854</v>
      </c>
      <c r="E12" s="1075">
        <v>22.495283018867923</v>
      </c>
      <c r="F12" s="1076">
        <v>0.24817831834722417</v>
      </c>
      <c r="G12" s="1075">
        <v>47.233425414364639</v>
      </c>
      <c r="H12" s="1076">
        <v>0.1160023581101268</v>
      </c>
      <c r="I12" s="1070"/>
      <c r="J12" s="1070"/>
      <c r="K12" s="1070"/>
      <c r="L12" s="1070"/>
      <c r="M12" s="1070"/>
      <c r="N12" s="1070"/>
      <c r="O12" s="1070"/>
    </row>
    <row r="13" spans="1:18" ht="15" customHeight="1" x14ac:dyDescent="0.35">
      <c r="B13" s="1074" t="s">
        <v>37</v>
      </c>
      <c r="C13" s="1075">
        <v>22.5713129678333</v>
      </c>
      <c r="D13" s="1076">
        <v>0.23863991180469235</v>
      </c>
      <c r="E13" s="1075">
        <v>44.530582524271843</v>
      </c>
      <c r="F13" s="1076">
        <v>0.15441933080650944</v>
      </c>
      <c r="G13" s="1075">
        <v>71.115768463073849</v>
      </c>
      <c r="H13" s="1076">
        <v>0.12120744327008284</v>
      </c>
      <c r="I13" s="1070"/>
      <c r="J13" s="1070"/>
      <c r="K13" s="1070"/>
      <c r="L13" s="1070"/>
      <c r="M13" s="1070"/>
      <c r="N13" s="1070"/>
      <c r="O13" s="1070"/>
    </row>
    <row r="14" spans="1:18" ht="15" customHeight="1" x14ac:dyDescent="0.35">
      <c r="B14" s="1074" t="s">
        <v>38</v>
      </c>
      <c r="C14" s="1075">
        <v>21.409407665505228</v>
      </c>
      <c r="D14" s="1076">
        <v>0.32664830950518903</v>
      </c>
      <c r="E14" s="1075">
        <v>30.775386313465784</v>
      </c>
      <c r="F14" s="1076">
        <v>0.45272710789432347</v>
      </c>
      <c r="G14" s="1075">
        <v>35.760223048327134</v>
      </c>
      <c r="H14" s="1076">
        <v>0.64697263917409775</v>
      </c>
      <c r="I14" s="1070"/>
      <c r="J14" s="1070"/>
      <c r="K14" s="1070"/>
      <c r="L14" s="1070"/>
      <c r="M14" s="1070"/>
      <c r="N14" s="1070"/>
      <c r="O14" s="1070"/>
    </row>
    <row r="15" spans="1:18" ht="15" customHeight="1" x14ac:dyDescent="0.35">
      <c r="B15" s="1074" t="s">
        <v>6</v>
      </c>
      <c r="C15" s="1075">
        <v>22.893523778607371</v>
      </c>
      <c r="D15" s="1076">
        <v>0.30038571893442934</v>
      </c>
      <c r="E15" s="1075">
        <v>40.321873502635363</v>
      </c>
      <c r="F15" s="1076">
        <v>0.28191463557685076</v>
      </c>
      <c r="G15" s="1075">
        <v>57.046100519930675</v>
      </c>
      <c r="H15" s="1076">
        <v>0.37236478829324082</v>
      </c>
      <c r="I15" s="1070"/>
      <c r="J15" s="1070"/>
      <c r="K15" s="1070"/>
      <c r="L15" s="1070"/>
      <c r="M15" s="1070"/>
      <c r="N15" s="1070"/>
      <c r="O15" s="1070"/>
    </row>
    <row r="16" spans="1:18" ht="15" customHeight="1" x14ac:dyDescent="0.35">
      <c r="B16" s="1074" t="s">
        <v>5</v>
      </c>
      <c r="C16" s="1075">
        <v>21.649714285714285</v>
      </c>
      <c r="D16" s="1076">
        <v>0.57136359880964049</v>
      </c>
      <c r="E16" s="1075">
        <v>35.758822463768119</v>
      </c>
      <c r="F16" s="1076">
        <v>0.3801557895533168</v>
      </c>
      <c r="G16" s="1075">
        <v>44.856335616438351</v>
      </c>
      <c r="H16" s="1076">
        <v>0.49143452950335575</v>
      </c>
      <c r="I16" s="1070"/>
      <c r="J16" s="1070"/>
      <c r="K16" s="1070"/>
      <c r="L16" s="1070"/>
      <c r="M16" s="1070"/>
      <c r="N16" s="1070"/>
      <c r="O16" s="1070"/>
    </row>
    <row r="17" spans="1:15" ht="15" customHeight="1" x14ac:dyDescent="0.35">
      <c r="B17" s="1074" t="s">
        <v>4</v>
      </c>
      <c r="C17" s="1075">
        <v>22.516509689293059</v>
      </c>
      <c r="D17" s="1076">
        <v>0.21266680822264697</v>
      </c>
      <c r="E17" s="1075">
        <v>45.683251933251931</v>
      </c>
      <c r="F17" s="1076">
        <v>0.1728619139401224</v>
      </c>
      <c r="G17" s="1075">
        <v>73.563213863725878</v>
      </c>
      <c r="H17" s="1076">
        <v>0.1397424525946894</v>
      </c>
      <c r="I17" s="1070"/>
      <c r="J17" s="1070"/>
      <c r="K17" s="1070"/>
      <c r="L17" s="1070"/>
      <c r="M17" s="1070"/>
      <c r="N17" s="1070"/>
      <c r="O17" s="1070"/>
    </row>
    <row r="18" spans="1:15" ht="15" customHeight="1" x14ac:dyDescent="0.35">
      <c r="B18" s="1074" t="s">
        <v>40</v>
      </c>
      <c r="C18" s="1075">
        <v>18.40934721318586</v>
      </c>
      <c r="D18" s="1076">
        <v>0.37703021708300966</v>
      </c>
      <c r="E18" s="1075">
        <v>29.569840604026847</v>
      </c>
      <c r="F18" s="1076">
        <v>0.51768278725027672</v>
      </c>
      <c r="G18" s="1075">
        <v>39.078635547576305</v>
      </c>
      <c r="H18" s="1076">
        <v>0.57662263306877115</v>
      </c>
      <c r="I18" s="1070"/>
      <c r="J18" s="1070"/>
      <c r="K18" s="1070"/>
      <c r="L18" s="1070"/>
      <c r="M18" s="1070"/>
      <c r="N18" s="1070"/>
      <c r="O18" s="1070"/>
    </row>
    <row r="19" spans="1:15" ht="15" customHeight="1" x14ac:dyDescent="0.35">
      <c r="B19" s="1074" t="s">
        <v>41</v>
      </c>
      <c r="C19" s="1075">
        <v>18.271325705703052</v>
      </c>
      <c r="D19" s="1076">
        <v>0.31392161309883948</v>
      </c>
      <c r="E19" s="1075">
        <v>27.34412513641324</v>
      </c>
      <c r="F19" s="1076">
        <v>0.51266575998421038</v>
      </c>
      <c r="G19" s="1075">
        <v>35.672474513438367</v>
      </c>
      <c r="H19" s="1076">
        <v>0.6050568098111444</v>
      </c>
      <c r="I19" s="1070"/>
      <c r="J19" s="1070"/>
      <c r="K19" s="1070"/>
      <c r="L19" s="1070"/>
      <c r="M19" s="1070"/>
      <c r="N19" s="1070"/>
      <c r="O19" s="1070"/>
    </row>
    <row r="20" spans="1:15" ht="15" customHeight="1" x14ac:dyDescent="0.35">
      <c r="B20" s="1074" t="s">
        <v>3</v>
      </c>
      <c r="C20" s="1075">
        <v>20.203723455832446</v>
      </c>
      <c r="D20" s="1076">
        <v>0.10853559479810376</v>
      </c>
      <c r="E20" s="1075">
        <v>32.960905349794238</v>
      </c>
      <c r="F20" s="1076">
        <v>0.17490102189941034</v>
      </c>
      <c r="G20" s="1075">
        <v>57.290709290709287</v>
      </c>
      <c r="H20" s="1076">
        <v>0.14077846924669932</v>
      </c>
      <c r="I20" s="1070"/>
      <c r="J20" s="1070"/>
      <c r="K20" s="1070"/>
      <c r="L20" s="1070"/>
      <c r="M20" s="1070"/>
      <c r="N20" s="1070"/>
      <c r="O20" s="1070"/>
    </row>
    <row r="21" spans="1:15" ht="15" customHeight="1" x14ac:dyDescent="0.35">
      <c r="B21" s="1074" t="s">
        <v>2</v>
      </c>
      <c r="C21" s="1075">
        <v>21.179280232865839</v>
      </c>
      <c r="D21" s="1076">
        <v>0.22583386941251377</v>
      </c>
      <c r="E21" s="1075">
        <v>43.47291666666667</v>
      </c>
      <c r="F21" s="1076">
        <v>0.18939079978551021</v>
      </c>
      <c r="G21" s="1075">
        <v>68.768633093525182</v>
      </c>
      <c r="H21" s="1076">
        <v>0.1656286949880072</v>
      </c>
      <c r="I21" s="1070"/>
      <c r="J21" s="1070"/>
      <c r="K21" s="1070"/>
      <c r="L21" s="1070"/>
      <c r="M21" s="1070"/>
      <c r="N21" s="1070"/>
      <c r="O21" s="1070"/>
    </row>
    <row r="22" spans="1:15" ht="15" customHeight="1" x14ac:dyDescent="0.35">
      <c r="B22" s="1074" t="s">
        <v>35</v>
      </c>
      <c r="C22" s="1075">
        <v>22.642178594046865</v>
      </c>
      <c r="D22" s="1076">
        <v>0.31586237819310697</v>
      </c>
      <c r="E22" s="1075">
        <v>47.534034251029702</v>
      </c>
      <c r="F22" s="1076">
        <v>0.18848558132626045</v>
      </c>
      <c r="G22" s="1075">
        <v>76.235426260810968</v>
      </c>
      <c r="H22" s="1076">
        <v>0.17842750421977127</v>
      </c>
      <c r="I22" s="1070"/>
      <c r="J22" s="1070"/>
      <c r="K22" s="1070"/>
      <c r="L22" s="1070"/>
      <c r="M22" s="1070"/>
      <c r="N22" s="1070"/>
      <c r="O22" s="1070"/>
    </row>
    <row r="23" spans="1:15" ht="15" customHeight="1" x14ac:dyDescent="0.35">
      <c r="B23" s="1074" t="s">
        <v>42</v>
      </c>
      <c r="C23" s="1075">
        <v>21.80360322614434</v>
      </c>
      <c r="D23" s="1076">
        <v>0.19449887340507549</v>
      </c>
      <c r="E23" s="1075">
        <v>38.096689703746094</v>
      </c>
      <c r="F23" s="1076">
        <v>0.34283238107294856</v>
      </c>
      <c r="G23" s="1075">
        <v>56.848313559848435</v>
      </c>
      <c r="H23" s="1076">
        <v>0.3946883949337866</v>
      </c>
      <c r="I23" s="1070"/>
      <c r="J23" s="1070"/>
      <c r="K23" s="1070"/>
      <c r="L23" s="1070"/>
      <c r="M23" s="1070"/>
      <c r="N23" s="1070"/>
      <c r="O23" s="1070"/>
    </row>
    <row r="24" spans="1:15" ht="15" customHeight="1" x14ac:dyDescent="0.35">
      <c r="B24" s="1074" t="s">
        <v>43</v>
      </c>
      <c r="C24" s="1075">
        <v>21.896744186046512</v>
      </c>
      <c r="D24" s="1076">
        <v>0.34429408760376989</v>
      </c>
      <c r="E24" s="1075">
        <v>41.358443708609272</v>
      </c>
      <c r="F24" s="1076">
        <v>0.30299125044409364</v>
      </c>
      <c r="G24" s="1075">
        <v>68.964426877470359</v>
      </c>
      <c r="H24" s="1076">
        <v>0.22823983049989177</v>
      </c>
      <c r="I24" s="1070"/>
      <c r="J24" s="1070"/>
      <c r="K24" s="1070"/>
      <c r="L24" s="1070"/>
      <c r="M24" s="1070"/>
      <c r="N24" s="1070"/>
      <c r="O24" s="1070"/>
    </row>
    <row r="25" spans="1:15" ht="15" customHeight="1" x14ac:dyDescent="0.35">
      <c r="B25" s="1074" t="s">
        <v>44</v>
      </c>
      <c r="C25" s="1075">
        <v>56.721107927411651</v>
      </c>
      <c r="D25" s="1076">
        <v>0.99580214739359341</v>
      </c>
      <c r="E25" s="1075">
        <v>91.965451055662186</v>
      </c>
      <c r="F25" s="1076">
        <v>0.66284358381862374</v>
      </c>
      <c r="G25" s="1075">
        <v>97.565153733528547</v>
      </c>
      <c r="H25" s="1076">
        <v>0.59235428777816967</v>
      </c>
      <c r="I25" s="1070"/>
      <c r="J25" s="1070"/>
      <c r="K25" s="1070"/>
      <c r="L25" s="1070"/>
      <c r="M25" s="1070"/>
      <c r="N25" s="1070"/>
      <c r="O25" s="1070"/>
    </row>
    <row r="26" spans="1:15" ht="15" customHeight="1" x14ac:dyDescent="0.35">
      <c r="B26" s="1074" t="s">
        <v>45</v>
      </c>
      <c r="C26" s="1075">
        <v>20.275399932500854</v>
      </c>
      <c r="D26" s="1076">
        <v>0.72028353496785347</v>
      </c>
      <c r="E26" s="1075">
        <v>27.188123644251615</v>
      </c>
      <c r="F26" s="1076">
        <v>0.67566230580535847</v>
      </c>
      <c r="G26" s="1075">
        <v>32.625023255813922</v>
      </c>
      <c r="H26" s="1076">
        <v>0.67914825068972451</v>
      </c>
      <c r="I26" s="1070"/>
      <c r="J26" s="1070"/>
      <c r="K26" s="1070"/>
      <c r="L26" s="1070"/>
      <c r="M26" s="1070"/>
      <c r="N26" s="1070"/>
      <c r="O26" s="1070"/>
    </row>
    <row r="27" spans="1:15" ht="15" customHeight="1" x14ac:dyDescent="0.35">
      <c r="B27" s="1074" t="s">
        <v>46</v>
      </c>
      <c r="C27" s="1075">
        <v>18.262817412333746</v>
      </c>
      <c r="D27" s="1076">
        <v>0.37537387452330034</v>
      </c>
      <c r="E27" s="1075">
        <v>28.903935483870914</v>
      </c>
      <c r="F27" s="1076">
        <v>0.45705617886229472</v>
      </c>
      <c r="G27" s="1075">
        <v>38.495131782945748</v>
      </c>
      <c r="H27" s="1076">
        <v>0.47198225447870812</v>
      </c>
      <c r="I27" s="1070"/>
      <c r="J27" s="1070"/>
      <c r="K27" s="1070"/>
      <c r="L27" s="1070"/>
      <c r="M27" s="1070"/>
      <c r="N27" s="1070"/>
      <c r="O27" s="1070"/>
    </row>
    <row r="28" spans="1:15" ht="15" customHeight="1" x14ac:dyDescent="0.35">
      <c r="B28" s="1077" t="s">
        <v>1</v>
      </c>
      <c r="C28" s="1078">
        <v>20.299401197604791</v>
      </c>
      <c r="D28" s="1079">
        <v>8.4038186502713677E-2</v>
      </c>
      <c r="E28" s="1078">
        <v>45.011160714285715</v>
      </c>
      <c r="F28" s="1079">
        <v>2.5196421991742494E-2</v>
      </c>
      <c r="G28" s="1078">
        <v>70.30654761904762</v>
      </c>
      <c r="H28" s="1079">
        <v>4.5295681793732036E-2</v>
      </c>
      <c r="I28" s="1070"/>
      <c r="J28" s="1070"/>
      <c r="K28" s="1070"/>
      <c r="L28" s="1070"/>
      <c r="M28" s="1070"/>
      <c r="N28" s="1070"/>
      <c r="O28" s="1070"/>
    </row>
    <row r="29" spans="1:15" ht="15" customHeight="1" x14ac:dyDescent="0.35">
      <c r="B29" s="1307" t="s">
        <v>0</v>
      </c>
      <c r="C29" s="1308">
        <v>18.274411608365327</v>
      </c>
      <c r="D29" s="1309">
        <v>0.46615994454294524</v>
      </c>
      <c r="E29" s="1308">
        <v>40.36414472080763</v>
      </c>
      <c r="F29" s="1309">
        <v>0.35460647665862255</v>
      </c>
      <c r="G29" s="1308">
        <v>61.628942573731081</v>
      </c>
      <c r="H29" s="1309">
        <v>0.36918872454784396</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189</v>
      </c>
      <c r="C31" s="1080"/>
      <c r="D31" s="1080"/>
      <c r="E31" s="1080"/>
      <c r="F31" s="1080"/>
      <c r="G31" s="1080"/>
      <c r="H31" s="1080"/>
      <c r="I31" s="1081"/>
      <c r="J31" s="1081"/>
      <c r="K31" s="1081"/>
      <c r="L31" s="1081"/>
      <c r="M31" s="1081"/>
      <c r="N31" s="1081"/>
      <c r="O31" s="1081"/>
    </row>
    <row r="32" spans="1:15" ht="47.5" customHeight="1" x14ac:dyDescent="0.35">
      <c r="B32" s="1650" t="s">
        <v>288</v>
      </c>
      <c r="C32" s="1650"/>
      <c r="D32" s="1650"/>
      <c r="E32" s="1650"/>
      <c r="F32" s="1650"/>
      <c r="G32" s="1650"/>
      <c r="H32" s="1650"/>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Hoja71">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56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499" t="s">
        <v>449</v>
      </c>
      <c r="C6" s="1499"/>
      <c r="D6" s="1499"/>
      <c r="E6" s="1499"/>
      <c r="F6" s="1499"/>
      <c r="G6" s="1499"/>
      <c r="H6" s="1499"/>
      <c r="I6" s="1499"/>
      <c r="J6" s="1016"/>
      <c r="K6" s="1016"/>
      <c r="L6" s="1016"/>
      <c r="M6" s="1067"/>
      <c r="N6" s="1067"/>
      <c r="O6" s="1067"/>
      <c r="P6" s="1067"/>
      <c r="Q6" s="1067"/>
      <c r="R6" s="1067"/>
    </row>
    <row r="7" spans="1:18" s="621" customFormat="1" ht="15.75" customHeight="1" x14ac:dyDescent="0.25">
      <c r="A7" s="1015"/>
      <c r="B7" s="1638" t="str">
        <f>porsaad!$B$6</f>
        <v>Situación a 31 de diciembre de 2024</v>
      </c>
      <c r="C7" s="1638"/>
      <c r="D7" s="1638"/>
      <c r="E7" s="1638"/>
      <c r="F7" s="1638"/>
      <c r="G7" s="1638"/>
      <c r="H7" s="1638"/>
      <c r="I7" s="1638"/>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651" t="s">
        <v>12</v>
      </c>
      <c r="C9" s="1653" t="s">
        <v>48</v>
      </c>
      <c r="D9" s="1653"/>
      <c r="E9" s="1654" t="s">
        <v>33</v>
      </c>
      <c r="F9" s="1655"/>
      <c r="G9" s="1656" t="s">
        <v>32</v>
      </c>
      <c r="H9" s="1657"/>
      <c r="I9" s="1070"/>
      <c r="J9" s="1070"/>
      <c r="K9" s="1070"/>
      <c r="L9" s="1070"/>
      <c r="M9" s="1070"/>
      <c r="N9" s="1070"/>
      <c r="O9" s="1070"/>
    </row>
    <row r="10" spans="1:18" ht="46.5" customHeight="1" x14ac:dyDescent="0.35">
      <c r="B10" s="1652"/>
      <c r="C10" s="1066" t="s">
        <v>131</v>
      </c>
      <c r="D10" s="860" t="s">
        <v>157</v>
      </c>
      <c r="E10" s="1066" t="s">
        <v>131</v>
      </c>
      <c r="F10" s="818" t="s">
        <v>157</v>
      </c>
      <c r="G10" s="818" t="s">
        <v>131</v>
      </c>
      <c r="H10" s="819" t="s">
        <v>157</v>
      </c>
      <c r="I10" s="1070"/>
      <c r="J10" s="1070"/>
      <c r="K10" s="1070"/>
      <c r="L10" s="1070"/>
      <c r="M10" s="1070"/>
      <c r="N10" s="1070"/>
      <c r="O10" s="1070"/>
    </row>
    <row r="11" spans="1:18" ht="15" customHeight="1" x14ac:dyDescent="0.35">
      <c r="B11" s="1071" t="s">
        <v>8</v>
      </c>
      <c r="C11" s="1072">
        <v>13.466060856395428</v>
      </c>
      <c r="D11" s="1073">
        <v>0.37755735541897423</v>
      </c>
      <c r="E11" s="1072">
        <v>43.424313816179342</v>
      </c>
      <c r="F11" s="1073">
        <v>0.24316156971818009</v>
      </c>
      <c r="G11" s="1072">
        <v>66.143229881900581</v>
      </c>
      <c r="H11" s="1073">
        <v>0.29289101960315256</v>
      </c>
      <c r="I11" s="1070"/>
      <c r="J11" s="1070"/>
      <c r="K11" s="1070"/>
      <c r="L11" s="1070"/>
      <c r="M11" s="1070"/>
      <c r="N11" s="1070"/>
      <c r="O11" s="1070"/>
    </row>
    <row r="12" spans="1:18" ht="15" customHeight="1" x14ac:dyDescent="0.35">
      <c r="B12" s="1074" t="s">
        <v>7</v>
      </c>
      <c r="C12" s="1075">
        <v>10.467038068709378</v>
      </c>
      <c r="D12" s="1076">
        <v>0.31956442879184854</v>
      </c>
      <c r="E12" s="1075">
        <v>22.499115044247787</v>
      </c>
      <c r="F12" s="1076">
        <v>0.2481100925746918</v>
      </c>
      <c r="G12" s="1075">
        <v>47.235131396957122</v>
      </c>
      <c r="H12" s="1076">
        <v>0.11607439816175376</v>
      </c>
      <c r="I12" s="1070"/>
      <c r="J12" s="1070"/>
      <c r="K12" s="1070"/>
      <c r="L12" s="1070"/>
      <c r="M12" s="1070"/>
      <c r="N12" s="1070"/>
      <c r="O12" s="1070"/>
    </row>
    <row r="13" spans="1:18" ht="15" customHeight="1" x14ac:dyDescent="0.35">
      <c r="B13" s="1074" t="s">
        <v>37</v>
      </c>
      <c r="C13" s="1075">
        <v>22.633644859813085</v>
      </c>
      <c r="D13" s="1076">
        <v>0.24028616874407724</v>
      </c>
      <c r="E13" s="1075">
        <v>44.520366598778004</v>
      </c>
      <c r="F13" s="1076">
        <v>0.15767963180003769</v>
      </c>
      <c r="G13" s="1075">
        <v>71.200859291084853</v>
      </c>
      <c r="H13" s="1076">
        <v>0.12551845912777407</v>
      </c>
      <c r="I13" s="1070"/>
      <c r="J13" s="1070"/>
      <c r="K13" s="1070"/>
      <c r="L13" s="1070"/>
      <c r="M13" s="1070"/>
      <c r="N13" s="1070"/>
      <c r="O13" s="1070"/>
    </row>
    <row r="14" spans="1:18" ht="15" customHeight="1" x14ac:dyDescent="0.35">
      <c r="B14" s="1074" t="s">
        <v>38</v>
      </c>
      <c r="C14" s="1075">
        <v>21.409407665505228</v>
      </c>
      <c r="D14" s="1076">
        <v>0.32664830950518903</v>
      </c>
      <c r="E14" s="1075">
        <v>30.775386313465784</v>
      </c>
      <c r="F14" s="1076">
        <v>0.45272710789432347</v>
      </c>
      <c r="G14" s="1075">
        <v>35.760223048327134</v>
      </c>
      <c r="H14" s="1076">
        <v>0.64697263917409775</v>
      </c>
      <c r="I14" s="1070"/>
      <c r="J14" s="1070"/>
      <c r="K14" s="1070"/>
      <c r="L14" s="1070"/>
      <c r="M14" s="1070"/>
      <c r="N14" s="1070"/>
      <c r="O14" s="1070"/>
    </row>
    <row r="15" spans="1:18" ht="15" customHeight="1" x14ac:dyDescent="0.35">
      <c r="B15" s="1074" t="s">
        <v>6</v>
      </c>
      <c r="C15" s="1075">
        <v>29.162081784386618</v>
      </c>
      <c r="D15" s="1076">
        <v>0.35360402738553615</v>
      </c>
      <c r="E15" s="1075">
        <v>34.50095969289827</v>
      </c>
      <c r="F15" s="1076">
        <v>0.28767335832796559</v>
      </c>
      <c r="G15" s="1075">
        <v>41.309446254071659</v>
      </c>
      <c r="H15" s="1076">
        <v>0.39813122521220673</v>
      </c>
      <c r="I15" s="1070"/>
      <c r="J15" s="1070"/>
      <c r="K15" s="1070"/>
      <c r="L15" s="1070"/>
      <c r="M15" s="1070"/>
      <c r="N15" s="1070"/>
      <c r="O15" s="1070"/>
    </row>
    <row r="16" spans="1:18" ht="15" customHeight="1" x14ac:dyDescent="0.35">
      <c r="B16" s="1074" t="s">
        <v>5</v>
      </c>
      <c r="C16" s="1075">
        <v>21.649714285714285</v>
      </c>
      <c r="D16" s="1076">
        <v>0.57136359880964049</v>
      </c>
      <c r="E16" s="1075">
        <v>35.758822463768119</v>
      </c>
      <c r="F16" s="1076">
        <v>0.3801557895533168</v>
      </c>
      <c r="G16" s="1075">
        <v>44.856335616438351</v>
      </c>
      <c r="H16" s="1076">
        <v>0.49143452950335575</v>
      </c>
      <c r="I16" s="1070"/>
      <c r="J16" s="1070"/>
      <c r="K16" s="1070"/>
      <c r="L16" s="1070"/>
      <c r="M16" s="1070"/>
      <c r="N16" s="1070"/>
      <c r="O16" s="1070"/>
    </row>
    <row r="17" spans="1:15" ht="15" customHeight="1" x14ac:dyDescent="0.35">
      <c r="B17" s="1074" t="s">
        <v>4</v>
      </c>
      <c r="C17" s="1075">
        <v>22.802303445650104</v>
      </c>
      <c r="D17" s="1076">
        <v>0.25341495097751709</v>
      </c>
      <c r="E17" s="1075">
        <v>45.527301713830212</v>
      </c>
      <c r="F17" s="1076">
        <v>0.18332403214203322</v>
      </c>
      <c r="G17" s="1075">
        <v>74.110442864953527</v>
      </c>
      <c r="H17" s="1076">
        <v>0.14291919038053671</v>
      </c>
      <c r="I17" s="1070"/>
      <c r="J17" s="1070"/>
      <c r="K17" s="1070"/>
      <c r="L17" s="1070"/>
      <c r="M17" s="1070"/>
      <c r="N17" s="1070"/>
      <c r="O17" s="1070"/>
    </row>
    <row r="18" spans="1:15" ht="15" customHeight="1" x14ac:dyDescent="0.35">
      <c r="B18" s="1074" t="s">
        <v>40</v>
      </c>
      <c r="C18" s="1075">
        <v>18.347531008659022</v>
      </c>
      <c r="D18" s="1076">
        <v>0.37837996955903314</v>
      </c>
      <c r="E18" s="1075">
        <v>29.246802782140453</v>
      </c>
      <c r="F18" s="1076">
        <v>0.52242434849853014</v>
      </c>
      <c r="G18" s="1075">
        <v>38.155086372360842</v>
      </c>
      <c r="H18" s="1076">
        <v>0.58438959683252067</v>
      </c>
      <c r="I18" s="1070"/>
      <c r="J18" s="1070"/>
      <c r="K18" s="1070"/>
      <c r="L18" s="1070"/>
      <c r="M18" s="1070"/>
      <c r="N18" s="1070"/>
      <c r="O18" s="1070"/>
    </row>
    <row r="19" spans="1:15" ht="15" customHeight="1" x14ac:dyDescent="0.35">
      <c r="B19" s="1074" t="s">
        <v>41</v>
      </c>
      <c r="C19" s="1075">
        <v>18.73389289514127</v>
      </c>
      <c r="D19" s="1076">
        <v>0.29901947169603765</v>
      </c>
      <c r="E19" s="1075">
        <v>25.9296875</v>
      </c>
      <c r="F19" s="1076">
        <v>0.5224150000658514</v>
      </c>
      <c r="G19" s="1075">
        <v>32.08324747578817</v>
      </c>
      <c r="H19" s="1076">
        <v>0.59869221744894408</v>
      </c>
      <c r="I19" s="1070"/>
      <c r="J19" s="1070"/>
      <c r="K19" s="1070"/>
      <c r="L19" s="1070"/>
      <c r="M19" s="1070"/>
      <c r="N19" s="1070"/>
      <c r="O19" s="1070"/>
    </row>
    <row r="20" spans="1:15" ht="15" customHeight="1" x14ac:dyDescent="0.35">
      <c r="B20" s="1074" t="s">
        <v>3</v>
      </c>
      <c r="C20" s="1075">
        <v>20.147815679233993</v>
      </c>
      <c r="D20" s="1076">
        <v>9.4910816099704129E-2</v>
      </c>
      <c r="E20" s="1075">
        <v>33.163810483870968</v>
      </c>
      <c r="F20" s="1076">
        <v>0.18308384353174995</v>
      </c>
      <c r="G20" s="1075">
        <v>57.573085846867748</v>
      </c>
      <c r="H20" s="1076">
        <v>0.15350691812514733</v>
      </c>
      <c r="I20" s="1070"/>
      <c r="J20" s="1070"/>
      <c r="K20" s="1070"/>
      <c r="L20" s="1070"/>
      <c r="M20" s="1070"/>
      <c r="N20" s="1070"/>
      <c r="O20" s="1070"/>
    </row>
    <row r="21" spans="1:15" ht="15" customHeight="1" x14ac:dyDescent="0.35">
      <c r="B21" s="1074" t="s">
        <v>2</v>
      </c>
      <c r="C21" s="1075">
        <v>20.576470588235296</v>
      </c>
      <c r="D21" s="1076">
        <v>0.24020646754503922</v>
      </c>
      <c r="E21" s="1075">
        <v>44.268817204301072</v>
      </c>
      <c r="F21" s="1076">
        <v>0.29475484960151349</v>
      </c>
      <c r="G21" s="1075">
        <v>71.153333333333336</v>
      </c>
      <c r="H21" s="1076">
        <v>0.41073023740713838</v>
      </c>
      <c r="I21" s="1070"/>
      <c r="J21" s="1070"/>
      <c r="K21" s="1070"/>
      <c r="L21" s="1070"/>
      <c r="M21" s="1070"/>
      <c r="N21" s="1070"/>
      <c r="O21" s="1070"/>
    </row>
    <row r="22" spans="1:15" ht="15" customHeight="1" x14ac:dyDescent="0.35">
      <c r="B22" s="1074" t="s">
        <v>35</v>
      </c>
      <c r="C22" s="1075">
        <v>22.249677086024285</v>
      </c>
      <c r="D22" s="1076">
        <v>0.31290191985094928</v>
      </c>
      <c r="E22" s="1075">
        <v>47.238869761367681</v>
      </c>
      <c r="F22" s="1076">
        <v>0.18710348124561352</v>
      </c>
      <c r="G22" s="1075">
        <v>76.20292763546216</v>
      </c>
      <c r="H22" s="1076">
        <v>0.17962154622337709</v>
      </c>
      <c r="I22" s="1070"/>
      <c r="J22" s="1070"/>
      <c r="K22" s="1070"/>
      <c r="L22" s="1070"/>
      <c r="M22" s="1070"/>
      <c r="N22" s="1070"/>
      <c r="O22" s="1070"/>
    </row>
    <row r="23" spans="1:15" ht="15" customHeight="1" x14ac:dyDescent="0.35">
      <c r="B23" s="1074" t="s">
        <v>42</v>
      </c>
      <c r="C23" s="1075">
        <v>21.431837189852246</v>
      </c>
      <c r="D23" s="1076">
        <v>0.16341152315933194</v>
      </c>
      <c r="E23" s="1075">
        <v>37.189113666805227</v>
      </c>
      <c r="F23" s="1076">
        <v>0.33706502469334149</v>
      </c>
      <c r="G23" s="1075">
        <v>54.515721144093582</v>
      </c>
      <c r="H23" s="1076">
        <v>0.39705823716812638</v>
      </c>
      <c r="I23" s="1070"/>
      <c r="J23" s="1070"/>
      <c r="K23" s="1070"/>
      <c r="L23" s="1070"/>
      <c r="M23" s="1070"/>
      <c r="N23" s="1070"/>
      <c r="O23" s="1070"/>
    </row>
    <row r="24" spans="1:15" ht="15" customHeight="1" x14ac:dyDescent="0.35">
      <c r="B24" s="1074" t="s">
        <v>43</v>
      </c>
      <c r="C24" s="1075">
        <v>21.895668374476013</v>
      </c>
      <c r="D24" s="1076">
        <v>0.34450863614318283</v>
      </c>
      <c r="E24" s="1075">
        <v>41.358443708609272</v>
      </c>
      <c r="F24" s="1076">
        <v>0.30299125044409364</v>
      </c>
      <c r="G24" s="1075">
        <v>68.964426877470359</v>
      </c>
      <c r="H24" s="1076">
        <v>0.22823983049989177</v>
      </c>
      <c r="I24" s="1070"/>
      <c r="J24" s="1070"/>
      <c r="K24" s="1070"/>
      <c r="L24" s="1070"/>
      <c r="M24" s="1070"/>
      <c r="N24" s="1070"/>
      <c r="O24" s="1070"/>
    </row>
    <row r="25" spans="1:15" ht="15" customHeight="1" x14ac:dyDescent="0.35">
      <c r="B25" s="1074" t="s">
        <v>44</v>
      </c>
      <c r="C25" s="1075">
        <v>14.551782682512734</v>
      </c>
      <c r="D25" s="1076">
        <v>0.59669470721093731</v>
      </c>
      <c r="E25" s="1075">
        <v>17.729106628242075</v>
      </c>
      <c r="F25" s="1076">
        <v>0.63298218088747971</v>
      </c>
      <c r="G25" s="1075">
        <v>22.715736040609137</v>
      </c>
      <c r="H25" s="1076">
        <v>0.67942083610882864</v>
      </c>
      <c r="I25" s="1070"/>
      <c r="J25" s="1070"/>
      <c r="K25" s="1070"/>
      <c r="L25" s="1070"/>
      <c r="M25" s="1070"/>
      <c r="N25" s="1070"/>
      <c r="O25" s="1070"/>
    </row>
    <row r="26" spans="1:15" ht="15" customHeight="1" x14ac:dyDescent="0.35">
      <c r="B26" s="1074" t="s">
        <v>45</v>
      </c>
      <c r="C26" s="1075">
        <v>20.275399932500854</v>
      </c>
      <c r="D26" s="1076">
        <v>0.72028353496785347</v>
      </c>
      <c r="E26" s="1075">
        <v>27.188123644251615</v>
      </c>
      <c r="F26" s="1076">
        <v>0.67566230580535847</v>
      </c>
      <c r="G26" s="1075">
        <v>32.625023255813922</v>
      </c>
      <c r="H26" s="1076">
        <v>0.67914825068972451</v>
      </c>
      <c r="I26" s="1070"/>
      <c r="J26" s="1070"/>
      <c r="K26" s="1070"/>
      <c r="L26" s="1070"/>
      <c r="M26" s="1070"/>
      <c r="N26" s="1070"/>
      <c r="O26" s="1070"/>
    </row>
    <row r="27" spans="1:15" ht="15" customHeight="1" x14ac:dyDescent="0.35">
      <c r="B27" s="1074" t="s">
        <v>46</v>
      </c>
      <c r="C27" s="1075">
        <v>18.262817412333746</v>
      </c>
      <c r="D27" s="1076">
        <v>0.37537387452330034</v>
      </c>
      <c r="E27" s="1075">
        <v>28.903935483870914</v>
      </c>
      <c r="F27" s="1076">
        <v>0.45705617886229472</v>
      </c>
      <c r="G27" s="1075">
        <v>38.495131782945748</v>
      </c>
      <c r="H27" s="1076">
        <v>0.47198225447870812</v>
      </c>
      <c r="I27" s="1070"/>
      <c r="J27" s="1070"/>
      <c r="K27" s="1070"/>
      <c r="L27" s="1070"/>
      <c r="M27" s="1070"/>
      <c r="N27" s="1070"/>
      <c r="O27" s="1070"/>
    </row>
    <row r="28" spans="1:15" ht="15" customHeight="1" x14ac:dyDescent="0.35">
      <c r="B28" s="1077" t="s">
        <v>1</v>
      </c>
      <c r="C28" s="1078">
        <v>20.3</v>
      </c>
      <c r="D28" s="1079">
        <v>8.4117273212541616E-2</v>
      </c>
      <c r="E28" s="1078">
        <v>45.011235955056179</v>
      </c>
      <c r="F28" s="1079">
        <v>2.5281351202238077E-2</v>
      </c>
      <c r="G28" s="1078">
        <v>70.30654761904762</v>
      </c>
      <c r="H28" s="1079">
        <v>4.5295681793732036E-2</v>
      </c>
      <c r="I28" s="1070"/>
      <c r="J28" s="1070"/>
      <c r="K28" s="1070"/>
      <c r="L28" s="1070"/>
      <c r="M28" s="1070"/>
      <c r="N28" s="1070"/>
      <c r="O28" s="1070"/>
    </row>
    <row r="29" spans="1:15" ht="15" customHeight="1" x14ac:dyDescent="0.35">
      <c r="B29" s="1307" t="s">
        <v>0</v>
      </c>
      <c r="C29" s="1308">
        <v>17.365924006793033</v>
      </c>
      <c r="D29" s="1309">
        <v>0.40423473808802968</v>
      </c>
      <c r="E29" s="1308">
        <v>39.772654485971707</v>
      </c>
      <c r="F29" s="1309">
        <v>0.32778849041706332</v>
      </c>
      <c r="G29" s="1308">
        <v>60.167722547429292</v>
      </c>
      <c r="H29" s="1309">
        <v>0.3798419310992372</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189</v>
      </c>
      <c r="C31" s="1080"/>
      <c r="D31" s="1080"/>
      <c r="E31" s="1080"/>
      <c r="F31" s="1080"/>
      <c r="G31" s="1080"/>
      <c r="H31" s="1080"/>
      <c r="I31" s="1081"/>
      <c r="J31" s="1081"/>
      <c r="K31" s="1081"/>
      <c r="L31" s="1081"/>
      <c r="M31" s="1081"/>
      <c r="N31" s="1081"/>
      <c r="O31" s="1081"/>
    </row>
    <row r="32" spans="1:15" ht="45.65" customHeight="1" x14ac:dyDescent="0.35">
      <c r="B32" s="1650" t="s">
        <v>288</v>
      </c>
      <c r="C32" s="1650"/>
      <c r="D32" s="1650"/>
      <c r="E32" s="1650"/>
      <c r="F32" s="1650"/>
      <c r="G32" s="1650"/>
      <c r="H32" s="1650"/>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Hoja72">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499" t="s">
        <v>448</v>
      </c>
      <c r="C6" s="1499"/>
      <c r="D6" s="1499"/>
      <c r="E6" s="1499"/>
      <c r="F6" s="1499"/>
      <c r="G6" s="1499"/>
      <c r="H6" s="1499"/>
      <c r="I6" s="1499"/>
      <c r="J6" s="1016"/>
      <c r="K6" s="1016"/>
      <c r="L6" s="1016"/>
      <c r="M6" s="1067"/>
      <c r="N6" s="1067"/>
      <c r="O6" s="1067"/>
      <c r="P6" s="1067"/>
      <c r="Q6" s="1067"/>
      <c r="R6" s="1067"/>
    </row>
    <row r="7" spans="1:18" s="621" customFormat="1" ht="15.75" customHeight="1" x14ac:dyDescent="0.25">
      <c r="A7" s="1015"/>
      <c r="B7" s="1638" t="str">
        <f>porsaad!$B$6</f>
        <v>Situación a 31 de diciembre de 2024</v>
      </c>
      <c r="C7" s="1638"/>
      <c r="D7" s="1638"/>
      <c r="E7" s="1638"/>
      <c r="F7" s="1638"/>
      <c r="G7" s="1638"/>
      <c r="H7" s="1638"/>
      <c r="I7" s="1638"/>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651" t="s">
        <v>12</v>
      </c>
      <c r="C9" s="1653" t="s">
        <v>48</v>
      </c>
      <c r="D9" s="1653"/>
      <c r="E9" s="1654" t="s">
        <v>33</v>
      </c>
      <c r="F9" s="1655"/>
      <c r="G9" s="1656" t="s">
        <v>32</v>
      </c>
      <c r="H9" s="1657"/>
      <c r="I9" s="1070"/>
      <c r="J9" s="1070"/>
      <c r="K9" s="1070"/>
      <c r="L9" s="1070"/>
      <c r="M9" s="1070"/>
      <c r="N9" s="1070"/>
      <c r="O9" s="1070"/>
    </row>
    <row r="10" spans="1:18" ht="46.5" customHeight="1" x14ac:dyDescent="0.35">
      <c r="B10" s="1652"/>
      <c r="C10" s="1066" t="s">
        <v>131</v>
      </c>
      <c r="D10" s="860" t="s">
        <v>157</v>
      </c>
      <c r="E10" s="1066" t="s">
        <v>131</v>
      </c>
      <c r="F10" s="818" t="s">
        <v>157</v>
      </c>
      <c r="G10" s="818" t="s">
        <v>131</v>
      </c>
      <c r="H10" s="819" t="s">
        <v>157</v>
      </c>
      <c r="I10" s="1070"/>
      <c r="J10" s="1070"/>
      <c r="K10" s="1070"/>
      <c r="L10" s="1070"/>
      <c r="M10" s="1070"/>
      <c r="N10" s="1070"/>
      <c r="O10" s="1070"/>
    </row>
    <row r="11" spans="1:18" ht="15" customHeight="1" x14ac:dyDescent="0.35">
      <c r="B11" s="1071" t="s">
        <v>8</v>
      </c>
      <c r="C11" s="1072" t="s">
        <v>364</v>
      </c>
      <c r="D11" s="1073" t="s">
        <v>364</v>
      </c>
      <c r="E11" s="1072" t="s">
        <v>364</v>
      </c>
      <c r="F11" s="1073" t="s">
        <v>364</v>
      </c>
      <c r="G11" s="1072" t="s">
        <v>364</v>
      </c>
      <c r="H11" s="1073" t="s">
        <v>364</v>
      </c>
      <c r="I11" s="1070"/>
      <c r="J11" s="1070"/>
      <c r="K11" s="1070"/>
      <c r="L11" s="1070"/>
      <c r="M11" s="1070"/>
      <c r="N11" s="1070"/>
      <c r="O11" s="1070"/>
    </row>
    <row r="12" spans="1:18" ht="15" customHeight="1" x14ac:dyDescent="0.35">
      <c r="B12" s="1074" t="s">
        <v>7</v>
      </c>
      <c r="C12" s="1075" t="s">
        <v>364</v>
      </c>
      <c r="D12" s="1076" t="s">
        <v>364</v>
      </c>
      <c r="E12" s="1075">
        <v>16</v>
      </c>
      <c r="F12" s="1076" t="s">
        <v>364</v>
      </c>
      <c r="G12" s="1075">
        <v>46</v>
      </c>
      <c r="H12" s="1076" t="s">
        <v>364</v>
      </c>
      <c r="I12" s="1070"/>
      <c r="J12" s="1070"/>
      <c r="K12" s="1070"/>
      <c r="L12" s="1070"/>
      <c r="M12" s="1070"/>
      <c r="N12" s="1070"/>
      <c r="O12" s="1070"/>
    </row>
    <row r="13" spans="1:18" ht="15" customHeight="1" x14ac:dyDescent="0.35">
      <c r="B13" s="1074" t="s">
        <v>37</v>
      </c>
      <c r="C13" s="1075">
        <v>20.2265625</v>
      </c>
      <c r="D13" s="1076">
        <v>7.2676098401868797E-2</v>
      </c>
      <c r="E13" s="1075">
        <v>44.739583333333336</v>
      </c>
      <c r="F13" s="1076">
        <v>5.7031193079934747E-2</v>
      </c>
      <c r="G13" s="1075">
        <v>70</v>
      </c>
      <c r="H13" s="1076">
        <v>0</v>
      </c>
      <c r="I13" s="1070"/>
      <c r="J13" s="1070"/>
      <c r="K13" s="1070"/>
      <c r="L13" s="1070"/>
      <c r="M13" s="1070"/>
      <c r="N13" s="1070"/>
      <c r="O13" s="1070"/>
    </row>
    <row r="14" spans="1:18" ht="15" customHeight="1" x14ac:dyDescent="0.35">
      <c r="B14" s="1074" t="s">
        <v>38</v>
      </c>
      <c r="C14" s="1075" t="s">
        <v>364</v>
      </c>
      <c r="D14" s="1076" t="s">
        <v>364</v>
      </c>
      <c r="E14" s="1075" t="s">
        <v>364</v>
      </c>
      <c r="F14" s="1076" t="s">
        <v>364</v>
      </c>
      <c r="G14" s="1075" t="s">
        <v>364</v>
      </c>
      <c r="H14" s="1076" t="s">
        <v>364</v>
      </c>
      <c r="I14" s="1070"/>
      <c r="J14" s="1070"/>
      <c r="K14" s="1070"/>
      <c r="L14" s="1070"/>
      <c r="M14" s="1070"/>
      <c r="N14" s="1070"/>
      <c r="O14" s="1070"/>
    </row>
    <row r="15" spans="1:18" ht="15" customHeight="1" x14ac:dyDescent="0.35">
      <c r="B15" s="1074" t="s">
        <v>6</v>
      </c>
      <c r="C15" s="1075">
        <v>21.142857142857142</v>
      </c>
      <c r="D15" s="1076">
        <v>0.19374102387986442</v>
      </c>
      <c r="E15" s="1075">
        <v>42.258461047254151</v>
      </c>
      <c r="F15" s="1076">
        <v>0.2639772736660505</v>
      </c>
      <c r="G15" s="1075">
        <v>64.425661914460292</v>
      </c>
      <c r="H15" s="1076">
        <v>0.29673760557356404</v>
      </c>
      <c r="I15" s="1070"/>
      <c r="J15" s="1070"/>
      <c r="K15" s="1070"/>
      <c r="L15" s="1070"/>
      <c r="M15" s="1070"/>
      <c r="N15" s="1070"/>
      <c r="O15" s="1070"/>
    </row>
    <row r="16" spans="1:18" ht="15" customHeight="1" x14ac:dyDescent="0.35">
      <c r="B16" s="1074" t="s">
        <v>5</v>
      </c>
      <c r="C16" s="1075" t="s">
        <v>364</v>
      </c>
      <c r="D16" s="1076" t="s">
        <v>364</v>
      </c>
      <c r="E16" s="1075" t="s">
        <v>364</v>
      </c>
      <c r="F16" s="1076" t="s">
        <v>364</v>
      </c>
      <c r="G16" s="1075" t="s">
        <v>364</v>
      </c>
      <c r="H16" s="1076" t="s">
        <v>364</v>
      </c>
      <c r="I16" s="1070"/>
      <c r="J16" s="1070"/>
      <c r="K16" s="1070"/>
      <c r="L16" s="1070"/>
      <c r="M16" s="1070"/>
      <c r="N16" s="1070"/>
      <c r="O16" s="1070"/>
    </row>
    <row r="17" spans="1:15" ht="15" customHeight="1" x14ac:dyDescent="0.35">
      <c r="B17" s="1074" t="s">
        <v>4</v>
      </c>
      <c r="C17" s="1075">
        <v>22.139683734939759</v>
      </c>
      <c r="D17" s="1076">
        <v>0.1346735267205976</v>
      </c>
      <c r="E17" s="1075">
        <v>46.193394176445025</v>
      </c>
      <c r="F17" s="1076">
        <v>0.13373693714335932</v>
      </c>
      <c r="G17" s="1075">
        <v>72.153521126760566</v>
      </c>
      <c r="H17" s="1076">
        <v>0.12868542337550329</v>
      </c>
      <c r="I17" s="1070"/>
      <c r="J17" s="1070"/>
      <c r="K17" s="1070"/>
      <c r="L17" s="1070"/>
      <c r="M17" s="1070"/>
      <c r="N17" s="1070"/>
      <c r="O17" s="1070"/>
    </row>
    <row r="18" spans="1:15" ht="15" customHeight="1" x14ac:dyDescent="0.35">
      <c r="B18" s="1074" t="s">
        <v>40</v>
      </c>
      <c r="C18" s="1075">
        <v>19.190828402366865</v>
      </c>
      <c r="D18" s="1076">
        <v>0.35849147576227108</v>
      </c>
      <c r="E18" s="1075">
        <v>34.19935691318328</v>
      </c>
      <c r="F18" s="1076">
        <v>0.4382513225103784</v>
      </c>
      <c r="G18" s="1075">
        <v>52.444444444444443</v>
      </c>
      <c r="H18" s="1076">
        <v>0.41451455312516033</v>
      </c>
      <c r="I18" s="1070"/>
      <c r="J18" s="1070"/>
      <c r="K18" s="1070"/>
      <c r="L18" s="1070"/>
      <c r="M18" s="1070"/>
      <c r="N18" s="1070"/>
      <c r="O18" s="1070"/>
    </row>
    <row r="19" spans="1:15" ht="15" customHeight="1" x14ac:dyDescent="0.35">
      <c r="B19" s="1074" t="s">
        <v>41</v>
      </c>
      <c r="C19" s="1075">
        <v>16.90295506207379</v>
      </c>
      <c r="D19" s="1076">
        <v>0.34946462180330629</v>
      </c>
      <c r="E19" s="1075">
        <v>37.279042615294806</v>
      </c>
      <c r="F19" s="1076">
        <v>0.35516710244798544</v>
      </c>
      <c r="G19" s="1075">
        <v>67.809963099630991</v>
      </c>
      <c r="H19" s="1076">
        <v>0.20092902387386019</v>
      </c>
      <c r="I19" s="1070"/>
      <c r="J19" s="1070"/>
      <c r="K19" s="1070"/>
      <c r="L19" s="1070"/>
      <c r="M19" s="1070"/>
      <c r="N19" s="1070"/>
      <c r="O19" s="1070"/>
    </row>
    <row r="20" spans="1:15" ht="15" customHeight="1" x14ac:dyDescent="0.35">
      <c r="B20" s="1074" t="s">
        <v>3</v>
      </c>
      <c r="C20" s="1075">
        <v>20.230526466790991</v>
      </c>
      <c r="D20" s="1076">
        <v>0.11442910971367158</v>
      </c>
      <c r="E20" s="1075">
        <v>32.868020304568525</v>
      </c>
      <c r="F20" s="1076">
        <v>0.17089895621372395</v>
      </c>
      <c r="G20" s="1075">
        <v>57.177020084072865</v>
      </c>
      <c r="H20" s="1076">
        <v>0.13522520301938065</v>
      </c>
      <c r="I20" s="1070"/>
      <c r="J20" s="1070"/>
      <c r="K20" s="1070"/>
      <c r="L20" s="1070"/>
      <c r="M20" s="1070"/>
      <c r="N20" s="1070"/>
      <c r="O20" s="1070"/>
    </row>
    <row r="21" spans="1:15" ht="15" customHeight="1" x14ac:dyDescent="0.35">
      <c r="B21" s="1074" t="s">
        <v>2</v>
      </c>
      <c r="C21" s="1075">
        <v>21.222900113507379</v>
      </c>
      <c r="D21" s="1076">
        <v>0.22469352609812643</v>
      </c>
      <c r="E21" s="1075">
        <v>43.423800044238</v>
      </c>
      <c r="F21" s="1076">
        <v>0.18053688704227489</v>
      </c>
      <c r="G21" s="1075">
        <v>68.661052631578954</v>
      </c>
      <c r="H21" s="1076">
        <v>0.14346727517474198</v>
      </c>
      <c r="I21" s="1070"/>
      <c r="J21" s="1070"/>
      <c r="K21" s="1070"/>
      <c r="L21" s="1070"/>
      <c r="M21" s="1070"/>
      <c r="N21" s="1070"/>
      <c r="O21" s="1070"/>
    </row>
    <row r="22" spans="1:15" ht="15" customHeight="1" x14ac:dyDescent="0.35">
      <c r="B22" s="1074" t="s">
        <v>35</v>
      </c>
      <c r="C22" s="1075">
        <v>24.396651270207851</v>
      </c>
      <c r="D22" s="1076">
        <v>0.31588684187841481</v>
      </c>
      <c r="E22" s="1075">
        <v>50.630136986301373</v>
      </c>
      <c r="F22" s="1076">
        <v>0.18991904494273937</v>
      </c>
      <c r="G22" s="1075">
        <v>76.87268518518519</v>
      </c>
      <c r="H22" s="1076">
        <v>0.15355625316495064</v>
      </c>
      <c r="I22" s="1070"/>
      <c r="J22" s="1070"/>
      <c r="K22" s="1070"/>
      <c r="L22" s="1070"/>
      <c r="M22" s="1070"/>
      <c r="N22" s="1070"/>
      <c r="O22" s="1070"/>
    </row>
    <row r="23" spans="1:15" ht="15" customHeight="1" x14ac:dyDescent="0.35">
      <c r="B23" s="1074" t="s">
        <v>42</v>
      </c>
      <c r="C23" s="1075">
        <v>27.556514236410699</v>
      </c>
      <c r="D23" s="1076">
        <v>0.30642358507764922</v>
      </c>
      <c r="E23" s="1075">
        <v>56.530018761726076</v>
      </c>
      <c r="F23" s="1076">
        <v>0.16537093477605028</v>
      </c>
      <c r="G23" s="1075">
        <v>83.181679389312976</v>
      </c>
      <c r="H23" s="1076">
        <v>0.14352391854430815</v>
      </c>
      <c r="I23" s="1070"/>
      <c r="J23" s="1070"/>
      <c r="K23" s="1070"/>
      <c r="L23" s="1070"/>
      <c r="M23" s="1070"/>
      <c r="N23" s="1070"/>
      <c r="O23" s="1070"/>
    </row>
    <row r="24" spans="1:15" ht="15" customHeight="1" x14ac:dyDescent="0.35">
      <c r="B24" s="1074" t="s">
        <v>43</v>
      </c>
      <c r="C24" s="1075">
        <v>22.666666666666668</v>
      </c>
      <c r="D24" s="1076">
        <v>0.16702671605294944</v>
      </c>
      <c r="E24" s="1075" t="s">
        <v>364</v>
      </c>
      <c r="F24" s="1076" t="s">
        <v>364</v>
      </c>
      <c r="G24" s="1075" t="s">
        <v>364</v>
      </c>
      <c r="H24" s="1076" t="s">
        <v>364</v>
      </c>
      <c r="I24" s="1070"/>
      <c r="J24" s="1070"/>
      <c r="K24" s="1070"/>
      <c r="L24" s="1070"/>
      <c r="M24" s="1070"/>
      <c r="N24" s="1070"/>
      <c r="O24" s="1070"/>
    </row>
    <row r="25" spans="1:15" ht="15" customHeight="1" x14ac:dyDescent="0.35">
      <c r="B25" s="1074" t="s">
        <v>44</v>
      </c>
      <c r="C25" s="1075">
        <v>110.95196506550218</v>
      </c>
      <c r="D25" s="1076">
        <v>0.39961297799868972</v>
      </c>
      <c r="E25" s="1075">
        <v>129.03021582733814</v>
      </c>
      <c r="F25" s="1076">
        <v>0.28789020460263104</v>
      </c>
      <c r="G25" s="1075">
        <v>127.90534979423869</v>
      </c>
      <c r="H25" s="1076">
        <v>0.2927851491395288</v>
      </c>
      <c r="I25" s="1070"/>
      <c r="J25" s="1070"/>
      <c r="K25" s="1070"/>
      <c r="L25" s="1070"/>
      <c r="M25" s="1070"/>
      <c r="N25" s="1070"/>
      <c r="O25" s="1070"/>
    </row>
    <row r="26" spans="1:15" ht="15" customHeight="1" x14ac:dyDescent="0.35">
      <c r="B26" s="1074" t="s">
        <v>45</v>
      </c>
      <c r="C26" s="1075" t="s">
        <v>364</v>
      </c>
      <c r="D26" s="1076" t="s">
        <v>364</v>
      </c>
      <c r="E26" s="1075" t="s">
        <v>364</v>
      </c>
      <c r="F26" s="1076" t="s">
        <v>364</v>
      </c>
      <c r="G26" s="1075" t="s">
        <v>364</v>
      </c>
      <c r="H26" s="1076" t="s">
        <v>364</v>
      </c>
      <c r="I26" s="1070"/>
      <c r="J26" s="1070"/>
      <c r="K26" s="1070"/>
      <c r="L26" s="1070"/>
      <c r="M26" s="1070"/>
      <c r="N26" s="1070"/>
      <c r="O26" s="1070"/>
    </row>
    <row r="27" spans="1:15" ht="15" customHeight="1" x14ac:dyDescent="0.35">
      <c r="B27" s="1074" t="s">
        <v>46</v>
      </c>
      <c r="C27" s="1075" t="s">
        <v>364</v>
      </c>
      <c r="D27" s="1076" t="s">
        <v>364</v>
      </c>
      <c r="E27" s="1075" t="s">
        <v>364</v>
      </c>
      <c r="F27" s="1076" t="s">
        <v>364</v>
      </c>
      <c r="G27" s="1075" t="s">
        <v>364</v>
      </c>
      <c r="H27" s="1076" t="s">
        <v>364</v>
      </c>
      <c r="I27" s="1070"/>
      <c r="J27" s="1070"/>
      <c r="K27" s="1070"/>
      <c r="L27" s="1070"/>
      <c r="M27" s="1070"/>
      <c r="N27" s="1070"/>
      <c r="O27" s="1070"/>
    </row>
    <row r="28" spans="1:15" ht="15" customHeight="1" x14ac:dyDescent="0.35">
      <c r="B28" s="1077" t="s">
        <v>1</v>
      </c>
      <c r="C28" s="1078">
        <v>20</v>
      </c>
      <c r="D28" s="1079">
        <v>0</v>
      </c>
      <c r="E28" s="1078">
        <v>45</v>
      </c>
      <c r="F28" s="1079">
        <v>0</v>
      </c>
      <c r="G28" s="1078" t="s">
        <v>364</v>
      </c>
      <c r="H28" s="1079" t="s">
        <v>364</v>
      </c>
      <c r="I28" s="1070"/>
      <c r="J28" s="1070"/>
      <c r="K28" s="1070"/>
      <c r="L28" s="1070"/>
      <c r="M28" s="1070"/>
      <c r="N28" s="1070"/>
      <c r="O28" s="1070"/>
    </row>
    <row r="29" spans="1:15" ht="15" customHeight="1" x14ac:dyDescent="0.35">
      <c r="B29" s="1307" t="s">
        <v>0</v>
      </c>
      <c r="C29" s="1308">
        <v>21.978952534147606</v>
      </c>
      <c r="D29" s="1309">
        <v>0.55808383115577354</v>
      </c>
      <c r="E29" s="1308">
        <v>44.632562183811132</v>
      </c>
      <c r="F29" s="1309">
        <v>0.46787015461725784</v>
      </c>
      <c r="G29" s="1308">
        <v>70.354784366576823</v>
      </c>
      <c r="H29" s="1309">
        <v>0.28469337608165646</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189</v>
      </c>
      <c r="C31" s="1080"/>
      <c r="D31" s="1080"/>
      <c r="E31" s="1080"/>
      <c r="F31" s="1080"/>
      <c r="G31" s="1080"/>
      <c r="H31" s="1080"/>
      <c r="I31" s="1081"/>
      <c r="J31" s="1081"/>
      <c r="K31" s="1081"/>
      <c r="L31" s="1081"/>
      <c r="M31" s="1081"/>
      <c r="N31" s="1081"/>
      <c r="O31" s="1081"/>
    </row>
    <row r="32" spans="1:15" ht="41.5" customHeight="1" x14ac:dyDescent="0.35">
      <c r="B32" s="1650" t="s">
        <v>288</v>
      </c>
      <c r="C32" s="1650"/>
      <c r="D32" s="1650"/>
      <c r="E32" s="1650"/>
      <c r="F32" s="1650"/>
      <c r="G32" s="1650"/>
      <c r="H32" s="1650"/>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Hoja73">
    <pageSetUpPr fitToPage="1"/>
  </sheetPr>
  <dimension ref="A1:X40"/>
  <sheetViews>
    <sheetView zoomScale="85" zoomScaleNormal="85" workbookViewId="0"/>
  </sheetViews>
  <sheetFormatPr baseColWidth="10" defaultColWidth="11.453125" defaultRowHeight="14.5" x14ac:dyDescent="0.35"/>
  <cols>
    <col min="1" max="1" width="2" style="666" customWidth="1"/>
    <col min="2" max="2" width="13" style="666" customWidth="1"/>
    <col min="3" max="4" width="9.1796875" style="666" customWidth="1"/>
    <col min="5" max="5" width="9.453125" style="666" customWidth="1"/>
    <col min="6" max="6" width="7.453125" style="666" customWidth="1"/>
    <col min="7" max="7" width="2.26953125" style="666" customWidth="1"/>
    <col min="8" max="8" width="12.54296875" style="666" customWidth="1"/>
    <col min="9" max="10" width="9.1796875" style="666" customWidth="1"/>
    <col min="11" max="11" width="9.453125" style="666" customWidth="1"/>
    <col min="12" max="12" width="7.453125" style="666" customWidth="1"/>
    <col min="13" max="13" width="2.453125" style="666" customWidth="1"/>
    <col min="14" max="14" width="13" style="666" customWidth="1"/>
    <col min="15" max="16" width="9.1796875" style="666" customWidth="1"/>
    <col min="17" max="17" width="9.26953125" style="666" customWidth="1"/>
    <col min="18" max="18" width="7.453125" style="666" customWidth="1"/>
    <col min="19" max="19" width="2.1796875" style="666" customWidth="1"/>
    <col min="20" max="20" width="12.453125" style="666" customWidth="1"/>
    <col min="21" max="22" width="9.1796875" style="666" customWidth="1"/>
    <col min="23" max="23" width="9.26953125" style="666" customWidth="1"/>
    <col min="24" max="24" width="7.453125" style="666" customWidth="1"/>
    <col min="25" max="16384" width="11.453125" style="666"/>
  </cols>
  <sheetData>
    <row r="1" spans="1:24" s="1047" customFormat="1" x14ac:dyDescent="0.35">
      <c r="B1" s="1047" t="s">
        <v>79</v>
      </c>
      <c r="C1" s="1047" t="s">
        <v>66</v>
      </c>
      <c r="F1" s="1047" t="s">
        <v>65</v>
      </c>
      <c r="J1" s="1047" t="s">
        <v>79</v>
      </c>
      <c r="K1" s="1047" t="s">
        <v>67</v>
      </c>
    </row>
    <row r="2" spans="1:24" s="613" customFormat="1" ht="15" customHeight="1" x14ac:dyDescent="0.25"/>
    <row r="3" spans="1:24" s="619" customFormat="1" ht="38.25" customHeight="1" x14ac:dyDescent="0.35">
      <c r="B3" s="1483"/>
      <c r="C3" s="1483"/>
      <c r="D3" s="1483"/>
    </row>
    <row r="4" spans="1:24" s="621" customFormat="1" ht="23.25" customHeight="1" x14ac:dyDescent="0.25">
      <c r="B4" s="1485" t="s">
        <v>451</v>
      </c>
      <c r="C4" s="1485"/>
      <c r="D4" s="1485"/>
      <c r="E4" s="1485"/>
      <c r="F4" s="1485"/>
      <c r="G4" s="1485"/>
      <c r="H4" s="1485"/>
      <c r="I4" s="1485"/>
      <c r="J4" s="1485"/>
      <c r="K4" s="1485"/>
      <c r="L4" s="1485"/>
      <c r="M4" s="1485"/>
      <c r="N4" s="1485"/>
      <c r="O4" s="1485"/>
      <c r="P4" s="1485"/>
      <c r="Q4" s="1485"/>
      <c r="R4" s="1485"/>
      <c r="S4" s="1485"/>
      <c r="T4" s="1485"/>
      <c r="U4" s="1485"/>
      <c r="V4" s="1485"/>
      <c r="W4" s="1016"/>
      <c r="X4" s="1016"/>
    </row>
    <row r="5" spans="1:24" s="621" customFormat="1" ht="15.75" customHeight="1" x14ac:dyDescent="0.25">
      <c r="B5" s="1638" t="str">
        <f>porsaad!$B$6</f>
        <v>Situación a 31 de diciembre de 2024</v>
      </c>
      <c r="C5" s="1638"/>
      <c r="D5" s="1638"/>
      <c r="E5" s="1638"/>
      <c r="F5" s="1638"/>
      <c r="G5" s="1638"/>
      <c r="H5" s="1638"/>
      <c r="I5" s="1638"/>
      <c r="J5" s="1638"/>
      <c r="K5" s="1638"/>
      <c r="L5" s="1638"/>
      <c r="M5" s="1638"/>
      <c r="N5" s="1638"/>
      <c r="O5" s="1638"/>
      <c r="P5" s="1638"/>
      <c r="Q5" s="1638"/>
      <c r="R5" s="1638"/>
      <c r="S5" s="1638"/>
      <c r="T5" s="1638"/>
      <c r="U5" s="1638"/>
      <c r="V5" s="1638"/>
      <c r="W5" s="1068"/>
      <c r="X5" s="1068"/>
    </row>
    <row r="7" spans="1:24" ht="16.5" customHeight="1" x14ac:dyDescent="0.35">
      <c r="M7" s="1052"/>
      <c r="S7" s="1052"/>
    </row>
    <row r="8" spans="1:24" ht="16.5" customHeight="1" x14ac:dyDescent="0.35">
      <c r="M8" s="1052"/>
      <c r="S8" s="1052"/>
    </row>
    <row r="9" spans="1:24" ht="15" customHeight="1" x14ac:dyDescent="0.35">
      <c r="B9" s="1647" t="s">
        <v>125</v>
      </c>
      <c r="C9" s="1648"/>
      <c r="D9" s="1648"/>
      <c r="E9" s="1648"/>
      <c r="F9" s="1649"/>
      <c r="G9" s="1052"/>
      <c r="H9" s="1647" t="s">
        <v>127</v>
      </c>
      <c r="I9" s="1648"/>
      <c r="J9" s="1648"/>
      <c r="K9" s="1648"/>
      <c r="L9" s="1649"/>
      <c r="M9" s="113"/>
      <c r="S9" s="113"/>
    </row>
    <row r="10" spans="1:24" ht="15" customHeight="1" x14ac:dyDescent="0.35">
      <c r="B10" s="1063" t="s">
        <v>124</v>
      </c>
      <c r="C10" s="1086" t="s">
        <v>48</v>
      </c>
      <c r="D10" s="1087" t="s">
        <v>33</v>
      </c>
      <c r="E10" s="1087" t="s">
        <v>32</v>
      </c>
      <c r="F10" s="1065" t="s">
        <v>0</v>
      </c>
      <c r="G10" s="1052"/>
      <c r="H10" s="1063" t="s">
        <v>124</v>
      </c>
      <c r="I10" s="1088" t="s">
        <v>48</v>
      </c>
      <c r="J10" s="1087" t="s">
        <v>33</v>
      </c>
      <c r="K10" s="1087" t="s">
        <v>32</v>
      </c>
      <c r="L10" s="1065" t="s">
        <v>0</v>
      </c>
      <c r="M10" s="113"/>
      <c r="S10" s="113"/>
    </row>
    <row r="11" spans="1:24" ht="6" customHeight="1" x14ac:dyDescent="0.35">
      <c r="E11" s="1092"/>
      <c r="M11" s="113"/>
      <c r="S11" s="113"/>
    </row>
    <row r="12" spans="1:24" ht="15.75" customHeight="1" x14ac:dyDescent="0.35">
      <c r="A12" s="1089"/>
      <c r="B12" s="1090" t="s">
        <v>115</v>
      </c>
      <c r="C12" s="1091">
        <v>1.4051042562779074E-3</v>
      </c>
      <c r="D12" s="1091">
        <v>1.7690200877433964E-3</v>
      </c>
      <c r="E12" s="1057">
        <v>2.2031516942500381E-3</v>
      </c>
      <c r="F12" s="1093">
        <v>1.7328215586902888E-3</v>
      </c>
      <c r="G12" s="1052"/>
      <c r="H12" s="1090" t="s">
        <v>115</v>
      </c>
      <c r="I12" s="1091">
        <v>2.5838348464560557E-2</v>
      </c>
      <c r="J12" s="1091">
        <v>1.5251386206466887E-2</v>
      </c>
      <c r="K12" s="1091">
        <v>1.0364625024151922E-2</v>
      </c>
      <c r="L12" s="1095">
        <v>1.690729311110507E-2</v>
      </c>
      <c r="M12" s="113"/>
      <c r="S12" s="113"/>
    </row>
    <row r="13" spans="1:24" ht="15.75" customHeight="1" x14ac:dyDescent="0.35">
      <c r="B13" s="1084" t="s">
        <v>116</v>
      </c>
      <c r="C13" s="1054">
        <v>5.8170496907132031E-4</v>
      </c>
      <c r="D13" s="1054">
        <v>2.7888081383248839E-4</v>
      </c>
      <c r="E13" s="1054">
        <v>1.517140388256014E-4</v>
      </c>
      <c r="F13" s="1054">
        <v>3.6480453867163972E-4</v>
      </c>
      <c r="G13" s="1094"/>
      <c r="H13" s="1096" t="s">
        <v>116</v>
      </c>
      <c r="I13" s="1054">
        <v>6.4154441517929404E-3</v>
      </c>
      <c r="J13" s="1054">
        <v>1.7818204473241542E-3</v>
      </c>
      <c r="K13" s="1054">
        <v>4.002318584559331E-4</v>
      </c>
      <c r="L13" s="1097">
        <v>2.7551954466769986E-3</v>
      </c>
      <c r="M13" s="113"/>
      <c r="S13" s="113"/>
    </row>
    <row r="14" spans="1:24" ht="15.75" customHeight="1" x14ac:dyDescent="0.35">
      <c r="B14" s="1082" t="s">
        <v>117</v>
      </c>
      <c r="C14" s="1057">
        <v>4.3832698373683998E-3</v>
      </c>
      <c r="D14" s="1057">
        <v>2.9761161476153609E-3</v>
      </c>
      <c r="E14" s="1057">
        <v>1.2664824110658901E-3</v>
      </c>
      <c r="F14" s="1057">
        <v>3.1087007454906543E-3</v>
      </c>
      <c r="G14" s="1094"/>
      <c r="H14" s="1098" t="s">
        <v>117</v>
      </c>
      <c r="I14" s="1057">
        <v>1.7495328202939923E-2</v>
      </c>
      <c r="J14" s="1057">
        <v>9.7564014703133764E-3</v>
      </c>
      <c r="K14" s="1057">
        <v>7.4111899307184852E-3</v>
      </c>
      <c r="L14" s="1099">
        <v>1.1369712789000969E-2</v>
      </c>
      <c r="M14" s="113"/>
      <c r="S14" s="113"/>
    </row>
    <row r="15" spans="1:24" ht="15.75" customHeight="1" x14ac:dyDescent="0.35">
      <c r="B15" s="1084" t="s">
        <v>118</v>
      </c>
      <c r="C15" s="1054">
        <v>0.96678956208266764</v>
      </c>
      <c r="D15" s="1054">
        <v>0.15058731466913081</v>
      </c>
      <c r="E15" s="1054">
        <v>8.357464660523348E-3</v>
      </c>
      <c r="F15" s="1054">
        <v>0.42997875642535582</v>
      </c>
      <c r="G15" s="1094"/>
      <c r="H15" s="1096" t="s">
        <v>118</v>
      </c>
      <c r="I15" s="1054">
        <v>0.2718912317358485</v>
      </c>
      <c r="J15" s="1054">
        <v>0.14019064232758083</v>
      </c>
      <c r="K15" s="1054">
        <v>1.6285296309586243E-2</v>
      </c>
      <c r="L15" s="1097">
        <v>0.14006634220615025</v>
      </c>
      <c r="M15" s="113"/>
      <c r="S15" s="113"/>
    </row>
    <row r="16" spans="1:24" ht="15.75" customHeight="1" x14ac:dyDescent="0.35">
      <c r="B16" s="1082" t="s">
        <v>119</v>
      </c>
      <c r="C16" s="1057">
        <v>3.0314202613575848E-3</v>
      </c>
      <c r="D16" s="1057">
        <v>0.28655211741298503</v>
      </c>
      <c r="E16" s="1057">
        <v>0.19126522912117994</v>
      </c>
      <c r="F16" s="1057">
        <v>0.15500890783496368</v>
      </c>
      <c r="G16" s="1094"/>
      <c r="H16" s="1098" t="s">
        <v>119</v>
      </c>
      <c r="I16" s="1057">
        <v>0.25445476081870483</v>
      </c>
      <c r="J16" s="1057">
        <v>0.10411812348140302</v>
      </c>
      <c r="K16" s="1057">
        <v>0.17505313422948468</v>
      </c>
      <c r="L16" s="1099">
        <v>0.17370872871294307</v>
      </c>
      <c r="M16" s="113"/>
      <c r="S16" s="113"/>
    </row>
    <row r="17" spans="2:19" ht="15.75" customHeight="1" x14ac:dyDescent="0.35">
      <c r="B17" s="1084" t="s">
        <v>120</v>
      </c>
      <c r="C17" s="1054">
        <v>2.7118921797550286E-3</v>
      </c>
      <c r="D17" s="1054">
        <v>0.53512649534227419</v>
      </c>
      <c r="E17" s="1054">
        <v>0.25449040573610993</v>
      </c>
      <c r="F17" s="1054">
        <v>0.26386217936118322</v>
      </c>
      <c r="G17" s="1094"/>
      <c r="H17" s="1096" t="s">
        <v>120</v>
      </c>
      <c r="I17" s="1054">
        <v>0.3672547490472477</v>
      </c>
      <c r="J17" s="1054">
        <v>0.18083608497912904</v>
      </c>
      <c r="K17" s="1054">
        <v>7.7134339893455514E-2</v>
      </c>
      <c r="L17" s="1097">
        <v>0.20419714148472407</v>
      </c>
      <c r="M17" s="113"/>
      <c r="S17" s="113"/>
    </row>
    <row r="18" spans="2:19" ht="15.75" customHeight="1" x14ac:dyDescent="0.35">
      <c r="B18" s="1082" t="s">
        <v>121</v>
      </c>
      <c r="C18" s="1057">
        <v>2.0953668428167628E-2</v>
      </c>
      <c r="D18" s="1057">
        <v>2.2339601908044255E-2</v>
      </c>
      <c r="E18" s="1057">
        <v>0.51109161549066295</v>
      </c>
      <c r="F18" s="1057">
        <v>0.13831752775737982</v>
      </c>
      <c r="G18" s="1094"/>
      <c r="H18" s="1098" t="s">
        <v>121</v>
      </c>
      <c r="I18" s="1057">
        <v>4.3480819881991144E-2</v>
      </c>
      <c r="J18" s="1057">
        <v>0.22971777459348328</v>
      </c>
      <c r="K18" s="1057">
        <v>0.14670567777195065</v>
      </c>
      <c r="L18" s="1099">
        <v>0.14510544966783581</v>
      </c>
      <c r="M18" s="1052"/>
      <c r="S18" s="1052"/>
    </row>
    <row r="19" spans="2:19" ht="15.75" customHeight="1" x14ac:dyDescent="0.35">
      <c r="B19" s="1084" t="s">
        <v>122</v>
      </c>
      <c r="C19" s="1054">
        <v>7.7833763467289333E-5</v>
      </c>
      <c r="D19" s="1054">
        <v>3.2882961630994898E-4</v>
      </c>
      <c r="E19" s="1054">
        <v>3.1114570484363561E-2</v>
      </c>
      <c r="F19" s="1085">
        <v>7.5712666107928678E-3</v>
      </c>
      <c r="G19" s="1052"/>
      <c r="H19" s="1096" t="s">
        <v>122</v>
      </c>
      <c r="I19" s="1054">
        <v>2.6485778608319479E-3</v>
      </c>
      <c r="J19" s="1054">
        <v>0.11325151080929537</v>
      </c>
      <c r="K19" s="1054">
        <v>0.20134422700046925</v>
      </c>
      <c r="L19" s="1097">
        <v>0.1081142318533221</v>
      </c>
    </row>
    <row r="20" spans="2:19" x14ac:dyDescent="0.35">
      <c r="B20" s="1082" t="s">
        <v>123</v>
      </c>
      <c r="C20" s="1057">
        <v>6.5544221867191023E-5</v>
      </c>
      <c r="D20" s="1057">
        <v>4.1624002064550503E-5</v>
      </c>
      <c r="E20" s="1057">
        <v>5.9366363018713594E-5</v>
      </c>
      <c r="F20" s="1083">
        <v>5.503516747201462E-5</v>
      </c>
      <c r="G20" s="1052"/>
      <c r="H20" s="1100" t="s">
        <v>123</v>
      </c>
      <c r="I20" s="1101">
        <v>1.052073983608246E-2</v>
      </c>
      <c r="J20" s="1101">
        <v>0.20509625568500406</v>
      </c>
      <c r="K20" s="1101">
        <v>0.36530127798172735</v>
      </c>
      <c r="L20" s="1102">
        <v>0.19777590472824166</v>
      </c>
    </row>
    <row r="21" spans="2:19" x14ac:dyDescent="0.35">
      <c r="B21" s="1304" t="s">
        <v>0</v>
      </c>
      <c r="C21" s="1305">
        <v>0.99999999999999989</v>
      </c>
      <c r="D21" s="1305">
        <v>1.0000000000000002</v>
      </c>
      <c r="E21" s="1305">
        <v>1</v>
      </c>
      <c r="F21" s="1306">
        <v>1.0000000000000002</v>
      </c>
      <c r="G21" s="113"/>
      <c r="H21" s="1059" t="s">
        <v>0</v>
      </c>
      <c r="I21" s="1310">
        <v>1</v>
      </c>
      <c r="J21" s="1310">
        <v>1</v>
      </c>
      <c r="K21" s="1310">
        <v>1</v>
      </c>
      <c r="L21" s="1311">
        <v>1</v>
      </c>
    </row>
    <row r="23" spans="2:19" ht="15" customHeight="1" x14ac:dyDescent="0.35"/>
    <row r="24" spans="2:19" ht="15" customHeight="1" x14ac:dyDescent="0.35">
      <c r="H24" s="700"/>
      <c r="I24" s="700"/>
      <c r="J24" s="700"/>
      <c r="K24" s="700"/>
      <c r="L24" s="700"/>
    </row>
    <row r="25" spans="2:19" ht="15" customHeight="1" x14ac:dyDescent="0.35">
      <c r="B25" s="1647" t="s">
        <v>126</v>
      </c>
      <c r="C25" s="1648"/>
      <c r="D25" s="1648"/>
      <c r="E25" s="1648"/>
      <c r="F25" s="1649"/>
      <c r="H25" s="700" t="s">
        <v>128</v>
      </c>
      <c r="I25" s="700"/>
      <c r="J25" s="700"/>
      <c r="K25" s="700"/>
      <c r="L25" s="700"/>
    </row>
    <row r="26" spans="2:19" ht="15" customHeight="1" x14ac:dyDescent="0.35">
      <c r="B26" s="1063" t="s">
        <v>124</v>
      </c>
      <c r="C26" s="1088" t="s">
        <v>48</v>
      </c>
      <c r="D26" s="1087" t="s">
        <v>33</v>
      </c>
      <c r="E26" s="1087" t="s">
        <v>32</v>
      </c>
      <c r="F26" s="1065" t="s">
        <v>0</v>
      </c>
      <c r="H26" s="700" t="s">
        <v>124</v>
      </c>
      <c r="I26" s="700" t="s">
        <v>48</v>
      </c>
      <c r="J26" s="700" t="s">
        <v>33</v>
      </c>
      <c r="K26" s="700" t="s">
        <v>32</v>
      </c>
      <c r="L26" s="700" t="s">
        <v>0</v>
      </c>
    </row>
    <row r="27" spans="2:19" ht="7.5" customHeight="1" x14ac:dyDescent="0.35">
      <c r="H27" s="700" t="s">
        <v>115</v>
      </c>
      <c r="I27" s="700">
        <v>2.1696751643330573E-2</v>
      </c>
      <c r="J27" s="700">
        <v>1.1960742902215001E-2</v>
      </c>
      <c r="K27" s="700">
        <v>2.5850950174646139E-3</v>
      </c>
      <c r="L27" s="700">
        <v>1.1473116702382272E-2</v>
      </c>
    </row>
    <row r="28" spans="2:19" x14ac:dyDescent="0.35">
      <c r="B28" s="1090" t="s">
        <v>115</v>
      </c>
      <c r="C28" s="1091">
        <v>0</v>
      </c>
      <c r="D28" s="1091">
        <v>2.7247956403269756E-4</v>
      </c>
      <c r="E28" s="1091">
        <v>1.0302197802197802E-3</v>
      </c>
      <c r="F28" s="1095">
        <v>3.7803610244778376E-4</v>
      </c>
      <c r="H28" s="700" t="s">
        <v>116</v>
      </c>
      <c r="I28" s="700">
        <v>4.1526159907522044E-2</v>
      </c>
      <c r="J28" s="700">
        <v>1.7426048127443333E-2</v>
      </c>
      <c r="K28" s="700">
        <v>1.8549579022535165E-2</v>
      </c>
      <c r="L28" s="700">
        <v>2.4092829570375247E-2</v>
      </c>
    </row>
    <row r="29" spans="2:19" ht="15.75" customHeight="1" x14ac:dyDescent="0.35">
      <c r="B29" s="1096" t="s">
        <v>116</v>
      </c>
      <c r="C29" s="1054">
        <v>2.2505626406601649E-3</v>
      </c>
      <c r="D29" s="1054">
        <v>2.7247956403269756E-4</v>
      </c>
      <c r="E29" s="1054">
        <v>6.8681318681318687E-4</v>
      </c>
      <c r="F29" s="1097">
        <v>1.1341083073433513E-3</v>
      </c>
      <c r="H29" s="700" t="s">
        <v>117</v>
      </c>
      <c r="I29" s="700">
        <v>8.3414844353851311E-2</v>
      </c>
      <c r="J29" s="702">
        <v>4.5334448232611665E-2</v>
      </c>
      <c r="K29" s="702">
        <v>2.9305124245091366E-2</v>
      </c>
      <c r="L29" s="700">
        <v>5.0112155350364729E-2</v>
      </c>
    </row>
    <row r="30" spans="2:19" ht="15.75" customHeight="1" x14ac:dyDescent="0.35">
      <c r="B30" s="1098" t="s">
        <v>117</v>
      </c>
      <c r="C30" s="1057">
        <v>5.0012503125781444E-3</v>
      </c>
      <c r="D30" s="1057">
        <v>5.4495912806539512E-4</v>
      </c>
      <c r="E30" s="1057">
        <v>1.0302197802197802E-3</v>
      </c>
      <c r="F30" s="1099">
        <v>2.3627256402986487E-3</v>
      </c>
      <c r="H30" s="700" t="s">
        <v>118</v>
      </c>
      <c r="I30" s="700">
        <v>0.68189497732511606</v>
      </c>
      <c r="J30" s="702">
        <v>0.12110306065712968</v>
      </c>
      <c r="K30" s="702">
        <v>9.1153660926316493E-2</v>
      </c>
      <c r="L30" s="700">
        <v>0.25812544942634419</v>
      </c>
    </row>
    <row r="31" spans="2:19" ht="15.75" customHeight="1" x14ac:dyDescent="0.35">
      <c r="B31" s="1096" t="s">
        <v>118</v>
      </c>
      <c r="C31" s="1054">
        <v>0.13178294573643412</v>
      </c>
      <c r="D31" s="1054">
        <v>6.1307901907356951E-2</v>
      </c>
      <c r="E31" s="1054">
        <v>2.7472527472527475E-3</v>
      </c>
      <c r="F31" s="1097">
        <v>7.1826859465078913E-2</v>
      </c>
      <c r="H31" s="700" t="s">
        <v>119</v>
      </c>
      <c r="I31" s="700">
        <v>0.10526891796685295</v>
      </c>
      <c r="J31" s="700">
        <v>0.48961462701877945</v>
      </c>
      <c r="K31" s="700">
        <v>0.10655352032371811</v>
      </c>
      <c r="L31" s="700">
        <v>0.26524293170866081</v>
      </c>
    </row>
    <row r="32" spans="2:19" ht="15.75" customHeight="1" x14ac:dyDescent="0.35">
      <c r="B32" s="1098" t="s">
        <v>119</v>
      </c>
      <c r="C32" s="1057">
        <v>0.18104526131532883</v>
      </c>
      <c r="D32" s="1057">
        <v>5.1498637602179834E-2</v>
      </c>
      <c r="E32" s="1057">
        <v>5.2541208791208792E-2</v>
      </c>
      <c r="F32" s="1099">
        <v>0.10074662130233437</v>
      </c>
      <c r="H32" s="700" t="s">
        <v>120</v>
      </c>
      <c r="I32" s="700">
        <v>5.922146145269739E-2</v>
      </c>
      <c r="J32" s="700">
        <v>0.21355206048041239</v>
      </c>
      <c r="K32" s="700">
        <v>0.38330814664740298</v>
      </c>
      <c r="L32" s="700">
        <v>0.22803490231573073</v>
      </c>
    </row>
    <row r="33" spans="2:12" ht="15.75" customHeight="1" x14ac:dyDescent="0.35">
      <c r="B33" s="1096" t="s">
        <v>120</v>
      </c>
      <c r="C33" s="1054">
        <v>0.58464616154038507</v>
      </c>
      <c r="D33" s="1054">
        <v>0.12915531335149863</v>
      </c>
      <c r="E33" s="1054">
        <v>4.361263736263736E-2</v>
      </c>
      <c r="F33" s="1097">
        <v>0.2777620262735091</v>
      </c>
      <c r="H33" s="700" t="s">
        <v>121</v>
      </c>
      <c r="I33" s="700">
        <v>9.2341156111274509E-4</v>
      </c>
      <c r="J33" s="700">
        <v>8.0527048519669492E-2</v>
      </c>
      <c r="K33" s="700">
        <v>0.14948159711266476</v>
      </c>
      <c r="L33" s="700">
        <v>8.2000407837637693E-2</v>
      </c>
    </row>
    <row r="34" spans="2:12" ht="15.75" customHeight="1" x14ac:dyDescent="0.35">
      <c r="B34" s="1098" t="s">
        <v>121</v>
      </c>
      <c r="C34" s="1057">
        <v>8.4771192798199543E-2</v>
      </c>
      <c r="D34" s="1057">
        <v>0.11253405994550408</v>
      </c>
      <c r="E34" s="1057">
        <v>4.7046703296703296E-2</v>
      </c>
      <c r="F34" s="1099">
        <v>8.4018523769019943E-2</v>
      </c>
      <c r="H34" s="700" t="s">
        <v>122</v>
      </c>
      <c r="I34" s="700">
        <v>7.7976976271742918E-4</v>
      </c>
      <c r="J34" s="700">
        <v>9.0987849609282401E-3</v>
      </c>
      <c r="K34" s="700">
        <v>0.13038400008856857</v>
      </c>
      <c r="L34" s="700">
        <v>4.6133949621319177E-2</v>
      </c>
    </row>
    <row r="35" spans="2:12" ht="15.75" customHeight="1" x14ac:dyDescent="0.35">
      <c r="B35" s="1096" t="s">
        <v>122</v>
      </c>
      <c r="C35" s="1054">
        <v>4.001000250062516E-3</v>
      </c>
      <c r="D35" s="1054">
        <v>0.42588555858310628</v>
      </c>
      <c r="E35" s="1054">
        <v>0.15796703296703296</v>
      </c>
      <c r="F35" s="1097">
        <v>0.19270390322275777</v>
      </c>
      <c r="H35" s="700" t="s">
        <v>123</v>
      </c>
      <c r="I35" s="700">
        <v>5.2737060267994554E-3</v>
      </c>
      <c r="J35" s="700">
        <v>1.1383179100810744E-2</v>
      </c>
      <c r="K35" s="700">
        <v>8.8679276616237937E-2</v>
      </c>
      <c r="L35" s="700">
        <v>3.4784257467185171E-2</v>
      </c>
    </row>
    <row r="36" spans="2:12" x14ac:dyDescent="0.35">
      <c r="B36" s="1100" t="s">
        <v>123</v>
      </c>
      <c r="C36" s="1101">
        <v>6.5016254063515883E-3</v>
      </c>
      <c r="D36" s="1101">
        <v>0.21852861035422344</v>
      </c>
      <c r="E36" s="1101">
        <v>0.69333791208791207</v>
      </c>
      <c r="F36" s="1102">
        <v>0.26906719591721007</v>
      </c>
      <c r="H36" s="700" t="s">
        <v>0</v>
      </c>
      <c r="I36" s="700">
        <v>0.99999999999999989</v>
      </c>
      <c r="J36" s="700">
        <v>1</v>
      </c>
      <c r="K36" s="700">
        <v>1</v>
      </c>
      <c r="L36" s="700">
        <v>1.0000000000000002</v>
      </c>
    </row>
    <row r="37" spans="2:12" x14ac:dyDescent="0.35">
      <c r="B37" s="1059" t="s">
        <v>0</v>
      </c>
      <c r="C37" s="1310">
        <f>SUM(C28:C36)</f>
        <v>1</v>
      </c>
      <c r="D37" s="1310">
        <f>SUM(D28:D36)</f>
        <v>1</v>
      </c>
      <c r="E37" s="1310">
        <f>SUM(E28:E36)</f>
        <v>1</v>
      </c>
      <c r="F37" s="1311">
        <f>SUM(F28:F36)</f>
        <v>1</v>
      </c>
    </row>
    <row r="38" spans="2:12" x14ac:dyDescent="0.35">
      <c r="H38" s="700"/>
      <c r="I38" s="700"/>
      <c r="J38" s="700"/>
      <c r="K38" s="700"/>
      <c r="L38" s="700"/>
    </row>
    <row r="39" spans="2:12" x14ac:dyDescent="0.35">
      <c r="H39" s="700"/>
      <c r="I39" s="700"/>
      <c r="J39" s="700"/>
      <c r="K39" s="700"/>
      <c r="L39" s="700"/>
    </row>
    <row r="40" spans="2:12" x14ac:dyDescent="0.35">
      <c r="H40" s="700"/>
      <c r="I40" s="700"/>
      <c r="J40" s="700"/>
      <c r="K40" s="700"/>
      <c r="L40" s="700"/>
    </row>
  </sheetData>
  <mergeCells count="6">
    <mergeCell ref="B3:D3"/>
    <mergeCell ref="B9:F9"/>
    <mergeCell ref="B25:F25"/>
    <mergeCell ref="H9:L9"/>
    <mergeCell ref="B4:V4"/>
    <mergeCell ref="B5:V5"/>
  </mergeCells>
  <conditionalFormatting sqref="C12:C20">
    <cfRule type="colorScale" priority="13">
      <colorScale>
        <cfvo type="min"/>
        <cfvo type="max"/>
        <color rgb="FFFCFCFF"/>
        <color theme="4"/>
      </colorScale>
    </cfRule>
  </conditionalFormatting>
  <conditionalFormatting sqref="C28:C36">
    <cfRule type="colorScale" priority="1">
      <colorScale>
        <cfvo type="min"/>
        <cfvo type="max"/>
        <color rgb="FFFCFCFF"/>
        <color theme="4"/>
      </colorScale>
    </cfRule>
  </conditionalFormatting>
  <conditionalFormatting sqref="D12:D20">
    <cfRule type="colorScale" priority="14">
      <colorScale>
        <cfvo type="min"/>
        <cfvo type="max"/>
        <color rgb="FFFCFCFF"/>
        <color theme="4"/>
      </colorScale>
    </cfRule>
  </conditionalFormatting>
  <conditionalFormatting sqref="D28:D36">
    <cfRule type="colorScale" priority="2">
      <colorScale>
        <cfvo type="min"/>
        <cfvo type="max"/>
        <color rgb="FFFCFCFF"/>
        <color theme="4"/>
      </colorScale>
    </cfRule>
  </conditionalFormatting>
  <conditionalFormatting sqref="E12:E20">
    <cfRule type="colorScale" priority="15">
      <colorScale>
        <cfvo type="min"/>
        <cfvo type="max"/>
        <color rgb="FFFCFCFF"/>
        <color theme="4"/>
      </colorScale>
    </cfRule>
  </conditionalFormatting>
  <conditionalFormatting sqref="E28:E36">
    <cfRule type="colorScale" priority="3">
      <colorScale>
        <cfvo type="min"/>
        <cfvo type="max"/>
        <color rgb="FFFCFCFF"/>
        <color theme="4"/>
      </colorScale>
    </cfRule>
  </conditionalFormatting>
  <conditionalFormatting sqref="I12:I20">
    <cfRule type="colorScale" priority="7">
      <colorScale>
        <cfvo type="min"/>
        <cfvo type="max"/>
        <color rgb="FFFCFCFF"/>
        <color theme="4"/>
      </colorScale>
    </cfRule>
  </conditionalFormatting>
  <conditionalFormatting sqref="J12:J20">
    <cfRule type="colorScale" priority="8">
      <colorScale>
        <cfvo type="min"/>
        <cfvo type="max"/>
        <color rgb="FFFCFCFF"/>
        <color theme="4"/>
      </colorScale>
    </cfRule>
  </conditionalFormatting>
  <conditionalFormatting sqref="K12:K20">
    <cfRule type="colorScale" priority="9">
      <colorScale>
        <cfvo type="min"/>
        <cfvo type="max"/>
        <color rgb="FFFCFCFF"/>
        <color theme="4"/>
      </colorScale>
    </cfRule>
  </conditionalFormatting>
  <printOptions horizontalCentered="1"/>
  <pageMargins left="0" right="0" top="0.43307086614173229" bottom="0.43307086614173229" header="0" footer="0"/>
  <pageSetup paperSize="9" scale="82"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Hoja74">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66</v>
      </c>
      <c r="C1" s="700" t="s">
        <v>66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499" t="s">
        <v>458</v>
      </c>
      <c r="C6" s="1499"/>
      <c r="D6" s="1499"/>
      <c r="E6" s="1499"/>
      <c r="F6" s="1499"/>
      <c r="G6" s="1499"/>
      <c r="H6" s="1499"/>
      <c r="I6" s="1499"/>
      <c r="J6" s="1016"/>
      <c r="K6" s="1016"/>
      <c r="L6" s="1016"/>
      <c r="M6" s="1067"/>
      <c r="N6" s="1067"/>
      <c r="O6" s="1067"/>
      <c r="P6" s="1067"/>
      <c r="Q6" s="1067"/>
      <c r="R6" s="1067"/>
    </row>
    <row r="7" spans="1:18" s="621" customFormat="1" ht="15.75" customHeight="1" x14ac:dyDescent="0.25">
      <c r="A7" s="1015"/>
      <c r="B7" s="1638" t="str">
        <f>porsaad!$B$6</f>
        <v>Situación a 31 de diciembre de 2024</v>
      </c>
      <c r="C7" s="1638"/>
      <c r="D7" s="1638"/>
      <c r="E7" s="1638"/>
      <c r="F7" s="1638"/>
      <c r="G7" s="1638"/>
      <c r="H7" s="1638"/>
      <c r="I7" s="1638"/>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651" t="s">
        <v>12</v>
      </c>
      <c r="C9" s="1653" t="s">
        <v>48</v>
      </c>
      <c r="D9" s="1653"/>
      <c r="E9" s="1654" t="s">
        <v>33</v>
      </c>
      <c r="F9" s="1655"/>
      <c r="G9" s="1656" t="s">
        <v>32</v>
      </c>
      <c r="H9" s="1657"/>
      <c r="I9" s="1070"/>
      <c r="J9" s="1070"/>
      <c r="K9" s="1070"/>
      <c r="L9" s="1070"/>
      <c r="M9" s="1070"/>
      <c r="N9" s="1070"/>
      <c r="O9" s="1070"/>
    </row>
    <row r="10" spans="1:18" ht="46.5" customHeight="1" x14ac:dyDescent="0.35">
      <c r="B10" s="1652"/>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v>153.48272621190426</v>
      </c>
      <c r="D11" s="1073">
        <v>0.22641461739759822</v>
      </c>
      <c r="E11" s="1072">
        <v>273.77527918482463</v>
      </c>
      <c r="F11" s="1073">
        <v>0.14639668348532939</v>
      </c>
      <c r="G11" s="1072">
        <v>404.0609309618057</v>
      </c>
      <c r="H11" s="1073">
        <v>0.13224945583516481</v>
      </c>
      <c r="I11" s="1070"/>
      <c r="J11" s="1070"/>
      <c r="K11" s="1070"/>
      <c r="L11" s="1070"/>
      <c r="M11" s="1070"/>
      <c r="N11" s="1070"/>
      <c r="O11" s="1070"/>
    </row>
    <row r="12" spans="1:18" ht="15" customHeight="1" x14ac:dyDescent="0.35">
      <c r="B12" s="1074" t="s">
        <v>7</v>
      </c>
      <c r="C12" s="1075">
        <v>134.37335809346945</v>
      </c>
      <c r="D12" s="1076">
        <v>0.26886120648562539</v>
      </c>
      <c r="E12" s="1075">
        <v>230.44675125129729</v>
      </c>
      <c r="F12" s="1076">
        <v>0.3152093056698359</v>
      </c>
      <c r="G12" s="1075">
        <v>349.63384095733619</v>
      </c>
      <c r="H12" s="1076">
        <v>0.20989198222979391</v>
      </c>
      <c r="I12" s="1070"/>
      <c r="J12" s="1070"/>
      <c r="K12" s="1070"/>
      <c r="L12" s="1070"/>
      <c r="M12" s="1070"/>
      <c r="N12" s="1070"/>
      <c r="O12" s="1070"/>
    </row>
    <row r="13" spans="1:18" ht="15" customHeight="1" x14ac:dyDescent="0.35">
      <c r="B13" s="1074" t="s">
        <v>37</v>
      </c>
      <c r="C13" s="1075">
        <v>123.41132171937106</v>
      </c>
      <c r="D13" s="1076">
        <v>0.28704351656454369</v>
      </c>
      <c r="E13" s="1075">
        <v>207.89290925673018</v>
      </c>
      <c r="F13" s="1076">
        <v>0.33847929139238508</v>
      </c>
      <c r="G13" s="1075">
        <v>288.01329867336329</v>
      </c>
      <c r="H13" s="1076">
        <v>0.37341275375450556</v>
      </c>
      <c r="I13" s="1070"/>
      <c r="J13" s="1070"/>
      <c r="K13" s="1070"/>
      <c r="L13" s="1070"/>
      <c r="M13" s="1070"/>
      <c r="N13" s="1070"/>
      <c r="O13" s="1070"/>
    </row>
    <row r="14" spans="1:18" ht="15" customHeight="1" x14ac:dyDescent="0.35">
      <c r="B14" s="1074" t="s">
        <v>38</v>
      </c>
      <c r="C14" s="1075">
        <v>164.99588809120465</v>
      </c>
      <c r="D14" s="1076">
        <v>0.1269501615998905</v>
      </c>
      <c r="E14" s="1075">
        <v>280.09242037341079</v>
      </c>
      <c r="F14" s="1076">
        <v>0.18425249997271689</v>
      </c>
      <c r="G14" s="1075">
        <v>393.21731937654079</v>
      </c>
      <c r="H14" s="1076">
        <v>0.20626775720519244</v>
      </c>
      <c r="I14" s="1070"/>
      <c r="J14" s="1070"/>
      <c r="K14" s="1070"/>
      <c r="L14" s="1070"/>
      <c r="M14" s="1070"/>
      <c r="N14" s="1070"/>
      <c r="O14" s="1070"/>
    </row>
    <row r="15" spans="1:18" ht="15" customHeight="1" x14ac:dyDescent="0.35">
      <c r="B15" s="1074" t="s">
        <v>6</v>
      </c>
      <c r="C15" s="1075">
        <v>155.96163502454806</v>
      </c>
      <c r="D15" s="1076">
        <v>0.16630878946688515</v>
      </c>
      <c r="E15" s="1075">
        <v>263.85561935943059</v>
      </c>
      <c r="F15" s="1076">
        <v>0.22572411813765172</v>
      </c>
      <c r="G15" s="1075">
        <v>385.4912043075766</v>
      </c>
      <c r="H15" s="1076">
        <v>0.26746947576701502</v>
      </c>
      <c r="I15" s="1070"/>
      <c r="J15" s="1070"/>
      <c r="K15" s="1070"/>
      <c r="L15" s="1070"/>
      <c r="M15" s="1070"/>
      <c r="N15" s="1070"/>
      <c r="O15" s="1070"/>
    </row>
    <row r="16" spans="1:18" ht="15" customHeight="1" x14ac:dyDescent="0.35">
      <c r="B16" s="1074" t="s">
        <v>5</v>
      </c>
      <c r="C16" s="1075">
        <v>136.98082847732456</v>
      </c>
      <c r="D16" s="1076">
        <v>0.36925391386076245</v>
      </c>
      <c r="E16" s="1075">
        <v>219.89013090495422</v>
      </c>
      <c r="F16" s="1076">
        <v>0.33537210063211942</v>
      </c>
      <c r="G16" s="1075">
        <v>300.64256330749674</v>
      </c>
      <c r="H16" s="1076">
        <v>0.33776396797916114</v>
      </c>
      <c r="I16" s="1070"/>
      <c r="J16" s="1070"/>
      <c r="K16" s="1070"/>
      <c r="L16" s="1070"/>
      <c r="M16" s="1070"/>
      <c r="N16" s="1070"/>
      <c r="O16" s="1070"/>
    </row>
    <row r="17" spans="1:15" ht="15" customHeight="1" x14ac:dyDescent="0.35">
      <c r="B17" s="1074" t="s">
        <v>4</v>
      </c>
      <c r="C17" s="1075">
        <v>130.07915025078032</v>
      </c>
      <c r="D17" s="1076">
        <v>0.29451266062167758</v>
      </c>
      <c r="E17" s="1075">
        <v>214.73279549017911</v>
      </c>
      <c r="F17" s="1076">
        <v>0.36237117651347395</v>
      </c>
      <c r="G17" s="1075">
        <v>290.24861265717624</v>
      </c>
      <c r="H17" s="1076">
        <v>0.38918932805742368</v>
      </c>
      <c r="I17" s="1070"/>
      <c r="J17" s="1070"/>
      <c r="K17" s="1070"/>
      <c r="L17" s="1070"/>
      <c r="M17" s="1070"/>
      <c r="N17" s="1070"/>
      <c r="O17" s="1070"/>
    </row>
    <row r="18" spans="1:15" ht="15" customHeight="1" x14ac:dyDescent="0.35">
      <c r="B18" s="1074" t="s">
        <v>40</v>
      </c>
      <c r="C18" s="1075">
        <v>151.20352418447365</v>
      </c>
      <c r="D18" s="1076">
        <v>0.17348002782503855</v>
      </c>
      <c r="E18" s="1075">
        <v>258.4123597712516</v>
      </c>
      <c r="F18" s="1076">
        <v>0.20314261675529027</v>
      </c>
      <c r="G18" s="1075">
        <v>355.65272314767179</v>
      </c>
      <c r="H18" s="1076">
        <v>0.23607441929834513</v>
      </c>
      <c r="I18" s="1070"/>
      <c r="J18" s="1070"/>
      <c r="K18" s="1070"/>
      <c r="L18" s="1070"/>
      <c r="M18" s="1070"/>
      <c r="N18" s="1070"/>
      <c r="O18" s="1070"/>
    </row>
    <row r="19" spans="1:15" ht="15" customHeight="1" x14ac:dyDescent="0.35">
      <c r="B19" s="1074" t="s">
        <v>41</v>
      </c>
      <c r="C19" s="1075">
        <v>176.91056476559442</v>
      </c>
      <c r="D19" s="1076">
        <v>6.1547643247140134E-2</v>
      </c>
      <c r="E19" s="1075">
        <v>292.44517377483231</v>
      </c>
      <c r="F19" s="1076">
        <v>0.17781899342935037</v>
      </c>
      <c r="G19" s="1075">
        <v>402.8359445064234</v>
      </c>
      <c r="H19" s="1076">
        <v>0.23188145712089636</v>
      </c>
      <c r="I19" s="1070"/>
      <c r="J19" s="1070"/>
      <c r="K19" s="1070"/>
      <c r="L19" s="1070"/>
      <c r="M19" s="1070"/>
      <c r="N19" s="1070"/>
      <c r="O19" s="1070"/>
    </row>
    <row r="20" spans="1:15" ht="15" customHeight="1" x14ac:dyDescent="0.35">
      <c r="B20" s="1074" t="s">
        <v>3</v>
      </c>
      <c r="C20" s="1075">
        <v>180.48476835352983</v>
      </c>
      <c r="D20" s="1076">
        <v>0.12036496852056627</v>
      </c>
      <c r="E20" s="1075">
        <v>309.87999099525268</v>
      </c>
      <c r="F20" s="1076">
        <v>0.10054990178189541</v>
      </c>
      <c r="G20" s="1075">
        <v>438.86784497124398</v>
      </c>
      <c r="H20" s="1076">
        <v>0.11185286254402602</v>
      </c>
      <c r="I20" s="1070"/>
      <c r="J20" s="1070"/>
      <c r="K20" s="1070"/>
      <c r="L20" s="1070"/>
      <c r="M20" s="1070"/>
      <c r="N20" s="1070"/>
      <c r="O20" s="1070"/>
    </row>
    <row r="21" spans="1:15" ht="15" customHeight="1" x14ac:dyDescent="0.35">
      <c r="B21" s="1074" t="s">
        <v>2</v>
      </c>
      <c r="C21" s="1075">
        <v>133.14809974204661</v>
      </c>
      <c r="D21" s="1076">
        <v>0.21686826136986351</v>
      </c>
      <c r="E21" s="1075">
        <v>231.02989114114277</v>
      </c>
      <c r="F21" s="1076">
        <v>0.22660350869431076</v>
      </c>
      <c r="G21" s="1075">
        <v>322.94568252327235</v>
      </c>
      <c r="H21" s="1076">
        <v>0.27440222520805885</v>
      </c>
      <c r="I21" s="1070"/>
      <c r="J21" s="1070"/>
      <c r="K21" s="1070"/>
      <c r="L21" s="1070"/>
      <c r="M21" s="1070"/>
      <c r="N21" s="1070"/>
      <c r="O21" s="1070"/>
    </row>
    <row r="22" spans="1:15" ht="15" customHeight="1" x14ac:dyDescent="0.35">
      <c r="B22" s="1074" t="s">
        <v>35</v>
      </c>
      <c r="C22" s="1075">
        <v>316.01437012263176</v>
      </c>
      <c r="D22" s="1076">
        <v>0.39927142637889568</v>
      </c>
      <c r="E22" s="1075">
        <v>357.72320195705657</v>
      </c>
      <c r="F22" s="1076">
        <v>0.23162960002805771</v>
      </c>
      <c r="G22" s="1075">
        <v>387.13593772366772</v>
      </c>
      <c r="H22" s="1076">
        <v>0.2016587079213962</v>
      </c>
      <c r="I22" s="1070"/>
      <c r="J22" s="1070"/>
      <c r="K22" s="1070"/>
      <c r="L22" s="1070"/>
      <c r="M22" s="1070"/>
      <c r="N22" s="1070"/>
      <c r="O22" s="1070"/>
    </row>
    <row r="23" spans="1:15" ht="15" customHeight="1" x14ac:dyDescent="0.35">
      <c r="B23" s="1074" t="s">
        <v>42</v>
      </c>
      <c r="C23" s="1075">
        <v>180.99489442338876</v>
      </c>
      <c r="D23" s="1076">
        <v>8.9949926012656278E-2</v>
      </c>
      <c r="E23" s="1075">
        <v>276.49699460913052</v>
      </c>
      <c r="F23" s="1076">
        <v>0.1637514420070395</v>
      </c>
      <c r="G23" s="1075">
        <v>388.22350309406028</v>
      </c>
      <c r="H23" s="1076">
        <v>0.19333787994992777</v>
      </c>
      <c r="I23" s="1070"/>
      <c r="J23" s="1070"/>
      <c r="K23" s="1070"/>
      <c r="L23" s="1070"/>
      <c r="M23" s="1070"/>
      <c r="N23" s="1070"/>
      <c r="O23" s="1070"/>
    </row>
    <row r="24" spans="1:15" ht="15" customHeight="1" x14ac:dyDescent="0.35">
      <c r="B24" s="1074" t="s">
        <v>43</v>
      </c>
      <c r="C24" s="1075">
        <v>137.91370539599762</v>
      </c>
      <c r="D24" s="1076">
        <v>0.24156744160503768</v>
      </c>
      <c r="E24" s="1075">
        <v>244.95032657098457</v>
      </c>
      <c r="F24" s="1076">
        <v>0.27691132645500594</v>
      </c>
      <c r="G24" s="1075">
        <v>341.07728754206704</v>
      </c>
      <c r="H24" s="1076">
        <v>0.2994886605756556</v>
      </c>
      <c r="I24" s="1070"/>
      <c r="J24" s="1070"/>
      <c r="K24" s="1070"/>
      <c r="L24" s="1070"/>
      <c r="M24" s="1070"/>
      <c r="N24" s="1070"/>
      <c r="O24" s="1070"/>
    </row>
    <row r="25" spans="1:15" ht="15" customHeight="1" x14ac:dyDescent="0.35">
      <c r="B25" s="1074" t="s">
        <v>44</v>
      </c>
      <c r="C25" s="1075">
        <v>110.70074803149649</v>
      </c>
      <c r="D25" s="1076">
        <v>0.36748569294853117</v>
      </c>
      <c r="E25" s="1075">
        <v>234.64650880388874</v>
      </c>
      <c r="F25" s="1076">
        <v>0.45590464602516945</v>
      </c>
      <c r="G25" s="1075">
        <v>289.67036101083011</v>
      </c>
      <c r="H25" s="1076">
        <v>0.45256594045805121</v>
      </c>
      <c r="I25" s="1070"/>
      <c r="J25" s="1070"/>
      <c r="K25" s="1070"/>
      <c r="L25" s="1070"/>
      <c r="M25" s="1070"/>
      <c r="N25" s="1070"/>
      <c r="O25" s="1070"/>
    </row>
    <row r="26" spans="1:15" ht="15" customHeight="1" x14ac:dyDescent="0.35">
      <c r="B26" s="1074" t="s">
        <v>45</v>
      </c>
      <c r="C26" s="1075">
        <v>166.75219634955747</v>
      </c>
      <c r="D26" s="1076">
        <v>0.17291745282870566</v>
      </c>
      <c r="E26" s="1075">
        <v>288.16097825219248</v>
      </c>
      <c r="F26" s="1076">
        <v>0.25167641283023973</v>
      </c>
      <c r="G26" s="1075">
        <v>387.18918466897475</v>
      </c>
      <c r="H26" s="1076">
        <v>0.29543315923860552</v>
      </c>
      <c r="I26" s="1070"/>
      <c r="J26" s="1070"/>
      <c r="K26" s="1070"/>
      <c r="L26" s="1070"/>
      <c r="M26" s="1070"/>
      <c r="N26" s="1070"/>
      <c r="O26" s="1070"/>
    </row>
    <row r="27" spans="1:15" ht="15" customHeight="1" x14ac:dyDescent="0.35">
      <c r="B27" s="1074" t="s">
        <v>46</v>
      </c>
      <c r="C27" s="1075">
        <v>190.035</v>
      </c>
      <c r="D27" s="1076">
        <v>0.34287553808369187</v>
      </c>
      <c r="E27" s="1075">
        <v>199.58201109569913</v>
      </c>
      <c r="F27" s="1076">
        <v>0.3718317964231152</v>
      </c>
      <c r="G27" s="1075">
        <v>272.24529411764581</v>
      </c>
      <c r="H27" s="1076">
        <v>0.4038449525340948</v>
      </c>
      <c r="I27" s="1070"/>
      <c r="J27" s="1070"/>
      <c r="K27" s="1070"/>
      <c r="L27" s="1070"/>
      <c r="M27" s="1070"/>
      <c r="N27" s="1070"/>
      <c r="O27" s="1070"/>
    </row>
    <row r="28" spans="1:15" ht="15" customHeight="1" x14ac:dyDescent="0.35">
      <c r="B28" s="1077" t="s">
        <v>1</v>
      </c>
      <c r="C28" s="1078">
        <v>172.52745901639344</v>
      </c>
      <c r="D28" s="1079">
        <v>0.10213218424381931</v>
      </c>
      <c r="E28" s="1078">
        <v>277.86073863636119</v>
      </c>
      <c r="F28" s="1079">
        <v>0.23895296222970994</v>
      </c>
      <c r="G28" s="1078">
        <v>383.07219910846834</v>
      </c>
      <c r="H28" s="1079">
        <v>0.27537286707717895</v>
      </c>
      <c r="I28" s="1070"/>
      <c r="J28" s="1070"/>
      <c r="K28" s="1070"/>
      <c r="L28" s="1070"/>
      <c r="M28" s="1070"/>
      <c r="N28" s="1070"/>
      <c r="O28" s="1070"/>
    </row>
    <row r="29" spans="1:15" ht="15" customHeight="1" x14ac:dyDescent="0.35">
      <c r="B29" s="1307" t="s">
        <v>0</v>
      </c>
      <c r="C29" s="1308">
        <v>168.8169435992433</v>
      </c>
      <c r="D29" s="1309">
        <v>0.2822069867524164</v>
      </c>
      <c r="E29" s="1308">
        <v>277.21339793452364</v>
      </c>
      <c r="F29" s="1309">
        <v>0.22896411582658427</v>
      </c>
      <c r="G29" s="1308">
        <v>384.61287787144954</v>
      </c>
      <c r="H29" s="1309">
        <v>0.24031023682862049</v>
      </c>
      <c r="I29" s="672"/>
      <c r="J29" s="672"/>
      <c r="K29" s="672"/>
      <c r="L29" s="672"/>
      <c r="M29" s="672"/>
      <c r="N29" s="672"/>
      <c r="O29" s="672"/>
    </row>
    <row r="30" spans="1:15" ht="7.5" customHeight="1"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189</v>
      </c>
      <c r="C31" s="1080"/>
      <c r="D31" s="1080"/>
      <c r="E31" s="1080"/>
      <c r="F31" s="1080"/>
      <c r="G31" s="1080"/>
      <c r="H31" s="1080"/>
      <c r="I31" s="1081"/>
      <c r="J31" s="1081"/>
      <c r="K31" s="1081"/>
      <c r="L31" s="1081"/>
      <c r="M31" s="1081"/>
      <c r="N31" s="1081"/>
      <c r="O31" s="1081"/>
    </row>
    <row r="32" spans="1:15" ht="47.15" customHeight="1" x14ac:dyDescent="0.35">
      <c r="B32" s="1650" t="s">
        <v>289</v>
      </c>
      <c r="C32" s="1650"/>
      <c r="D32" s="1650"/>
      <c r="E32" s="1650"/>
      <c r="F32" s="1650"/>
      <c r="G32" s="1650"/>
      <c r="H32" s="1650"/>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8">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Hoja75">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65</v>
      </c>
      <c r="C1" s="700" t="s">
        <v>65</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499" t="s">
        <v>457</v>
      </c>
      <c r="C6" s="1499"/>
      <c r="D6" s="1499"/>
      <c r="E6" s="1499"/>
      <c r="F6" s="1499"/>
      <c r="G6" s="1499"/>
      <c r="H6" s="1499"/>
      <c r="I6" s="1499"/>
      <c r="J6" s="1016"/>
      <c r="K6" s="1016"/>
      <c r="L6" s="1016"/>
      <c r="M6" s="1067"/>
      <c r="N6" s="1067"/>
      <c r="O6" s="1067"/>
      <c r="P6" s="1067"/>
      <c r="Q6" s="1067"/>
      <c r="R6" s="1067"/>
    </row>
    <row r="7" spans="1:18" s="621" customFormat="1" ht="15.75" customHeight="1" x14ac:dyDescent="0.25">
      <c r="A7" s="1015"/>
      <c r="B7" s="1638" t="str">
        <f>porsaad!$B$6</f>
        <v>Situación a 31 de diciembre de 2024</v>
      </c>
      <c r="C7" s="1638"/>
      <c r="D7" s="1638"/>
      <c r="E7" s="1638"/>
      <c r="F7" s="1638"/>
      <c r="G7" s="1638"/>
      <c r="H7" s="1638"/>
      <c r="I7" s="1638"/>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651" t="s">
        <v>12</v>
      </c>
      <c r="C9" s="1653" t="s">
        <v>48</v>
      </c>
      <c r="D9" s="1653"/>
      <c r="E9" s="1654" t="s">
        <v>33</v>
      </c>
      <c r="F9" s="1655"/>
      <c r="G9" s="1656" t="s">
        <v>32</v>
      </c>
      <c r="H9" s="1657"/>
      <c r="I9" s="1070"/>
      <c r="J9" s="1070"/>
      <c r="K9" s="1070"/>
      <c r="L9" s="1070"/>
      <c r="M9" s="1070"/>
      <c r="N9" s="1070"/>
      <c r="O9" s="1070"/>
    </row>
    <row r="10" spans="1:18" ht="46.5" customHeight="1" x14ac:dyDescent="0.35">
      <c r="B10" s="1652"/>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364</v>
      </c>
      <c r="D11" s="1073" t="s">
        <v>364</v>
      </c>
      <c r="E11" s="1072">
        <v>186.65249999999997</v>
      </c>
      <c r="F11" s="1073">
        <v>0.69045543617573379</v>
      </c>
      <c r="G11" s="1072">
        <v>691.10749999999985</v>
      </c>
      <c r="H11" s="1073">
        <v>0.2339074510107762</v>
      </c>
      <c r="I11" s="1070"/>
      <c r="J11" s="1070"/>
      <c r="K11" s="1070"/>
      <c r="L11" s="1070"/>
      <c r="M11" s="1070"/>
      <c r="N11" s="1070"/>
      <c r="O11" s="1070"/>
    </row>
    <row r="12" spans="1:18" ht="15" customHeight="1" x14ac:dyDescent="0.35">
      <c r="B12" s="1074" t="s">
        <v>7</v>
      </c>
      <c r="C12" s="1075" t="s">
        <v>364</v>
      </c>
      <c r="D12" s="1076" t="s">
        <v>364</v>
      </c>
      <c r="E12" s="1075" t="s">
        <v>364</v>
      </c>
      <c r="F12" s="1076" t="s">
        <v>364</v>
      </c>
      <c r="G12" s="1075" t="s">
        <v>364</v>
      </c>
      <c r="H12" s="1076" t="s">
        <v>364</v>
      </c>
      <c r="I12" s="1070"/>
      <c r="J12" s="1070"/>
      <c r="K12" s="1070"/>
      <c r="L12" s="1070"/>
      <c r="M12" s="1070"/>
      <c r="N12" s="1070"/>
      <c r="O12" s="1070"/>
    </row>
    <row r="13" spans="1:18" ht="15" customHeight="1" x14ac:dyDescent="0.35">
      <c r="B13" s="1074" t="s">
        <v>37</v>
      </c>
      <c r="C13" s="1075">
        <v>308.34375</v>
      </c>
      <c r="D13" s="1076">
        <v>0.18941763797639771</v>
      </c>
      <c r="E13" s="1075">
        <v>520.59799999999996</v>
      </c>
      <c r="F13" s="1076">
        <v>0.26184102068997511</v>
      </c>
      <c r="G13" s="1075">
        <v>815.84363636363639</v>
      </c>
      <c r="H13" s="1076">
        <v>0.25518626372086772</v>
      </c>
      <c r="I13" s="1070"/>
      <c r="J13" s="1070"/>
      <c r="K13" s="1070"/>
      <c r="L13" s="1070"/>
      <c r="M13" s="1070"/>
      <c r="N13" s="1070"/>
      <c r="O13" s="1070"/>
    </row>
    <row r="14" spans="1:18" ht="15" customHeight="1" x14ac:dyDescent="0.35">
      <c r="B14" s="1074" t="s">
        <v>38</v>
      </c>
      <c r="C14" s="1075" t="s">
        <v>364</v>
      </c>
      <c r="D14" s="1076" t="s">
        <v>364</v>
      </c>
      <c r="E14" s="1075" t="s">
        <v>364</v>
      </c>
      <c r="F14" s="1076" t="s">
        <v>364</v>
      </c>
      <c r="G14" s="1075" t="s">
        <v>364</v>
      </c>
      <c r="H14" s="1076" t="s">
        <v>364</v>
      </c>
      <c r="I14" s="1070"/>
      <c r="J14" s="1070"/>
      <c r="K14" s="1070"/>
      <c r="L14" s="1070"/>
      <c r="M14" s="1070"/>
      <c r="N14" s="1070"/>
      <c r="O14" s="1070"/>
    </row>
    <row r="15" spans="1:18" ht="15" customHeight="1" x14ac:dyDescent="0.35">
      <c r="B15" s="1074" t="s">
        <v>6</v>
      </c>
      <c r="C15" s="1075" t="s">
        <v>364</v>
      </c>
      <c r="D15" s="1076" t="s">
        <v>364</v>
      </c>
      <c r="E15" s="1075" t="s">
        <v>364</v>
      </c>
      <c r="F15" s="1076" t="s">
        <v>364</v>
      </c>
      <c r="G15" s="1075" t="s">
        <v>364</v>
      </c>
      <c r="H15" s="1076" t="s">
        <v>364</v>
      </c>
      <c r="I15" s="1070"/>
      <c r="J15" s="1070"/>
      <c r="K15" s="1070"/>
      <c r="L15" s="1070"/>
      <c r="M15" s="1070"/>
      <c r="N15" s="1070"/>
      <c r="O15" s="1070"/>
    </row>
    <row r="16" spans="1:18" ht="15" customHeight="1" x14ac:dyDescent="0.35">
      <c r="B16" s="1074" t="s">
        <v>5</v>
      </c>
      <c r="C16" s="1075" t="s">
        <v>364</v>
      </c>
      <c r="D16" s="1076" t="s">
        <v>364</v>
      </c>
      <c r="E16" s="1075" t="s">
        <v>364</v>
      </c>
      <c r="F16" s="1076" t="s">
        <v>364</v>
      </c>
      <c r="G16" s="1075" t="s">
        <v>364</v>
      </c>
      <c r="H16" s="1076" t="s">
        <v>364</v>
      </c>
      <c r="I16" s="1070"/>
      <c r="J16" s="1070"/>
      <c r="K16" s="1070"/>
      <c r="L16" s="1070"/>
      <c r="M16" s="1070"/>
      <c r="N16" s="1070"/>
      <c r="O16" s="1070"/>
    </row>
    <row r="17" spans="1:15" ht="15" customHeight="1" x14ac:dyDescent="0.35">
      <c r="B17" s="1074" t="s">
        <v>4</v>
      </c>
      <c r="C17" s="1075">
        <v>308.33005668016239</v>
      </c>
      <c r="D17" s="1076">
        <v>0.47859749987326439</v>
      </c>
      <c r="E17" s="1075">
        <v>553.30954189944123</v>
      </c>
      <c r="F17" s="1076">
        <v>0.5050873029642331</v>
      </c>
      <c r="G17" s="1075">
        <v>703.6223247863237</v>
      </c>
      <c r="H17" s="1076">
        <v>0.42253471143116533</v>
      </c>
      <c r="I17" s="1070"/>
      <c r="J17" s="1070"/>
      <c r="K17" s="1070"/>
      <c r="L17" s="1070"/>
      <c r="M17" s="1070"/>
      <c r="N17" s="1070"/>
      <c r="O17" s="1070"/>
    </row>
    <row r="18" spans="1:15" ht="15" customHeight="1" x14ac:dyDescent="0.35">
      <c r="B18" s="1074" t="s">
        <v>40</v>
      </c>
      <c r="C18" s="1075">
        <v>128.815</v>
      </c>
      <c r="D18" s="1076">
        <v>0.31634952295758045</v>
      </c>
      <c r="E18" s="1075">
        <v>800</v>
      </c>
      <c r="F18" s="1076">
        <v>0</v>
      </c>
      <c r="G18" s="1075">
        <v>949.29875000000004</v>
      </c>
      <c r="H18" s="1076">
        <v>0.43853265711996459</v>
      </c>
      <c r="I18" s="1070"/>
      <c r="J18" s="1070"/>
      <c r="K18" s="1070"/>
      <c r="L18" s="1070"/>
      <c r="M18" s="1070"/>
      <c r="N18" s="1070"/>
      <c r="O18" s="1070"/>
    </row>
    <row r="19" spans="1:15" ht="15" customHeight="1" x14ac:dyDescent="0.35">
      <c r="B19" s="1074" t="s">
        <v>41</v>
      </c>
      <c r="C19" s="1075">
        <v>208.29857142857142</v>
      </c>
      <c r="D19" s="1076">
        <v>0.42998324261293536</v>
      </c>
      <c r="E19" s="1075">
        <v>588.28176470588244</v>
      </c>
      <c r="F19" s="1076">
        <v>0.43855342044010587</v>
      </c>
      <c r="G19" s="1075">
        <v>836.36852459016336</v>
      </c>
      <c r="H19" s="1076">
        <v>0.46415789724636175</v>
      </c>
      <c r="I19" s="1070"/>
      <c r="J19" s="1070"/>
      <c r="K19" s="1070"/>
      <c r="L19" s="1070"/>
      <c r="M19" s="1070"/>
      <c r="N19" s="1070"/>
      <c r="O19" s="1070"/>
    </row>
    <row r="20" spans="1:15" ht="15" customHeight="1" x14ac:dyDescent="0.35">
      <c r="B20" s="1074" t="s">
        <v>3</v>
      </c>
      <c r="C20" s="1075">
        <v>301.40521126760564</v>
      </c>
      <c r="D20" s="1076">
        <v>5.1907412410769682E-2</v>
      </c>
      <c r="E20" s="1075">
        <v>1319.2424358974361</v>
      </c>
      <c r="F20" s="1076">
        <v>0.30421163431704051</v>
      </c>
      <c r="G20" s="1075">
        <v>1463.1393975903611</v>
      </c>
      <c r="H20" s="1076">
        <v>0.19962975300478725</v>
      </c>
      <c r="I20" s="1070"/>
      <c r="J20" s="1070"/>
      <c r="K20" s="1070"/>
      <c r="L20" s="1070"/>
      <c r="M20" s="1070"/>
      <c r="N20" s="1070"/>
      <c r="O20" s="1070"/>
    </row>
    <row r="21" spans="1:15" ht="15" customHeight="1" x14ac:dyDescent="0.35">
      <c r="B21" s="1074" t="s">
        <v>2</v>
      </c>
      <c r="C21" s="1075" t="s">
        <v>364</v>
      </c>
      <c r="D21" s="1076" t="s">
        <v>364</v>
      </c>
      <c r="E21" s="1075" t="s">
        <v>364</v>
      </c>
      <c r="F21" s="1076" t="s">
        <v>364</v>
      </c>
      <c r="G21" s="1075" t="s">
        <v>364</v>
      </c>
      <c r="H21" s="1076" t="s">
        <v>364</v>
      </c>
      <c r="I21" s="1070"/>
      <c r="J21" s="1070"/>
      <c r="K21" s="1070"/>
      <c r="L21" s="1070"/>
      <c r="M21" s="1070"/>
      <c r="N21" s="1070"/>
      <c r="O21" s="1070"/>
    </row>
    <row r="22" spans="1:15" ht="15" customHeight="1" x14ac:dyDescent="0.35">
      <c r="B22" s="1074" t="s">
        <v>35</v>
      </c>
      <c r="C22" s="1075">
        <v>1125</v>
      </c>
      <c r="D22" s="1076">
        <v>1.0370899457402698</v>
      </c>
      <c r="E22" s="1075">
        <v>1813.8043749999999</v>
      </c>
      <c r="F22" s="1076">
        <v>0.15535708506179813</v>
      </c>
      <c r="G22" s="1075">
        <v>1854.1237349397593</v>
      </c>
      <c r="H22" s="1076">
        <v>0.1511454053727091</v>
      </c>
      <c r="I22" s="1070"/>
      <c r="J22" s="1070"/>
      <c r="K22" s="1070"/>
      <c r="L22" s="1070"/>
      <c r="M22" s="1070"/>
      <c r="N22" s="1070"/>
      <c r="O22" s="1070"/>
    </row>
    <row r="23" spans="1:15" ht="15" customHeight="1" x14ac:dyDescent="0.35">
      <c r="B23" s="1074" t="s">
        <v>42</v>
      </c>
      <c r="C23" s="1075">
        <v>313.5</v>
      </c>
      <c r="D23" s="1076">
        <v>0</v>
      </c>
      <c r="E23" s="1075">
        <v>528.46866666666676</v>
      </c>
      <c r="F23" s="1076">
        <v>0.32929546052297259</v>
      </c>
      <c r="G23" s="1075">
        <v>544.59242424242404</v>
      </c>
      <c r="H23" s="1076">
        <v>0.30663086632849723</v>
      </c>
      <c r="I23" s="1070"/>
      <c r="J23" s="1070"/>
      <c r="K23" s="1070"/>
      <c r="L23" s="1070"/>
      <c r="M23" s="1070"/>
      <c r="N23" s="1070"/>
      <c r="O23" s="1070"/>
    </row>
    <row r="24" spans="1:15" ht="15" customHeight="1" x14ac:dyDescent="0.35">
      <c r="B24" s="1074" t="s">
        <v>43</v>
      </c>
      <c r="C24" s="1075">
        <v>233.93</v>
      </c>
      <c r="D24" s="1076">
        <v>0</v>
      </c>
      <c r="E24" s="1075" t="s">
        <v>364</v>
      </c>
      <c r="F24" s="1076" t="s">
        <v>364</v>
      </c>
      <c r="G24" s="1075">
        <v>338.44499999999999</v>
      </c>
      <c r="H24" s="1076">
        <v>1.2819620613932949</v>
      </c>
      <c r="I24" s="1070"/>
      <c r="J24" s="1070"/>
      <c r="K24" s="1070"/>
      <c r="L24" s="1070"/>
      <c r="M24" s="1070"/>
      <c r="N24" s="1070"/>
      <c r="O24" s="1070"/>
    </row>
    <row r="25" spans="1:15" ht="15" customHeight="1" x14ac:dyDescent="0.35">
      <c r="B25" s="1074" t="s">
        <v>44</v>
      </c>
      <c r="C25" s="1075">
        <v>570.57923076923078</v>
      </c>
      <c r="D25" s="1076">
        <v>0.15386741808804955</v>
      </c>
      <c r="E25" s="1075">
        <v>981.66941176470573</v>
      </c>
      <c r="F25" s="1076">
        <v>0.46510318730355121</v>
      </c>
      <c r="G25" s="1075">
        <v>1046.71</v>
      </c>
      <c r="H25" s="1076">
        <v>0.38756867766335168</v>
      </c>
      <c r="I25" s="1070"/>
      <c r="J25" s="1070"/>
      <c r="K25" s="1070"/>
      <c r="L25" s="1070"/>
      <c r="M25" s="1070"/>
      <c r="N25" s="1070"/>
      <c r="O25" s="1070"/>
    </row>
    <row r="26" spans="1:15" ht="15" customHeight="1" x14ac:dyDescent="0.35">
      <c r="B26" s="1074" t="s">
        <v>45</v>
      </c>
      <c r="C26" s="1075">
        <v>291.34864760432777</v>
      </c>
      <c r="D26" s="1076">
        <v>0.18476130074848376</v>
      </c>
      <c r="E26" s="1075">
        <v>503.43617465224116</v>
      </c>
      <c r="F26" s="1076">
        <v>0.30034365936286805</v>
      </c>
      <c r="G26" s="1075">
        <v>801.44330478589563</v>
      </c>
      <c r="H26" s="1076">
        <v>0.29936045365571479</v>
      </c>
      <c r="I26" s="1070"/>
      <c r="J26" s="1070"/>
      <c r="K26" s="1070"/>
      <c r="L26" s="1070"/>
      <c r="M26" s="1070"/>
      <c r="N26" s="1070"/>
      <c r="O26" s="1070"/>
    </row>
    <row r="27" spans="1:15" ht="15" customHeight="1" x14ac:dyDescent="0.35">
      <c r="B27" s="1074" t="s">
        <v>46</v>
      </c>
      <c r="C27" s="1075" t="s">
        <v>364</v>
      </c>
      <c r="D27" s="1076" t="s">
        <v>364</v>
      </c>
      <c r="E27" s="1075" t="s">
        <v>364</v>
      </c>
      <c r="F27" s="1076" t="s">
        <v>364</v>
      </c>
      <c r="G27" s="1075" t="s">
        <v>364</v>
      </c>
      <c r="H27" s="1076" t="s">
        <v>364</v>
      </c>
      <c r="I27" s="1070"/>
      <c r="J27" s="1070"/>
      <c r="K27" s="1070"/>
      <c r="L27" s="1070"/>
      <c r="M27" s="1070"/>
      <c r="N27" s="1070"/>
      <c r="O27" s="1070"/>
    </row>
    <row r="28" spans="1:15" ht="15" customHeight="1" x14ac:dyDescent="0.35">
      <c r="B28" s="1077" t="s">
        <v>1</v>
      </c>
      <c r="C28" s="1078" t="s">
        <v>364</v>
      </c>
      <c r="D28" s="1079" t="s">
        <v>364</v>
      </c>
      <c r="E28" s="1078" t="s">
        <v>364</v>
      </c>
      <c r="F28" s="1079" t="s">
        <v>364</v>
      </c>
      <c r="G28" s="1078" t="s">
        <v>364</v>
      </c>
      <c r="H28" s="1079" t="s">
        <v>364</v>
      </c>
      <c r="I28" s="1070"/>
      <c r="J28" s="1070"/>
      <c r="K28" s="1070"/>
      <c r="L28" s="1070"/>
      <c r="M28" s="1070"/>
      <c r="N28" s="1070"/>
      <c r="O28" s="1070"/>
    </row>
    <row r="29" spans="1:15" ht="15" customHeight="1" x14ac:dyDescent="0.35">
      <c r="B29" s="1307" t="s">
        <v>0</v>
      </c>
      <c r="C29" s="1308">
        <v>298.07324081020289</v>
      </c>
      <c r="D29" s="1309">
        <v>0.32977456045700815</v>
      </c>
      <c r="E29" s="1308">
        <v>552.70686103542153</v>
      </c>
      <c r="F29" s="1309">
        <v>0.50194213233182716</v>
      </c>
      <c r="G29" s="1308">
        <v>826.82272321428695</v>
      </c>
      <c r="H29" s="1309">
        <v>0.40930370331303567</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189</v>
      </c>
      <c r="C31" s="1080"/>
      <c r="D31" s="1080"/>
      <c r="E31" s="1080"/>
      <c r="F31" s="1080"/>
      <c r="G31" s="1080"/>
      <c r="H31" s="1080"/>
      <c r="I31" s="1081"/>
      <c r="J31" s="1081"/>
      <c r="K31" s="1081"/>
      <c r="L31" s="1081"/>
      <c r="M31" s="1081"/>
      <c r="N31" s="1081"/>
      <c r="O31" s="1081"/>
    </row>
    <row r="32" spans="1:15" ht="47.5" customHeight="1" x14ac:dyDescent="0.35">
      <c r="B32" s="1650" t="s">
        <v>289</v>
      </c>
      <c r="C32" s="1650"/>
      <c r="D32" s="1650"/>
      <c r="E32" s="1650"/>
      <c r="F32" s="1650"/>
      <c r="G32" s="1650"/>
      <c r="H32" s="1650"/>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Hoja76">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194</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499" t="s">
        <v>456</v>
      </c>
      <c r="C6" s="1499"/>
      <c r="D6" s="1499"/>
      <c r="E6" s="1499"/>
      <c r="F6" s="1499"/>
      <c r="G6" s="1499"/>
      <c r="H6" s="1499"/>
      <c r="I6" s="1499"/>
      <c r="J6" s="1016"/>
      <c r="K6" s="1016"/>
      <c r="L6" s="1016"/>
      <c r="M6" s="1067"/>
      <c r="N6" s="1067"/>
      <c r="O6" s="1067"/>
      <c r="P6" s="1067"/>
      <c r="Q6" s="1067"/>
      <c r="R6" s="1067"/>
    </row>
    <row r="7" spans="1:18" s="621" customFormat="1" ht="15.75" customHeight="1" x14ac:dyDescent="0.25">
      <c r="A7" s="1015"/>
      <c r="B7" s="1638" t="str">
        <f>porsaad!$B$6</f>
        <v>Situación a 31 de diciembre de 2024</v>
      </c>
      <c r="C7" s="1638"/>
      <c r="D7" s="1638"/>
      <c r="E7" s="1638"/>
      <c r="F7" s="1638"/>
      <c r="G7" s="1638"/>
      <c r="H7" s="1638"/>
      <c r="I7" s="1638"/>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651" t="s">
        <v>12</v>
      </c>
      <c r="C9" s="1653" t="s">
        <v>48</v>
      </c>
      <c r="D9" s="1653"/>
      <c r="E9" s="1654" t="s">
        <v>33</v>
      </c>
      <c r="F9" s="1655"/>
      <c r="G9" s="1656" t="s">
        <v>32</v>
      </c>
      <c r="H9" s="1657"/>
      <c r="I9" s="1070"/>
      <c r="J9" s="1070"/>
      <c r="K9" s="1070"/>
      <c r="L9" s="1070"/>
      <c r="M9" s="1070"/>
      <c r="N9" s="1070"/>
      <c r="O9" s="1070"/>
    </row>
    <row r="10" spans="1:18" ht="46.5" customHeight="1" x14ac:dyDescent="0.35">
      <c r="B10" s="1652"/>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364</v>
      </c>
      <c r="D11" s="1073" t="s">
        <v>364</v>
      </c>
      <c r="E11" s="1072" t="s">
        <v>364</v>
      </c>
      <c r="F11" s="1073" t="s">
        <v>364</v>
      </c>
      <c r="G11" s="1072" t="s">
        <v>364</v>
      </c>
      <c r="H11" s="1073" t="s">
        <v>364</v>
      </c>
      <c r="I11" s="1070"/>
      <c r="J11" s="1070"/>
      <c r="K11" s="1070"/>
      <c r="L11" s="1070"/>
      <c r="M11" s="1070"/>
      <c r="N11" s="1070"/>
      <c r="O11" s="1070"/>
    </row>
    <row r="12" spans="1:18" ht="15" customHeight="1" x14ac:dyDescent="0.35">
      <c r="B12" s="1074" t="s">
        <v>7</v>
      </c>
      <c r="C12" s="1075" t="s">
        <v>364</v>
      </c>
      <c r="D12" s="1076" t="s">
        <v>364</v>
      </c>
      <c r="E12" s="1075">
        <v>150</v>
      </c>
      <c r="F12" s="1076">
        <v>0</v>
      </c>
      <c r="G12" s="1075">
        <v>290</v>
      </c>
      <c r="H12" s="1076">
        <v>0</v>
      </c>
      <c r="I12" s="1070"/>
      <c r="J12" s="1070"/>
      <c r="K12" s="1070"/>
      <c r="L12" s="1070"/>
      <c r="M12" s="1070"/>
      <c r="N12" s="1070"/>
      <c r="O12" s="1070"/>
    </row>
    <row r="13" spans="1:18" ht="15" customHeight="1" x14ac:dyDescent="0.35">
      <c r="B13" s="1074" t="s">
        <v>37</v>
      </c>
      <c r="C13" s="1075">
        <v>167.15648437499999</v>
      </c>
      <c r="D13" s="1076">
        <v>0.18411063097493544</v>
      </c>
      <c r="E13" s="1075">
        <v>262.88374999999945</v>
      </c>
      <c r="F13" s="1076">
        <v>0.25097004892447633</v>
      </c>
      <c r="G13" s="1075">
        <v>421.03704225352158</v>
      </c>
      <c r="H13" s="1076">
        <v>0.21597291066577895</v>
      </c>
      <c r="I13" s="1070"/>
      <c r="J13" s="1070"/>
      <c r="K13" s="1070"/>
      <c r="L13" s="1070"/>
      <c r="M13" s="1070"/>
      <c r="N13" s="1070"/>
      <c r="O13" s="1070"/>
    </row>
    <row r="14" spans="1:18" ht="15" customHeight="1" x14ac:dyDescent="0.35">
      <c r="B14" s="1074" t="s">
        <v>38</v>
      </c>
      <c r="C14" s="1075" t="s">
        <v>364</v>
      </c>
      <c r="D14" s="1076" t="s">
        <v>364</v>
      </c>
      <c r="E14" s="1075" t="s">
        <v>364</v>
      </c>
      <c r="F14" s="1076" t="s">
        <v>364</v>
      </c>
      <c r="G14" s="1075" t="s">
        <v>364</v>
      </c>
      <c r="H14" s="1076" t="s">
        <v>364</v>
      </c>
      <c r="I14" s="1070"/>
      <c r="J14" s="1070"/>
      <c r="K14" s="1070"/>
      <c r="L14" s="1070"/>
      <c r="M14" s="1070"/>
      <c r="N14" s="1070"/>
      <c r="O14" s="1070"/>
    </row>
    <row r="15" spans="1:18" ht="15" customHeight="1" x14ac:dyDescent="0.35">
      <c r="B15" s="1074" t="s">
        <v>6</v>
      </c>
      <c r="C15" s="1075">
        <v>223.08649013499775</v>
      </c>
      <c r="D15" s="1076">
        <v>0.53436991105971443</v>
      </c>
      <c r="E15" s="1075">
        <v>322.13490891659279</v>
      </c>
      <c r="F15" s="1076">
        <v>0.51423808618854006</v>
      </c>
      <c r="G15" s="1075">
        <v>539.76616717635488</v>
      </c>
      <c r="H15" s="1076">
        <v>0.47705071534761495</v>
      </c>
      <c r="I15" s="1070"/>
      <c r="J15" s="1070"/>
      <c r="K15" s="1070"/>
      <c r="L15" s="1070"/>
      <c r="M15" s="1070"/>
      <c r="N15" s="1070"/>
      <c r="O15" s="1070"/>
    </row>
    <row r="16" spans="1:18" ht="15" customHeight="1" x14ac:dyDescent="0.35">
      <c r="B16" s="1074" t="s">
        <v>5</v>
      </c>
      <c r="C16" s="1075" t="s">
        <v>364</v>
      </c>
      <c r="D16" s="1076" t="s">
        <v>364</v>
      </c>
      <c r="E16" s="1075" t="s">
        <v>364</v>
      </c>
      <c r="F16" s="1076" t="s">
        <v>364</v>
      </c>
      <c r="G16" s="1075" t="s">
        <v>364</v>
      </c>
      <c r="H16" s="1076" t="s">
        <v>364</v>
      </c>
      <c r="I16" s="1070"/>
      <c r="J16" s="1070"/>
      <c r="K16" s="1070"/>
      <c r="L16" s="1070"/>
      <c r="M16" s="1070"/>
      <c r="N16" s="1070"/>
      <c r="O16" s="1070"/>
    </row>
    <row r="17" spans="1:15" ht="15" customHeight="1" x14ac:dyDescent="0.35">
      <c r="B17" s="1074" t="s">
        <v>4</v>
      </c>
      <c r="C17" s="1075">
        <v>246.28452058232909</v>
      </c>
      <c r="D17" s="1076">
        <v>0.4422546766893341</v>
      </c>
      <c r="E17" s="1075">
        <v>383.88514993480999</v>
      </c>
      <c r="F17" s="1076">
        <v>0.55276516439485768</v>
      </c>
      <c r="G17" s="1075">
        <v>588.73773943662013</v>
      </c>
      <c r="H17" s="1076">
        <v>0.46148158220851754</v>
      </c>
      <c r="I17" s="1070"/>
      <c r="J17" s="1070"/>
      <c r="K17" s="1070"/>
      <c r="L17" s="1070"/>
      <c r="M17" s="1070"/>
      <c r="N17" s="1070"/>
      <c r="O17" s="1070"/>
    </row>
    <row r="18" spans="1:15" ht="15" customHeight="1" x14ac:dyDescent="0.35">
      <c r="B18" s="1074" t="s">
        <v>40</v>
      </c>
      <c r="C18" s="1075">
        <v>177.75014792899398</v>
      </c>
      <c r="D18" s="1076">
        <v>0.40080565911447946</v>
      </c>
      <c r="E18" s="1075">
        <v>288.24250803858484</v>
      </c>
      <c r="F18" s="1076">
        <v>0.44986833279744015</v>
      </c>
      <c r="G18" s="1075">
        <v>473.68994444444445</v>
      </c>
      <c r="H18" s="1076">
        <v>0.51030335533282689</v>
      </c>
      <c r="I18" s="1070"/>
      <c r="J18" s="1070"/>
      <c r="K18" s="1070"/>
      <c r="L18" s="1070"/>
      <c r="M18" s="1070"/>
      <c r="N18" s="1070"/>
      <c r="O18" s="1070"/>
    </row>
    <row r="19" spans="1:15" ht="15" customHeight="1" x14ac:dyDescent="0.35">
      <c r="B19" s="1074" t="s">
        <v>41</v>
      </c>
      <c r="C19" s="1075">
        <v>220.51880069930209</v>
      </c>
      <c r="D19" s="1076">
        <v>0.14304108260404191</v>
      </c>
      <c r="E19" s="1075">
        <v>291.91720605354908</v>
      </c>
      <c r="F19" s="1076">
        <v>0.1860298415894133</v>
      </c>
      <c r="G19" s="1075">
        <v>507.94967213114563</v>
      </c>
      <c r="H19" s="1076">
        <v>0.18857781766141302</v>
      </c>
      <c r="I19" s="1070"/>
      <c r="J19" s="1070"/>
      <c r="K19" s="1070"/>
      <c r="L19" s="1070"/>
      <c r="M19" s="1070"/>
      <c r="N19" s="1070"/>
      <c r="O19" s="1070"/>
    </row>
    <row r="20" spans="1:15" ht="15" customHeight="1" x14ac:dyDescent="0.35">
      <c r="B20" s="1074" t="s">
        <v>3</v>
      </c>
      <c r="C20" s="1075">
        <v>291.89427054941899</v>
      </c>
      <c r="D20" s="1076">
        <v>0.14193904155840223</v>
      </c>
      <c r="E20" s="1075">
        <v>471.90403460207597</v>
      </c>
      <c r="F20" s="1076">
        <v>0.20351006408291908</v>
      </c>
      <c r="G20" s="1075">
        <v>821.26336291452583</v>
      </c>
      <c r="H20" s="1076">
        <v>0.18105856331990219</v>
      </c>
      <c r="I20" s="1070"/>
      <c r="J20" s="1070"/>
      <c r="K20" s="1070"/>
      <c r="L20" s="1070"/>
      <c r="M20" s="1070"/>
      <c r="N20" s="1070"/>
      <c r="O20" s="1070"/>
    </row>
    <row r="21" spans="1:15" ht="15" customHeight="1" x14ac:dyDescent="0.35">
      <c r="B21" s="1074" t="s">
        <v>2</v>
      </c>
      <c r="C21" s="1075">
        <v>195.95665389527284</v>
      </c>
      <c r="D21" s="1076">
        <v>0.33289421150194309</v>
      </c>
      <c r="E21" s="1075">
        <v>346.11848263659607</v>
      </c>
      <c r="F21" s="1076">
        <v>0.27524283508376091</v>
      </c>
      <c r="G21" s="1075">
        <v>608.48885413534276</v>
      </c>
      <c r="H21" s="1076">
        <v>0.25775933035641763</v>
      </c>
      <c r="I21" s="1070"/>
      <c r="J21" s="1070"/>
      <c r="K21" s="1070"/>
      <c r="L21" s="1070"/>
      <c r="M21" s="1070"/>
      <c r="N21" s="1070"/>
      <c r="O21" s="1070"/>
    </row>
    <row r="22" spans="1:15" ht="15" customHeight="1" x14ac:dyDescent="0.35">
      <c r="B22" s="1074" t="s">
        <v>35</v>
      </c>
      <c r="C22" s="1075">
        <v>197.89597575057817</v>
      </c>
      <c r="D22" s="1076">
        <v>0.4206665641676029</v>
      </c>
      <c r="E22" s="1075">
        <v>266.84582814445849</v>
      </c>
      <c r="F22" s="1076">
        <v>0.40712001274204201</v>
      </c>
      <c r="G22" s="1075">
        <v>418.36949074073959</v>
      </c>
      <c r="H22" s="1076">
        <v>0.45427176761107901</v>
      </c>
      <c r="I22" s="1070"/>
      <c r="J22" s="1070"/>
      <c r="K22" s="1070"/>
      <c r="L22" s="1070"/>
      <c r="M22" s="1070"/>
      <c r="N22" s="1070"/>
      <c r="O22" s="1070"/>
    </row>
    <row r="23" spans="1:15" ht="15" customHeight="1" x14ac:dyDescent="0.35">
      <c r="B23" s="1074" t="s">
        <v>42</v>
      </c>
      <c r="C23" s="1075">
        <v>305.28521138912856</v>
      </c>
      <c r="D23" s="1076">
        <v>5.0213737024634053E-2</v>
      </c>
      <c r="E23" s="1075">
        <v>326.0835272045021</v>
      </c>
      <c r="F23" s="1076">
        <v>0.14406768960712679</v>
      </c>
      <c r="G23" s="1075">
        <v>477.45744274808493</v>
      </c>
      <c r="H23" s="1076">
        <v>0.2552312272066416</v>
      </c>
      <c r="I23" s="1070"/>
      <c r="J23" s="1070"/>
      <c r="K23" s="1070"/>
      <c r="L23" s="1070"/>
      <c r="M23" s="1070"/>
      <c r="N23" s="1070"/>
      <c r="O23" s="1070"/>
    </row>
    <row r="24" spans="1:15" ht="15" customHeight="1" x14ac:dyDescent="0.35">
      <c r="B24" s="1074" t="s">
        <v>43</v>
      </c>
      <c r="C24" s="1075">
        <v>132.36333333333334</v>
      </c>
      <c r="D24" s="1076">
        <v>0.19869637640261226</v>
      </c>
      <c r="E24" s="1075" t="s">
        <v>364</v>
      </c>
      <c r="F24" s="1076" t="s">
        <v>364</v>
      </c>
      <c r="G24" s="1075" t="s">
        <v>364</v>
      </c>
      <c r="H24" s="1076" t="s">
        <v>364</v>
      </c>
      <c r="I24" s="1070"/>
      <c r="J24" s="1070"/>
      <c r="K24" s="1070"/>
      <c r="L24" s="1070"/>
      <c r="M24" s="1070"/>
      <c r="N24" s="1070"/>
      <c r="O24" s="1070"/>
    </row>
    <row r="25" spans="1:15" ht="15" customHeight="1" x14ac:dyDescent="0.35">
      <c r="B25" s="1074" t="s">
        <v>44</v>
      </c>
      <c r="C25" s="1075">
        <v>232.67265658747294</v>
      </c>
      <c r="D25" s="1076">
        <v>0.30958349908335275</v>
      </c>
      <c r="E25" s="1075">
        <v>499.95944602272806</v>
      </c>
      <c r="F25" s="1076">
        <v>0.26139219982393092</v>
      </c>
      <c r="G25" s="1075">
        <v>581.6126907630528</v>
      </c>
      <c r="H25" s="1076">
        <v>0.25192857225607351</v>
      </c>
      <c r="I25" s="1070"/>
      <c r="J25" s="1070"/>
      <c r="K25" s="1070"/>
      <c r="L25" s="1070"/>
      <c r="M25" s="1070"/>
      <c r="N25" s="1070"/>
      <c r="O25" s="1070"/>
    </row>
    <row r="26" spans="1:15" ht="15" customHeight="1" x14ac:dyDescent="0.35">
      <c r="B26" s="1074" t="s">
        <v>45</v>
      </c>
      <c r="C26" s="1075" t="s">
        <v>364</v>
      </c>
      <c r="D26" s="1076" t="s">
        <v>364</v>
      </c>
      <c r="E26" s="1075" t="s">
        <v>364</v>
      </c>
      <c r="F26" s="1076" t="s">
        <v>364</v>
      </c>
      <c r="G26" s="1075" t="s">
        <v>364</v>
      </c>
      <c r="H26" s="1076" t="s">
        <v>364</v>
      </c>
      <c r="I26" s="1070"/>
      <c r="J26" s="1070"/>
      <c r="K26" s="1070"/>
      <c r="L26" s="1070"/>
      <c r="M26" s="1070"/>
      <c r="N26" s="1070"/>
      <c r="O26" s="1070"/>
    </row>
    <row r="27" spans="1:15" ht="15" customHeight="1" x14ac:dyDescent="0.35">
      <c r="B27" s="1074" t="s">
        <v>46</v>
      </c>
      <c r="C27" s="1075" t="s">
        <v>364</v>
      </c>
      <c r="D27" s="1076" t="s">
        <v>364</v>
      </c>
      <c r="E27" s="1075" t="s">
        <v>364</v>
      </c>
      <c r="F27" s="1076" t="s">
        <v>364</v>
      </c>
      <c r="G27" s="1075" t="s">
        <v>364</v>
      </c>
      <c r="H27" s="1076" t="s">
        <v>364</v>
      </c>
      <c r="I27" s="1070"/>
      <c r="J27" s="1070"/>
      <c r="K27" s="1070"/>
      <c r="L27" s="1070"/>
      <c r="M27" s="1070"/>
      <c r="N27" s="1070"/>
      <c r="O27" s="1070"/>
    </row>
    <row r="28" spans="1:15" ht="15" customHeight="1" x14ac:dyDescent="0.35">
      <c r="B28" s="1077" t="s">
        <v>1</v>
      </c>
      <c r="C28" s="1078">
        <v>282.14999999999998</v>
      </c>
      <c r="D28" s="1079">
        <v>0</v>
      </c>
      <c r="E28" s="1078">
        <v>342.46999999999997</v>
      </c>
      <c r="F28" s="1079">
        <v>0.26693541299265489</v>
      </c>
      <c r="G28" s="1078" t="s">
        <v>364</v>
      </c>
      <c r="H28" s="1079" t="s">
        <v>364</v>
      </c>
      <c r="I28" s="1070"/>
      <c r="J28" s="1070"/>
      <c r="K28" s="1070"/>
      <c r="L28" s="1070"/>
      <c r="M28" s="1070"/>
      <c r="N28" s="1070"/>
      <c r="O28" s="1070"/>
    </row>
    <row r="29" spans="1:15" ht="15" customHeight="1" x14ac:dyDescent="0.35">
      <c r="B29" s="1307" t="s">
        <v>0</v>
      </c>
      <c r="C29" s="1308">
        <v>236.08125698552601</v>
      </c>
      <c r="D29" s="1309">
        <v>0.36735275487095831</v>
      </c>
      <c r="E29" s="1308">
        <v>370.40291921214146</v>
      </c>
      <c r="F29" s="1309">
        <v>0.3900527198662751</v>
      </c>
      <c r="G29" s="1308">
        <v>602.80421313818704</v>
      </c>
      <c r="H29" s="1309">
        <v>0.36700623727240167</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189</v>
      </c>
      <c r="C31" s="1080"/>
      <c r="D31" s="1080"/>
      <c r="E31" s="1080"/>
      <c r="F31" s="1080"/>
      <c r="G31" s="1080"/>
      <c r="H31" s="1080"/>
      <c r="I31" s="1081"/>
      <c r="J31" s="1081"/>
      <c r="K31" s="1081"/>
      <c r="L31" s="1081"/>
      <c r="M31" s="1081"/>
      <c r="N31" s="1081"/>
      <c r="O31" s="1081"/>
    </row>
    <row r="32" spans="1:15" ht="48.65" customHeight="1" x14ac:dyDescent="0.35">
      <c r="B32" s="1650" t="s">
        <v>289</v>
      </c>
      <c r="C32" s="1650"/>
      <c r="D32" s="1650"/>
      <c r="E32" s="1650"/>
      <c r="F32" s="1650"/>
      <c r="G32" s="1650"/>
      <c r="H32" s="1650"/>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11">
    <tabColor theme="0"/>
    <pageSetUpPr fitToPage="1"/>
  </sheetPr>
  <dimension ref="A1:AB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0" width="10.81640625" style="220" customWidth="1"/>
    <col min="11" max="11" width="7.1796875" style="220" customWidth="1"/>
    <col min="12" max="12" width="1.1796875" style="220" customWidth="1"/>
    <col min="13" max="13" width="7.1796875" style="220" customWidth="1"/>
    <col min="14" max="14" width="7.7265625" style="220" customWidth="1"/>
    <col min="15" max="22" width="8.26953125" style="220" customWidth="1"/>
    <col min="23" max="24" width="7.7265625" style="220" customWidth="1"/>
    <col min="25" max="25" width="11.453125" style="220" customWidth="1"/>
    <col min="26" max="26" width="11.453125" style="220"/>
    <col min="27" max="27" width="11.81640625" style="220" bestFit="1" customWidth="1"/>
    <col min="28" max="16384" width="11.453125" style="220"/>
  </cols>
  <sheetData>
    <row r="1" spans="1:26" x14ac:dyDescent="0.35">
      <c r="A1" s="219"/>
      <c r="B1" s="219"/>
      <c r="J1" s="221"/>
      <c r="K1" s="221"/>
    </row>
    <row r="2" spans="1:26" ht="48.75" customHeight="1" x14ac:dyDescent="0.35">
      <c r="A2" s="219"/>
      <c r="B2" s="219"/>
      <c r="J2" s="221"/>
      <c r="K2" s="221"/>
    </row>
    <row r="3" spans="1:26" ht="24" customHeight="1" x14ac:dyDescent="0.35">
      <c r="A3" s="219"/>
      <c r="B3" s="1378" t="s">
        <v>369</v>
      </c>
      <c r="C3" s="1378"/>
      <c r="D3" s="1378"/>
      <c r="E3" s="1378"/>
      <c r="F3" s="1378"/>
      <c r="G3" s="1378"/>
      <c r="H3" s="1378"/>
      <c r="I3" s="1378"/>
      <c r="J3" s="1378"/>
      <c r="K3" s="1378"/>
      <c r="L3" s="1378"/>
      <c r="M3" s="1378"/>
      <c r="N3" s="1378"/>
      <c r="O3" s="1378"/>
      <c r="P3" s="1378"/>
      <c r="Q3" s="1378"/>
      <c r="R3" s="1378"/>
      <c r="S3" s="1378"/>
      <c r="T3" s="1378"/>
      <c r="U3" s="1378"/>
      <c r="V3" s="1378"/>
      <c r="W3" s="1378"/>
    </row>
    <row r="5" spans="1:26" x14ac:dyDescent="0.35">
      <c r="B5" s="219"/>
      <c r="C5" s="219"/>
      <c r="D5" s="1367" t="s">
        <v>366</v>
      </c>
      <c r="E5" s="1367"/>
      <c r="F5" s="1367"/>
      <c r="G5" s="1367"/>
      <c r="H5" s="1367"/>
      <c r="I5" s="1367"/>
      <c r="J5" s="1367"/>
      <c r="K5" s="1367"/>
      <c r="L5" s="219"/>
      <c r="M5" s="1368" t="s">
        <v>340</v>
      </c>
      <c r="N5" s="1368"/>
      <c r="O5" s="1368"/>
      <c r="P5" s="1368"/>
      <c r="Q5" s="1368"/>
      <c r="R5" s="1368"/>
      <c r="S5" s="1368"/>
      <c r="T5" s="1368"/>
      <c r="U5" s="1368"/>
      <c r="V5" s="1368"/>
      <c r="W5" s="1368"/>
      <c r="X5" s="1368"/>
    </row>
    <row r="6" spans="1:26" ht="21" customHeight="1" x14ac:dyDescent="0.35">
      <c r="B6" s="219"/>
      <c r="C6" s="219"/>
      <c r="D6" s="1368"/>
      <c r="E6" s="1368"/>
      <c r="F6" s="1368"/>
      <c r="G6" s="1368"/>
      <c r="H6" s="1368"/>
      <c r="I6" s="1368"/>
      <c r="J6" s="1368"/>
      <c r="K6" s="1368"/>
      <c r="L6" s="219"/>
      <c r="M6" s="1369">
        <v>43830</v>
      </c>
      <c r="N6" s="1370"/>
      <c r="O6" s="1371">
        <v>44196</v>
      </c>
      <c r="P6" s="1372"/>
      <c r="Q6" s="1371">
        <v>44561</v>
      </c>
      <c r="R6" s="1372"/>
      <c r="S6" s="1375">
        <v>44926</v>
      </c>
      <c r="T6" s="1376"/>
      <c r="U6" s="1373">
        <v>45291</v>
      </c>
      <c r="V6" s="1377"/>
      <c r="W6" s="1373">
        <f>EVO_sol!W6</f>
        <v>45657</v>
      </c>
      <c r="X6" s="1374"/>
    </row>
    <row r="7" spans="1:26" x14ac:dyDescent="0.35">
      <c r="B7" s="225"/>
      <c r="C7" s="219"/>
      <c r="D7" s="226">
        <v>43465</v>
      </c>
      <c r="E7" s="227">
        <v>43830</v>
      </c>
      <c r="F7" s="228">
        <v>44196</v>
      </c>
      <c r="G7" s="228">
        <v>44561</v>
      </c>
      <c r="H7" s="228">
        <v>44926</v>
      </c>
      <c r="I7" s="228">
        <v>45291</v>
      </c>
      <c r="J7" s="228">
        <f>EVO!J7</f>
        <v>45657</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35">
      <c r="B8" s="225"/>
      <c r="C8" s="219"/>
      <c r="D8" s="234"/>
      <c r="E8" s="234"/>
      <c r="F8" s="234"/>
      <c r="G8" s="297"/>
      <c r="H8" s="297"/>
      <c r="I8" s="297"/>
      <c r="J8" s="234"/>
      <c r="K8" s="234"/>
      <c r="L8" s="219"/>
    </row>
    <row r="9" spans="1:26" ht="15" customHeight="1" x14ac:dyDescent="0.35">
      <c r="B9" s="298" t="s">
        <v>8</v>
      </c>
      <c r="C9" s="219"/>
      <c r="D9" s="299">
        <v>212243</v>
      </c>
      <c r="E9" s="300">
        <v>220375</v>
      </c>
      <c r="F9" s="300">
        <v>228555</v>
      </c>
      <c r="G9" s="254">
        <v>257227</v>
      </c>
      <c r="H9" s="254">
        <v>270632</v>
      </c>
      <c r="I9" s="254">
        <v>286600</v>
      </c>
      <c r="J9" s="301">
        <v>296663</v>
      </c>
      <c r="K9" s="302"/>
      <c r="L9" s="222"/>
      <c r="M9" s="278">
        <v>3.8314573389935047E-2</v>
      </c>
      <c r="N9" s="279">
        <v>8132</v>
      </c>
      <c r="O9" s="280">
        <v>3.7118547929665402E-2</v>
      </c>
      <c r="P9" s="279">
        <v>8180</v>
      </c>
      <c r="Q9" s="280">
        <f t="shared" ref="Q9:Q27" si="0">G9/F9-1</f>
        <v>0.12544901664807151</v>
      </c>
      <c r="R9" s="279">
        <f t="shared" ref="R9:R27" si="1">G9-F9</f>
        <v>28672</v>
      </c>
      <c r="S9" s="280">
        <f>H9/G9-1</f>
        <v>5.2113502859342242E-2</v>
      </c>
      <c r="T9" s="279">
        <f>H9-G9</f>
        <v>13405</v>
      </c>
      <c r="U9" s="280">
        <f>I9/H9-1</f>
        <v>5.9002630878831841E-2</v>
      </c>
      <c r="V9" s="279">
        <f>I9-H9</f>
        <v>15968</v>
      </c>
      <c r="W9" s="280">
        <v>3.5111653872993642E-2</v>
      </c>
      <c r="X9" s="279">
        <v>10063</v>
      </c>
    </row>
    <row r="10" spans="1:26" x14ac:dyDescent="0.35">
      <c r="B10" s="303" t="s">
        <v>7</v>
      </c>
      <c r="C10" s="219"/>
      <c r="D10" s="253">
        <v>29146</v>
      </c>
      <c r="E10" s="254">
        <v>32952</v>
      </c>
      <c r="F10" s="254">
        <v>31533</v>
      </c>
      <c r="G10" s="254">
        <v>35145</v>
      </c>
      <c r="H10" s="254">
        <v>37547</v>
      </c>
      <c r="I10" s="254">
        <v>40334</v>
      </c>
      <c r="J10" s="257">
        <v>45264</v>
      </c>
      <c r="K10" s="304"/>
      <c r="L10" s="219"/>
      <c r="M10" s="256">
        <v>0.13058395663212785</v>
      </c>
      <c r="N10" s="257">
        <v>3806</v>
      </c>
      <c r="O10" s="258">
        <v>-4.3062636562272383E-2</v>
      </c>
      <c r="P10" s="257">
        <v>-1419</v>
      </c>
      <c r="Q10" s="258">
        <f t="shared" si="0"/>
        <v>0.11454666539815439</v>
      </c>
      <c r="R10" s="257">
        <f t="shared" si="1"/>
        <v>3612</v>
      </c>
      <c r="S10" s="258">
        <f t="shared" ref="S10:S27" si="2">H10/G10-1</f>
        <v>6.8345426091904971E-2</v>
      </c>
      <c r="T10" s="257">
        <f t="shared" ref="T10:T27" si="3">H10-G10</f>
        <v>2402</v>
      </c>
      <c r="U10" s="258">
        <f t="shared" ref="U10:U26" si="4">I10/H10-1</f>
        <v>7.4226968865688248E-2</v>
      </c>
      <c r="V10" s="257">
        <f t="shared" ref="V10:V26" si="5">I10-H10</f>
        <v>2787</v>
      </c>
      <c r="W10" s="258">
        <v>0.12222938463827049</v>
      </c>
      <c r="X10" s="257">
        <v>4930</v>
      </c>
    </row>
    <row r="11" spans="1:26" x14ac:dyDescent="0.35">
      <c r="B11" s="303" t="s">
        <v>37</v>
      </c>
      <c r="C11" s="219"/>
      <c r="D11" s="253">
        <v>22049</v>
      </c>
      <c r="E11" s="254">
        <v>21083</v>
      </c>
      <c r="F11" s="254">
        <v>24199</v>
      </c>
      <c r="G11" s="254">
        <v>27700</v>
      </c>
      <c r="H11" s="254">
        <v>28977</v>
      </c>
      <c r="I11" s="254">
        <v>31214</v>
      </c>
      <c r="J11" s="257">
        <v>33127</v>
      </c>
      <c r="L11" s="222"/>
      <c r="M11" s="256">
        <v>-4.3811510726110003E-2</v>
      </c>
      <c r="N11" s="257">
        <v>-966</v>
      </c>
      <c r="O11" s="258">
        <v>0.14779680311151155</v>
      </c>
      <c r="P11" s="257">
        <v>3116</v>
      </c>
      <c r="Q11" s="258">
        <f t="shared" si="0"/>
        <v>0.14467539980990951</v>
      </c>
      <c r="R11" s="257">
        <f t="shared" si="1"/>
        <v>3501</v>
      </c>
      <c r="S11" s="258">
        <f t="shared" si="2"/>
        <v>4.6101083032491053E-2</v>
      </c>
      <c r="T11" s="257">
        <f t="shared" si="3"/>
        <v>1277</v>
      </c>
      <c r="U11" s="258">
        <f t="shared" si="4"/>
        <v>7.7199157952859254E-2</v>
      </c>
      <c r="V11" s="257">
        <f t="shared" si="5"/>
        <v>2237</v>
      </c>
      <c r="W11" s="258">
        <v>6.1286602165694815E-2</v>
      </c>
      <c r="X11" s="257">
        <v>1913</v>
      </c>
    </row>
    <row r="12" spans="1:26" x14ac:dyDescent="0.35">
      <c r="B12" s="303" t="s">
        <v>38</v>
      </c>
      <c r="C12" s="219"/>
      <c r="D12" s="253">
        <v>17328</v>
      </c>
      <c r="E12" s="254">
        <v>20674</v>
      </c>
      <c r="F12" s="254">
        <v>23074</v>
      </c>
      <c r="G12" s="254">
        <v>24476</v>
      </c>
      <c r="H12" s="254">
        <v>26198</v>
      </c>
      <c r="I12" s="254">
        <v>29233</v>
      </c>
      <c r="J12" s="257">
        <v>31849</v>
      </c>
      <c r="L12" s="222"/>
      <c r="M12" s="256">
        <v>0.19309787626962138</v>
      </c>
      <c r="N12" s="257">
        <v>3346</v>
      </c>
      <c r="O12" s="258">
        <v>0.11608783979878101</v>
      </c>
      <c r="P12" s="257">
        <v>2400</v>
      </c>
      <c r="Q12" s="258">
        <f t="shared" si="0"/>
        <v>6.0761029730432625E-2</v>
      </c>
      <c r="R12" s="257">
        <f t="shared" si="1"/>
        <v>1402</v>
      </c>
      <c r="S12" s="258">
        <f t="shared" si="2"/>
        <v>7.0354633109985354E-2</v>
      </c>
      <c r="T12" s="257">
        <f t="shared" si="3"/>
        <v>1722</v>
      </c>
      <c r="U12" s="258">
        <f t="shared" si="4"/>
        <v>0.1158485380563401</v>
      </c>
      <c r="V12" s="257">
        <f t="shared" si="5"/>
        <v>3035</v>
      </c>
      <c r="W12" s="258">
        <v>8.9487907501795805E-2</v>
      </c>
      <c r="X12" s="257">
        <v>2616</v>
      </c>
    </row>
    <row r="13" spans="1:26" x14ac:dyDescent="0.35">
      <c r="B13" s="303" t="s">
        <v>6</v>
      </c>
      <c r="C13" s="219"/>
      <c r="D13" s="253">
        <v>21638</v>
      </c>
      <c r="E13" s="254">
        <v>23390</v>
      </c>
      <c r="F13" s="254">
        <v>25070</v>
      </c>
      <c r="G13" s="254">
        <v>26787</v>
      </c>
      <c r="H13" s="254">
        <v>34697</v>
      </c>
      <c r="I13" s="254">
        <v>40697</v>
      </c>
      <c r="J13" s="257">
        <v>45025</v>
      </c>
      <c r="K13" s="304"/>
      <c r="L13" s="219"/>
      <c r="M13" s="256">
        <v>8.0968666235326836E-2</v>
      </c>
      <c r="N13" s="257">
        <v>1752</v>
      </c>
      <c r="O13" s="258">
        <v>7.1825566481402259E-2</v>
      </c>
      <c r="P13" s="257">
        <v>1680</v>
      </c>
      <c r="Q13" s="258">
        <f t="shared" si="0"/>
        <v>6.8488232947746308E-2</v>
      </c>
      <c r="R13" s="257">
        <f t="shared" si="1"/>
        <v>1717</v>
      </c>
      <c r="S13" s="258">
        <f t="shared" si="2"/>
        <v>0.29529249262702062</v>
      </c>
      <c r="T13" s="257">
        <f t="shared" si="3"/>
        <v>7910</v>
      </c>
      <c r="U13" s="258">
        <f t="shared" si="4"/>
        <v>0.17292561316540334</v>
      </c>
      <c r="V13" s="257">
        <f t="shared" si="5"/>
        <v>6000</v>
      </c>
      <c r="W13" s="258">
        <v>0.10634690517728584</v>
      </c>
      <c r="X13" s="257">
        <v>4328</v>
      </c>
      <c r="Z13" s="224"/>
    </row>
    <row r="14" spans="1:26" x14ac:dyDescent="0.35">
      <c r="B14" s="303" t="s">
        <v>5</v>
      </c>
      <c r="C14" s="219"/>
      <c r="D14" s="253">
        <v>15734</v>
      </c>
      <c r="E14" s="254">
        <v>17179</v>
      </c>
      <c r="F14" s="254">
        <v>17123</v>
      </c>
      <c r="G14" s="254">
        <v>17369</v>
      </c>
      <c r="H14" s="254">
        <v>17553</v>
      </c>
      <c r="I14" s="254">
        <v>17166</v>
      </c>
      <c r="J14" s="257">
        <v>18175</v>
      </c>
      <c r="L14" s="222"/>
      <c r="M14" s="256">
        <v>9.1839328841998302E-2</v>
      </c>
      <c r="N14" s="257">
        <v>1445</v>
      </c>
      <c r="O14" s="258">
        <v>-3.2597939344548577E-3</v>
      </c>
      <c r="P14" s="257">
        <v>-56</v>
      </c>
      <c r="Q14" s="258">
        <f t="shared" si="0"/>
        <v>1.4366641359574883E-2</v>
      </c>
      <c r="R14" s="257">
        <f t="shared" si="1"/>
        <v>246</v>
      </c>
      <c r="S14" s="258">
        <f t="shared" si="2"/>
        <v>1.0593586274396882E-2</v>
      </c>
      <c r="T14" s="257">
        <f t="shared" si="3"/>
        <v>184</v>
      </c>
      <c r="U14" s="258">
        <f t="shared" si="4"/>
        <v>-2.204751324559906E-2</v>
      </c>
      <c r="V14" s="257">
        <f t="shared" si="5"/>
        <v>-387</v>
      </c>
      <c r="W14" s="258">
        <v>5.8778981708027533E-2</v>
      </c>
      <c r="X14" s="257">
        <v>1009</v>
      </c>
      <c r="Z14" s="224"/>
    </row>
    <row r="15" spans="1:26" x14ac:dyDescent="0.35">
      <c r="B15" s="303" t="s">
        <v>4</v>
      </c>
      <c r="C15" s="219"/>
      <c r="D15" s="253">
        <v>93374</v>
      </c>
      <c r="E15" s="254">
        <v>104776</v>
      </c>
      <c r="F15" s="254">
        <v>105589</v>
      </c>
      <c r="G15" s="254">
        <v>108712</v>
      </c>
      <c r="H15" s="254">
        <v>114173</v>
      </c>
      <c r="I15" s="254">
        <v>122589</v>
      </c>
      <c r="J15" s="257">
        <v>126194</v>
      </c>
      <c r="L15" s="222"/>
      <c r="M15" s="256">
        <v>0.12211108017221073</v>
      </c>
      <c r="N15" s="257">
        <v>11402</v>
      </c>
      <c r="O15" s="258">
        <v>7.7594105520348844E-3</v>
      </c>
      <c r="P15" s="257">
        <v>813</v>
      </c>
      <c r="Q15" s="258">
        <f t="shared" si="0"/>
        <v>2.9576944568089569E-2</v>
      </c>
      <c r="R15" s="257">
        <f t="shared" si="1"/>
        <v>3123</v>
      </c>
      <c r="S15" s="258">
        <f t="shared" si="2"/>
        <v>5.0233644859813076E-2</v>
      </c>
      <c r="T15" s="257">
        <f t="shared" si="3"/>
        <v>5461</v>
      </c>
      <c r="U15" s="258">
        <f t="shared" si="4"/>
        <v>7.3712699149536265E-2</v>
      </c>
      <c r="V15" s="257">
        <f t="shared" si="5"/>
        <v>8416</v>
      </c>
      <c r="W15" s="258">
        <v>2.9407206193051483E-2</v>
      </c>
      <c r="X15" s="257">
        <v>3605</v>
      </c>
      <c r="Z15" s="224"/>
    </row>
    <row r="16" spans="1:26" x14ac:dyDescent="0.35">
      <c r="B16" s="303" t="s">
        <v>40</v>
      </c>
      <c r="C16" s="219"/>
      <c r="D16" s="253">
        <v>57838</v>
      </c>
      <c r="E16" s="254">
        <v>62182</v>
      </c>
      <c r="F16" s="254">
        <v>59849</v>
      </c>
      <c r="G16" s="254">
        <v>63814</v>
      </c>
      <c r="H16" s="254">
        <v>67338</v>
      </c>
      <c r="I16" s="254">
        <v>72357</v>
      </c>
      <c r="J16" s="257">
        <v>78035</v>
      </c>
      <c r="L16" s="222"/>
      <c r="M16" s="256">
        <v>7.5106331477575283E-2</v>
      </c>
      <c r="N16" s="257">
        <v>4344</v>
      </c>
      <c r="O16" s="258">
        <v>-3.7518896143578506E-2</v>
      </c>
      <c r="P16" s="257">
        <v>-2333</v>
      </c>
      <c r="Q16" s="258">
        <f t="shared" si="0"/>
        <v>6.6250062657688513E-2</v>
      </c>
      <c r="R16" s="257">
        <f t="shared" si="1"/>
        <v>3965</v>
      </c>
      <c r="S16" s="258">
        <f t="shared" si="2"/>
        <v>5.5222991819976697E-2</v>
      </c>
      <c r="T16" s="257">
        <f t="shared" si="3"/>
        <v>3524</v>
      </c>
      <c r="U16" s="258">
        <f t="shared" si="4"/>
        <v>7.4534438207253029E-2</v>
      </c>
      <c r="V16" s="257">
        <f t="shared" si="5"/>
        <v>5019</v>
      </c>
      <c r="W16" s="258">
        <v>7.8472020675262932E-2</v>
      </c>
      <c r="X16" s="257">
        <v>5678</v>
      </c>
      <c r="Z16" s="224"/>
    </row>
    <row r="17" spans="2:28" x14ac:dyDescent="0.35">
      <c r="B17" s="303" t="s">
        <v>41</v>
      </c>
      <c r="C17" s="219"/>
      <c r="D17" s="253">
        <v>155037</v>
      </c>
      <c r="E17" s="254">
        <v>163730</v>
      </c>
      <c r="F17" s="254">
        <v>156934</v>
      </c>
      <c r="G17" s="254">
        <v>166875</v>
      </c>
      <c r="H17" s="254">
        <v>187874</v>
      </c>
      <c r="I17" s="254">
        <v>201720</v>
      </c>
      <c r="J17" s="257">
        <v>229333</v>
      </c>
      <c r="L17" s="222"/>
      <c r="M17" s="256">
        <v>5.6070486400020547E-2</v>
      </c>
      <c r="N17" s="257">
        <v>8693</v>
      </c>
      <c r="O17" s="258">
        <v>-4.1507359677517841E-2</v>
      </c>
      <c r="P17" s="257">
        <v>-6796</v>
      </c>
      <c r="Q17" s="258">
        <f t="shared" si="0"/>
        <v>6.3345100488103379E-2</v>
      </c>
      <c r="R17" s="257">
        <f t="shared" si="1"/>
        <v>9941</v>
      </c>
      <c r="S17" s="258">
        <f t="shared" si="2"/>
        <v>0.12583670411985026</v>
      </c>
      <c r="T17" s="257">
        <f t="shared" si="3"/>
        <v>20999</v>
      </c>
      <c r="U17" s="258">
        <f t="shared" si="4"/>
        <v>7.3698329731628709E-2</v>
      </c>
      <c r="V17" s="257">
        <f t="shared" si="5"/>
        <v>13846</v>
      </c>
      <c r="W17" s="258">
        <v>0.13688776521911561</v>
      </c>
      <c r="X17" s="257">
        <v>27613</v>
      </c>
      <c r="Z17" s="224"/>
    </row>
    <row r="18" spans="2:28" x14ac:dyDescent="0.35">
      <c r="B18" s="303" t="s">
        <v>3</v>
      </c>
      <c r="C18" s="219"/>
      <c r="D18" s="253">
        <v>74354</v>
      </c>
      <c r="E18" s="254">
        <v>88242</v>
      </c>
      <c r="F18" s="254">
        <v>102104</v>
      </c>
      <c r="G18" s="254">
        <v>117265</v>
      </c>
      <c r="H18" s="254">
        <v>133839</v>
      </c>
      <c r="I18" s="254">
        <v>146290</v>
      </c>
      <c r="J18" s="257">
        <v>164565</v>
      </c>
      <c r="L18" s="222"/>
      <c r="M18" s="256">
        <v>0.18678215025418932</v>
      </c>
      <c r="N18" s="257">
        <v>13888</v>
      </c>
      <c r="O18" s="258">
        <v>0.15709072777135602</v>
      </c>
      <c r="P18" s="257">
        <v>13862</v>
      </c>
      <c r="Q18" s="258">
        <f>G18/F18-1</f>
        <v>0.14848585755700072</v>
      </c>
      <c r="R18" s="257">
        <f>G18-F18</f>
        <v>15161</v>
      </c>
      <c r="S18" s="258">
        <f t="shared" si="2"/>
        <v>0.14133799513921463</v>
      </c>
      <c r="T18" s="257">
        <f t="shared" si="3"/>
        <v>16574</v>
      </c>
      <c r="U18" s="258">
        <f t="shared" si="4"/>
        <v>9.3029684919941014E-2</v>
      </c>
      <c r="V18" s="257">
        <f t="shared" si="5"/>
        <v>12451</v>
      </c>
      <c r="W18" s="258">
        <v>0.12492309795611467</v>
      </c>
      <c r="X18" s="257">
        <v>18275</v>
      </c>
      <c r="Z18" s="224"/>
    </row>
    <row r="19" spans="2:28" x14ac:dyDescent="0.35">
      <c r="B19" s="303" t="s">
        <v>2</v>
      </c>
      <c r="C19" s="219"/>
      <c r="D19" s="253">
        <v>29189</v>
      </c>
      <c r="E19" s="254">
        <v>28237</v>
      </c>
      <c r="F19" s="254">
        <v>29065</v>
      </c>
      <c r="G19" s="254">
        <v>31070</v>
      </c>
      <c r="H19" s="254">
        <v>32795</v>
      </c>
      <c r="I19" s="254">
        <v>35293</v>
      </c>
      <c r="J19" s="257">
        <v>37168</v>
      </c>
      <c r="L19" s="222"/>
      <c r="M19" s="256">
        <v>-3.2615026208503206E-2</v>
      </c>
      <c r="N19" s="257">
        <v>-952</v>
      </c>
      <c r="O19" s="258">
        <v>2.9323228388284939E-2</v>
      </c>
      <c r="P19" s="257">
        <v>828</v>
      </c>
      <c r="Q19" s="258">
        <f t="shared" si="0"/>
        <v>6.8983313263375257E-2</v>
      </c>
      <c r="R19" s="257">
        <f t="shared" si="1"/>
        <v>2005</v>
      </c>
      <c r="S19" s="258">
        <f t="shared" si="2"/>
        <v>5.551979401351792E-2</v>
      </c>
      <c r="T19" s="257">
        <f t="shared" si="3"/>
        <v>1725</v>
      </c>
      <c r="U19" s="258">
        <f t="shared" si="4"/>
        <v>7.6170147888397599E-2</v>
      </c>
      <c r="V19" s="257">
        <f t="shared" si="5"/>
        <v>2498</v>
      </c>
      <c r="W19" s="258">
        <v>5.3126682344941001E-2</v>
      </c>
      <c r="X19" s="257">
        <v>1875</v>
      </c>
      <c r="Z19" s="224"/>
    </row>
    <row r="20" spans="2:28" x14ac:dyDescent="0.35">
      <c r="B20" s="303" t="s">
        <v>35</v>
      </c>
      <c r="C20" s="219"/>
      <c r="D20" s="253">
        <v>60099</v>
      </c>
      <c r="E20" s="254">
        <v>61636</v>
      </c>
      <c r="F20" s="254">
        <v>62544</v>
      </c>
      <c r="G20" s="254">
        <v>65061</v>
      </c>
      <c r="H20" s="254">
        <v>68103</v>
      </c>
      <c r="I20" s="254">
        <v>73691</v>
      </c>
      <c r="J20" s="257">
        <v>77196</v>
      </c>
      <c r="L20" s="222"/>
      <c r="M20" s="256">
        <v>2.5574468793158056E-2</v>
      </c>
      <c r="N20" s="257">
        <v>1537</v>
      </c>
      <c r="O20" s="258">
        <v>1.4731650334220303E-2</v>
      </c>
      <c r="P20" s="257">
        <v>908</v>
      </c>
      <c r="Q20" s="258">
        <f t="shared" si="0"/>
        <v>4.0243668457405901E-2</v>
      </c>
      <c r="R20" s="257">
        <f t="shared" si="1"/>
        <v>2517</v>
      </c>
      <c r="S20" s="258">
        <f t="shared" si="2"/>
        <v>4.6756121178586296E-2</v>
      </c>
      <c r="T20" s="257">
        <f t="shared" si="3"/>
        <v>3042</v>
      </c>
      <c r="U20" s="258">
        <f t="shared" si="4"/>
        <v>8.2052185659956312E-2</v>
      </c>
      <c r="V20" s="257">
        <f t="shared" si="5"/>
        <v>5588</v>
      </c>
      <c r="W20" s="258">
        <v>4.7563474508420356E-2</v>
      </c>
      <c r="X20" s="257">
        <v>3505</v>
      </c>
      <c r="Z20" s="224"/>
    </row>
    <row r="21" spans="2:28" x14ac:dyDescent="0.35">
      <c r="B21" s="303" t="s">
        <v>42</v>
      </c>
      <c r="C21" s="219"/>
      <c r="D21" s="253">
        <v>141699</v>
      </c>
      <c r="E21" s="254">
        <v>143622</v>
      </c>
      <c r="F21" s="254">
        <v>133442</v>
      </c>
      <c r="G21" s="254">
        <v>152686</v>
      </c>
      <c r="H21" s="254">
        <v>163762</v>
      </c>
      <c r="I21" s="254">
        <v>177795</v>
      </c>
      <c r="J21" s="257">
        <v>190951</v>
      </c>
      <c r="L21" s="222"/>
      <c r="M21" s="256">
        <v>1.3571020261258004E-2</v>
      </c>
      <c r="N21" s="257">
        <v>1923</v>
      </c>
      <c r="O21" s="258">
        <v>-7.0880505772096147E-2</v>
      </c>
      <c r="P21" s="257">
        <v>-10180</v>
      </c>
      <c r="Q21" s="258">
        <f t="shared" si="0"/>
        <v>0.14421246683952571</v>
      </c>
      <c r="R21" s="257">
        <f t="shared" si="1"/>
        <v>19244</v>
      </c>
      <c r="S21" s="258">
        <f t="shared" si="2"/>
        <v>7.2541031921721677E-2</v>
      </c>
      <c r="T21" s="257">
        <f t="shared" si="3"/>
        <v>11076</v>
      </c>
      <c r="U21" s="258">
        <f t="shared" si="4"/>
        <v>8.5691430246333189E-2</v>
      </c>
      <c r="V21" s="257">
        <f t="shared" si="5"/>
        <v>14033</v>
      </c>
      <c r="W21" s="258">
        <v>7.3995331702241263E-2</v>
      </c>
      <c r="X21" s="257">
        <v>13156</v>
      </c>
      <c r="Z21" s="224"/>
    </row>
    <row r="22" spans="2:28" x14ac:dyDescent="0.35">
      <c r="B22" s="303" t="s">
        <v>43</v>
      </c>
      <c r="C22" s="219"/>
      <c r="D22" s="253">
        <v>34999</v>
      </c>
      <c r="E22" s="254">
        <v>35054</v>
      </c>
      <c r="F22" s="254">
        <v>35294</v>
      </c>
      <c r="G22" s="254">
        <v>37047</v>
      </c>
      <c r="H22" s="254">
        <v>37762</v>
      </c>
      <c r="I22" s="254">
        <v>40484</v>
      </c>
      <c r="J22" s="257">
        <v>44630</v>
      </c>
      <c r="L22" s="222"/>
      <c r="M22" s="256">
        <v>1.571473470670659E-3</v>
      </c>
      <c r="N22" s="257">
        <v>55</v>
      </c>
      <c r="O22" s="258">
        <v>6.8465795629599757E-3</v>
      </c>
      <c r="P22" s="257">
        <v>240</v>
      </c>
      <c r="Q22" s="258">
        <f t="shared" si="0"/>
        <v>4.9668498894996249E-2</v>
      </c>
      <c r="R22" s="257">
        <f t="shared" si="1"/>
        <v>1753</v>
      </c>
      <c r="S22" s="258">
        <f t="shared" si="2"/>
        <v>1.9299808351553427E-2</v>
      </c>
      <c r="T22" s="257">
        <f t="shared" si="3"/>
        <v>715</v>
      </c>
      <c r="U22" s="258">
        <f t="shared" si="4"/>
        <v>7.2083046448810917E-2</v>
      </c>
      <c r="V22" s="257">
        <f t="shared" si="5"/>
        <v>2722</v>
      </c>
      <c r="W22" s="258">
        <v>0.1024108289694694</v>
      </c>
      <c r="X22" s="257">
        <v>4146</v>
      </c>
      <c r="Z22" s="224"/>
    </row>
    <row r="23" spans="2:28" x14ac:dyDescent="0.35">
      <c r="B23" s="303" t="s">
        <v>44</v>
      </c>
      <c r="C23" s="219"/>
      <c r="D23" s="253">
        <v>13668</v>
      </c>
      <c r="E23" s="254">
        <v>13801</v>
      </c>
      <c r="F23" s="254">
        <v>13661</v>
      </c>
      <c r="G23" s="254">
        <v>14164</v>
      </c>
      <c r="H23" s="254">
        <v>15245</v>
      </c>
      <c r="I23" s="254">
        <v>16142</v>
      </c>
      <c r="J23" s="257">
        <v>16475</v>
      </c>
      <c r="K23" s="304"/>
      <c r="L23" s="219"/>
      <c r="M23" s="256">
        <v>9.7307579748318052E-3</v>
      </c>
      <c r="N23" s="257">
        <v>133</v>
      </c>
      <c r="O23" s="258">
        <v>-1.0144192449822453E-2</v>
      </c>
      <c r="P23" s="257">
        <v>-140</v>
      </c>
      <c r="Q23" s="258">
        <f t="shared" si="0"/>
        <v>3.6820144938145116E-2</v>
      </c>
      <c r="R23" s="257">
        <f t="shared" si="1"/>
        <v>503</v>
      </c>
      <c r="S23" s="258">
        <f t="shared" si="2"/>
        <v>7.6320248517367961E-2</v>
      </c>
      <c r="T23" s="257">
        <f t="shared" si="3"/>
        <v>1081</v>
      </c>
      <c r="U23" s="258">
        <f t="shared" si="4"/>
        <v>5.8838963594621152E-2</v>
      </c>
      <c r="V23" s="257">
        <f t="shared" si="5"/>
        <v>897</v>
      </c>
      <c r="W23" s="258">
        <v>2.062941395118334E-2</v>
      </c>
      <c r="X23" s="257">
        <v>333</v>
      </c>
      <c r="Z23" s="224"/>
    </row>
    <row r="24" spans="2:28" x14ac:dyDescent="0.35">
      <c r="B24" s="303" t="s">
        <v>45</v>
      </c>
      <c r="C24" s="219"/>
      <c r="D24" s="253">
        <v>65017</v>
      </c>
      <c r="E24" s="254">
        <v>67062</v>
      </c>
      <c r="F24" s="254">
        <v>65757</v>
      </c>
      <c r="G24" s="254">
        <v>65741</v>
      </c>
      <c r="H24" s="254">
        <v>65206</v>
      </c>
      <c r="I24" s="254">
        <v>67674</v>
      </c>
      <c r="J24" s="257">
        <v>70761</v>
      </c>
      <c r="L24" s="222"/>
      <c r="M24" s="256">
        <v>3.1453312210652618E-2</v>
      </c>
      <c r="N24" s="257">
        <v>2045</v>
      </c>
      <c r="O24" s="258">
        <v>-1.9459604545047915E-2</v>
      </c>
      <c r="P24" s="257">
        <v>-1305</v>
      </c>
      <c r="Q24" s="258">
        <f t="shared" si="0"/>
        <v>-2.4332010280270211E-4</v>
      </c>
      <c r="R24" s="257">
        <f t="shared" si="1"/>
        <v>-16</v>
      </c>
      <c r="S24" s="258">
        <f t="shared" si="2"/>
        <v>-8.137996075508469E-3</v>
      </c>
      <c r="T24" s="257">
        <f t="shared" si="3"/>
        <v>-535</v>
      </c>
      <c r="U24" s="258">
        <f t="shared" si="4"/>
        <v>3.7849277673833726E-2</v>
      </c>
      <c r="V24" s="257">
        <f t="shared" si="5"/>
        <v>2468</v>
      </c>
      <c r="W24" s="258">
        <v>4.5615746076779873E-2</v>
      </c>
      <c r="X24" s="257">
        <v>3087</v>
      </c>
      <c r="Z24" s="224"/>
    </row>
    <row r="25" spans="2:28" x14ac:dyDescent="0.35">
      <c r="B25" s="303" t="s">
        <v>46</v>
      </c>
      <c r="C25" s="219"/>
      <c r="D25" s="253">
        <v>8100</v>
      </c>
      <c r="E25" s="254">
        <v>8282</v>
      </c>
      <c r="F25" s="254">
        <v>7638</v>
      </c>
      <c r="G25" s="254">
        <v>8004</v>
      </c>
      <c r="H25" s="254">
        <v>8548</v>
      </c>
      <c r="I25" s="254">
        <v>9180</v>
      </c>
      <c r="J25" s="257">
        <v>9334</v>
      </c>
      <c r="L25" s="222"/>
      <c r="M25" s="256">
        <v>2.246913580246912E-2</v>
      </c>
      <c r="N25" s="257">
        <v>182</v>
      </c>
      <c r="O25" s="258">
        <v>-7.7758995411736254E-2</v>
      </c>
      <c r="P25" s="257">
        <v>-644</v>
      </c>
      <c r="Q25" s="258">
        <f t="shared" si="0"/>
        <v>4.7918303220738423E-2</v>
      </c>
      <c r="R25" s="257">
        <f t="shared" si="1"/>
        <v>366</v>
      </c>
      <c r="S25" s="258">
        <f t="shared" si="2"/>
        <v>6.7966016991504175E-2</v>
      </c>
      <c r="T25" s="257">
        <f t="shared" si="3"/>
        <v>544</v>
      </c>
      <c r="U25" s="258">
        <f t="shared" si="4"/>
        <v>7.3935423490875118E-2</v>
      </c>
      <c r="V25" s="257">
        <f t="shared" si="5"/>
        <v>632</v>
      </c>
      <c r="W25" s="258">
        <v>1.6775599128540319E-2</v>
      </c>
      <c r="X25" s="257">
        <v>154</v>
      </c>
      <c r="Z25" s="224"/>
    </row>
    <row r="26" spans="2:28" x14ac:dyDescent="0.35">
      <c r="B26" s="305" t="s">
        <v>1</v>
      </c>
      <c r="C26" s="219"/>
      <c r="D26" s="260">
        <v>2763</v>
      </c>
      <c r="E26" s="261">
        <v>2906</v>
      </c>
      <c r="F26" s="261">
        <v>2799</v>
      </c>
      <c r="G26" s="261">
        <v>2999</v>
      </c>
      <c r="H26" s="261">
        <v>3188</v>
      </c>
      <c r="I26" s="261">
        <v>3407</v>
      </c>
      <c r="J26" s="265">
        <v>3679</v>
      </c>
      <c r="L26" s="222"/>
      <c r="M26" s="264">
        <v>5.1755338400289563E-2</v>
      </c>
      <c r="N26" s="265">
        <v>143</v>
      </c>
      <c r="O26" s="266">
        <v>-3.6820371644872729E-2</v>
      </c>
      <c r="P26" s="265">
        <v>-107</v>
      </c>
      <c r="Q26" s="266">
        <f t="shared" si="0"/>
        <v>7.1454090746695176E-2</v>
      </c>
      <c r="R26" s="265">
        <f t="shared" si="1"/>
        <v>200</v>
      </c>
      <c r="S26" s="266">
        <f t="shared" si="2"/>
        <v>6.302100700233404E-2</v>
      </c>
      <c r="T26" s="265">
        <f t="shared" si="3"/>
        <v>189</v>
      </c>
      <c r="U26" s="266">
        <f t="shared" si="4"/>
        <v>6.8695106649937276E-2</v>
      </c>
      <c r="V26" s="265">
        <f t="shared" si="5"/>
        <v>219</v>
      </c>
      <c r="W26" s="266">
        <v>7.9835632521279676E-2</v>
      </c>
      <c r="X26" s="265">
        <v>272</v>
      </c>
      <c r="Z26" s="224"/>
      <c r="AA26" s="224"/>
      <c r="AB26" s="286"/>
    </row>
    <row r="27" spans="2:28" x14ac:dyDescent="0.35">
      <c r="B27" s="235" t="s">
        <v>0</v>
      </c>
      <c r="C27" s="219"/>
      <c r="D27" s="1226">
        <f>SUM(D9:D26)</f>
        <v>1054275</v>
      </c>
      <c r="E27" s="306">
        <f>SUM(E9:E26)</f>
        <v>1115183</v>
      </c>
      <c r="F27" s="307">
        <f>SUM(F9:F26)</f>
        <v>1124230</v>
      </c>
      <c r="G27" s="306">
        <f>SUM(G9:G26)</f>
        <v>1222142</v>
      </c>
      <c r="H27" s="307">
        <v>1313437</v>
      </c>
      <c r="I27" s="306">
        <v>1411866</v>
      </c>
      <c r="J27" s="306">
        <f>SUM(J9:J26)</f>
        <v>1518424</v>
      </c>
      <c r="K27" s="308"/>
      <c r="L27" s="222"/>
      <c r="M27" s="240">
        <f>E27/D27-1</f>
        <v>5.7772402836072212E-2</v>
      </c>
      <c r="N27" s="241">
        <f>E27-D27</f>
        <v>60908</v>
      </c>
      <c r="O27" s="242">
        <f>F27/E27-1</f>
        <v>8.1125698652149136E-3</v>
      </c>
      <c r="P27" s="243">
        <f>F27-E27</f>
        <v>9047</v>
      </c>
      <c r="Q27" s="242">
        <f t="shared" si="0"/>
        <v>8.7092498865890322E-2</v>
      </c>
      <c r="R27" s="237">
        <f t="shared" si="1"/>
        <v>97912</v>
      </c>
      <c r="S27" s="242">
        <f t="shared" si="2"/>
        <v>7.4700812180581222E-2</v>
      </c>
      <c r="T27" s="243">
        <f t="shared" si="3"/>
        <v>91295</v>
      </c>
      <c r="U27" s="309">
        <f t="shared" ref="U27" si="6">I27/H27-1</f>
        <v>7.4940023769697328E-2</v>
      </c>
      <c r="V27" s="237">
        <f t="shared" ref="V27" si="7">I27-H27</f>
        <v>98429</v>
      </c>
      <c r="W27" s="242">
        <v>7.5473168133519675E-2</v>
      </c>
      <c r="X27" s="243">
        <v>106558</v>
      </c>
    </row>
    <row r="28" spans="2:28" x14ac:dyDescent="0.3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64"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500-000005000000}">
          <x14:colorSeries rgb="FF376092"/>
          <x14:colorNegative rgb="FFD00000"/>
          <x14:colorAxis rgb="FF000000"/>
          <x14:colorMarkers rgb="FFD00000"/>
          <x14:colorFirst rgb="FFD00000"/>
          <x14:colorLast rgb="FFD00000"/>
          <x14:colorHigh rgb="FFD00000"/>
          <x14:colorLow rgb="FFD00000"/>
          <x14:sparklines>
            <x14:sparkline>
              <xm:f>EVO_resolPIA!D9:J9</xm:f>
              <xm:sqref>K9</xm:sqref>
            </x14:sparkline>
            <x14:sparkline>
              <xm:f>EVO_resolPIA!D10:J10</xm:f>
              <xm:sqref>K10</xm:sqref>
            </x14:sparkline>
            <x14:sparkline>
              <xm:f>EVO_resolPIA!D11:J11</xm:f>
              <xm:sqref>K11</xm:sqref>
            </x14:sparkline>
            <x14:sparkline>
              <xm:f>EVO_resolPIA!D12:J12</xm:f>
              <xm:sqref>K12</xm:sqref>
            </x14:sparkline>
            <x14:sparkline>
              <xm:f>EVO_resolPIA!D13:J13</xm:f>
              <xm:sqref>K13</xm:sqref>
            </x14:sparkline>
            <x14:sparkline>
              <xm:f>EVO_resolPIA!D14:J14</xm:f>
              <xm:sqref>K14</xm:sqref>
            </x14:sparkline>
            <x14:sparkline>
              <xm:f>EVO_resolPIA!D15:J15</xm:f>
              <xm:sqref>K15</xm:sqref>
            </x14:sparkline>
            <x14:sparkline>
              <xm:f>EVO_resolPIA!D16:J16</xm:f>
              <xm:sqref>K16</xm:sqref>
            </x14:sparkline>
            <x14:sparkline>
              <xm:f>EVO_resolPIA!D17:J17</xm:f>
              <xm:sqref>K17</xm:sqref>
            </x14:sparkline>
            <x14:sparkline>
              <xm:f>EVO_resolPIA!D18:J18</xm:f>
              <xm:sqref>K18</xm:sqref>
            </x14:sparkline>
            <x14:sparkline>
              <xm:f>EVO_resolPIA!D19:J19</xm:f>
              <xm:sqref>K19</xm:sqref>
            </x14:sparkline>
            <x14:sparkline>
              <xm:f>EVO_resolPIA!D20:J20</xm:f>
              <xm:sqref>K20</xm:sqref>
            </x14:sparkline>
            <x14:sparkline>
              <xm:f>EVO_resolPIA!D21:J21</xm:f>
              <xm:sqref>K21</xm:sqref>
            </x14:sparkline>
            <x14:sparkline>
              <xm:f>EVO_resolPIA!D22:J22</xm:f>
              <xm:sqref>K22</xm:sqref>
            </x14:sparkline>
            <x14:sparkline>
              <xm:f>EVO_resolPIA!D23:J23</xm:f>
              <xm:sqref>K23</xm:sqref>
            </x14:sparkline>
            <x14:sparkline>
              <xm:f>EVO_resolPIA!D24:J24</xm:f>
              <xm:sqref>K24</xm:sqref>
            </x14:sparkline>
            <x14:sparkline>
              <xm:f>EVO_resolPIA!D25:J25</xm:f>
              <xm:sqref>K25</xm:sqref>
            </x14:sparkline>
            <x14:sparkline>
              <xm:f>EVO_resolPIA!D26:J26</xm:f>
              <xm:sqref>K26</xm:sqref>
            </x14:sparkline>
            <x14:sparkline>
              <xm:f>EVO_resolPIA!D27:J27</xm:f>
              <xm:sqref>K27</xm:sqref>
            </x14:sparkline>
          </x14:sparklines>
        </x14:sparklineGroup>
      </x14:sparklineGroup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Hoja77">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195</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499" t="s">
        <v>455</v>
      </c>
      <c r="C6" s="1499"/>
      <c r="D6" s="1499"/>
      <c r="E6" s="1499"/>
      <c r="F6" s="1499"/>
      <c r="G6" s="1499"/>
      <c r="H6" s="1499"/>
      <c r="I6" s="1499"/>
      <c r="J6" s="1016"/>
      <c r="K6" s="1016"/>
      <c r="L6" s="1016"/>
      <c r="M6" s="1067"/>
      <c r="N6" s="1067"/>
      <c r="O6" s="1067"/>
      <c r="P6" s="1067"/>
      <c r="Q6" s="1067"/>
      <c r="R6" s="1067"/>
    </row>
    <row r="7" spans="1:18" s="621" customFormat="1" ht="15.75" customHeight="1" x14ac:dyDescent="0.25">
      <c r="A7" s="1015"/>
      <c r="B7" s="1638" t="str">
        <f>porsaad!$B$6</f>
        <v>Situación a 31 de diciembre de 2024</v>
      </c>
      <c r="C7" s="1638"/>
      <c r="D7" s="1638"/>
      <c r="E7" s="1638"/>
      <c r="F7" s="1638"/>
      <c r="G7" s="1638"/>
      <c r="H7" s="1638"/>
      <c r="I7" s="1638"/>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651" t="s">
        <v>12</v>
      </c>
      <c r="C9" s="1653" t="s">
        <v>48</v>
      </c>
      <c r="D9" s="1653"/>
      <c r="E9" s="1654" t="s">
        <v>33</v>
      </c>
      <c r="F9" s="1655"/>
      <c r="G9" s="1656" t="s">
        <v>32</v>
      </c>
      <c r="H9" s="1657"/>
      <c r="I9" s="1070"/>
      <c r="J9" s="1070"/>
      <c r="K9" s="1070"/>
      <c r="L9" s="1070"/>
      <c r="M9" s="1070"/>
      <c r="N9" s="1070"/>
      <c r="O9" s="1070"/>
    </row>
    <row r="10" spans="1:18" ht="46.5" customHeight="1" x14ac:dyDescent="0.35">
      <c r="B10" s="1652"/>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v>259.56666666666666</v>
      </c>
      <c r="D11" s="1073">
        <v>0.1694407084049859</v>
      </c>
      <c r="E11" s="1072">
        <v>468.37296916300676</v>
      </c>
      <c r="F11" s="1073">
        <v>0.34767390706641926</v>
      </c>
      <c r="G11" s="1072">
        <v>586.95975372183955</v>
      </c>
      <c r="H11" s="1073">
        <v>0.18691722407930447</v>
      </c>
      <c r="I11" s="1070"/>
      <c r="J11" s="1070"/>
      <c r="K11" s="1070"/>
      <c r="L11" s="1070"/>
      <c r="M11" s="1070"/>
      <c r="N11" s="1070"/>
      <c r="O11" s="1070"/>
    </row>
    <row r="12" spans="1:18" ht="15" customHeight="1" x14ac:dyDescent="0.35">
      <c r="B12" s="1074" t="s">
        <v>7</v>
      </c>
      <c r="C12" s="1075">
        <v>233.78750000000008</v>
      </c>
      <c r="D12" s="1076">
        <v>0.54375633753218067</v>
      </c>
      <c r="E12" s="1075">
        <v>403.43201761629456</v>
      </c>
      <c r="F12" s="1076">
        <v>0.60551504266041722</v>
      </c>
      <c r="G12" s="1075">
        <v>465.62703227499372</v>
      </c>
      <c r="H12" s="1076">
        <v>0.42240853172944742</v>
      </c>
      <c r="I12" s="1070"/>
      <c r="J12" s="1070"/>
      <c r="K12" s="1070"/>
      <c r="L12" s="1070"/>
      <c r="M12" s="1070"/>
      <c r="N12" s="1070"/>
      <c r="O12" s="1070"/>
    </row>
    <row r="13" spans="1:18" ht="15" customHeight="1" x14ac:dyDescent="0.35">
      <c r="B13" s="1074" t="s">
        <v>37</v>
      </c>
      <c r="C13" s="1075">
        <v>340.16500000000008</v>
      </c>
      <c r="D13" s="1076">
        <v>0.34767574082624547</v>
      </c>
      <c r="E13" s="1075">
        <v>403.17972770592485</v>
      </c>
      <c r="F13" s="1076">
        <v>0.42391028883885701</v>
      </c>
      <c r="G13" s="1075">
        <v>443.41298927614122</v>
      </c>
      <c r="H13" s="1076">
        <v>0.43351656569297287</v>
      </c>
      <c r="I13" s="1070"/>
      <c r="J13" s="1070"/>
      <c r="K13" s="1070"/>
      <c r="L13" s="1070"/>
      <c r="M13" s="1070"/>
      <c r="N13" s="1070"/>
      <c r="O13" s="1070"/>
    </row>
    <row r="14" spans="1:18" ht="15" customHeight="1" x14ac:dyDescent="0.35">
      <c r="B14" s="1074" t="s">
        <v>38</v>
      </c>
      <c r="C14" s="1075" t="s">
        <v>364</v>
      </c>
      <c r="D14" s="1076" t="s">
        <v>364</v>
      </c>
      <c r="E14" s="1075">
        <v>575.27418954128461</v>
      </c>
      <c r="F14" s="1076">
        <v>0.22900494970610424</v>
      </c>
      <c r="G14" s="1075">
        <v>541.72390766153899</v>
      </c>
      <c r="H14" s="1076">
        <v>0.30664435898522735</v>
      </c>
      <c r="I14" s="1070"/>
      <c r="J14" s="1070"/>
      <c r="K14" s="1070"/>
      <c r="L14" s="1070"/>
      <c r="M14" s="1070"/>
      <c r="N14" s="1070"/>
      <c r="O14" s="1070"/>
    </row>
    <row r="15" spans="1:18" ht="15" customHeight="1" x14ac:dyDescent="0.35">
      <c r="B15" s="1074" t="s">
        <v>6</v>
      </c>
      <c r="C15" s="1075">
        <v>387.58428571428573</v>
      </c>
      <c r="D15" s="1076">
        <v>0.68499038206327734</v>
      </c>
      <c r="E15" s="1075">
        <v>385.98179846938649</v>
      </c>
      <c r="F15" s="1076">
        <v>0.66461184541428586</v>
      </c>
      <c r="G15" s="1075">
        <v>507.29560449859412</v>
      </c>
      <c r="H15" s="1076">
        <v>0.55265015497440506</v>
      </c>
      <c r="I15" s="1070"/>
      <c r="J15" s="1070"/>
      <c r="K15" s="1070"/>
      <c r="L15" s="1070"/>
      <c r="M15" s="1070"/>
      <c r="N15" s="1070"/>
      <c r="O15" s="1070"/>
    </row>
    <row r="16" spans="1:18" ht="15" customHeight="1" x14ac:dyDescent="0.35">
      <c r="B16" s="1074" t="s">
        <v>5</v>
      </c>
      <c r="C16" s="1075">
        <v>475.65800000000002</v>
      </c>
      <c r="D16" s="1076">
        <v>0.37376992398903058</v>
      </c>
      <c r="E16" s="1075">
        <v>491.89840764331223</v>
      </c>
      <c r="F16" s="1076">
        <v>0.51049308276719896</v>
      </c>
      <c r="G16" s="1075">
        <v>518.96948717948715</v>
      </c>
      <c r="H16" s="1076">
        <v>0.48658761542480827</v>
      </c>
      <c r="I16" s="1070"/>
      <c r="J16" s="1070"/>
      <c r="K16" s="1070"/>
      <c r="L16" s="1070"/>
      <c r="M16" s="1070"/>
      <c r="N16" s="1070"/>
      <c r="O16" s="1070"/>
    </row>
    <row r="17" spans="1:15" ht="15" customHeight="1" x14ac:dyDescent="0.35">
      <c r="B17" s="1074" t="s">
        <v>4</v>
      </c>
      <c r="C17" s="1075">
        <v>255.13812499999992</v>
      </c>
      <c r="D17" s="1076">
        <v>0.38564906754994727</v>
      </c>
      <c r="E17" s="1075">
        <v>426.56467743617105</v>
      </c>
      <c r="F17" s="1076">
        <v>0.66210885449247137</v>
      </c>
      <c r="G17" s="1075">
        <v>581.06224154505776</v>
      </c>
      <c r="H17" s="1076">
        <v>0.55060492268038053</v>
      </c>
      <c r="I17" s="1070"/>
      <c r="J17" s="1070"/>
      <c r="K17" s="1070"/>
      <c r="L17" s="1070"/>
      <c r="M17" s="1070"/>
      <c r="N17" s="1070"/>
      <c r="O17" s="1070"/>
    </row>
    <row r="18" spans="1:15" ht="15" customHeight="1" x14ac:dyDescent="0.35">
      <c r="B18" s="1074" t="s">
        <v>40</v>
      </c>
      <c r="C18" s="1075">
        <v>251.76128849809771</v>
      </c>
      <c r="D18" s="1076">
        <v>0.39419868437526417</v>
      </c>
      <c r="E18" s="1075">
        <v>409.54967754977866</v>
      </c>
      <c r="F18" s="1076">
        <v>0.52658181630910517</v>
      </c>
      <c r="G18" s="1075">
        <v>461.09769817814032</v>
      </c>
      <c r="H18" s="1076">
        <v>0.55033285097293438</v>
      </c>
      <c r="I18" s="1070"/>
      <c r="J18" s="1070"/>
      <c r="K18" s="1070"/>
      <c r="L18" s="1070"/>
      <c r="M18" s="1070"/>
      <c r="N18" s="1070"/>
      <c r="O18" s="1070"/>
    </row>
    <row r="19" spans="1:15" ht="15" customHeight="1" x14ac:dyDescent="0.35">
      <c r="B19" s="1074" t="s">
        <v>41</v>
      </c>
      <c r="C19" s="1075">
        <v>715.60333333333335</v>
      </c>
      <c r="D19" s="1076">
        <v>0.65656373619379582</v>
      </c>
      <c r="E19" s="1075">
        <v>676.0476848725051</v>
      </c>
      <c r="F19" s="1076">
        <v>0.44972030611965941</v>
      </c>
      <c r="G19" s="1075">
        <v>662.06591471292757</v>
      </c>
      <c r="H19" s="1076">
        <v>0.45704704581137467</v>
      </c>
      <c r="I19" s="1070"/>
      <c r="J19" s="1070"/>
      <c r="K19" s="1070"/>
      <c r="L19" s="1070"/>
      <c r="M19" s="1070"/>
      <c r="N19" s="1070"/>
      <c r="O19" s="1070"/>
    </row>
    <row r="20" spans="1:15" ht="15" customHeight="1" x14ac:dyDescent="0.35">
      <c r="B20" s="1074" t="s">
        <v>3</v>
      </c>
      <c r="C20" s="1075">
        <v>1449.6832166301988</v>
      </c>
      <c r="D20" s="1076">
        <v>0.34424129768662232</v>
      </c>
      <c r="E20" s="1075">
        <v>980.86960372960334</v>
      </c>
      <c r="F20" s="1076">
        <v>0.38632819532055651</v>
      </c>
      <c r="G20" s="1075">
        <v>891.09889210949996</v>
      </c>
      <c r="H20" s="1076">
        <v>0.36780748343379488</v>
      </c>
      <c r="I20" s="1070"/>
      <c r="J20" s="1070"/>
      <c r="K20" s="1070"/>
      <c r="L20" s="1070"/>
      <c r="M20" s="1070"/>
      <c r="N20" s="1070"/>
      <c r="O20" s="1070"/>
    </row>
    <row r="21" spans="1:15" ht="15" customHeight="1" x14ac:dyDescent="0.35">
      <c r="B21" s="1074" t="s">
        <v>2</v>
      </c>
      <c r="C21" s="1075">
        <v>304.66666666666669</v>
      </c>
      <c r="D21" s="1076">
        <v>0.55450890337061309</v>
      </c>
      <c r="E21" s="1075">
        <v>364.4937849779086</v>
      </c>
      <c r="F21" s="1076">
        <v>0.49275744511469205</v>
      </c>
      <c r="G21" s="1075">
        <v>468.66860410557246</v>
      </c>
      <c r="H21" s="1076">
        <v>0.46208271446475019</v>
      </c>
      <c r="I21" s="1070"/>
      <c r="J21" s="1070"/>
      <c r="K21" s="1070"/>
      <c r="L21" s="1070"/>
      <c r="M21" s="1070"/>
      <c r="N21" s="1070"/>
      <c r="O21" s="1070"/>
    </row>
    <row r="22" spans="1:15" ht="15" customHeight="1" x14ac:dyDescent="0.35">
      <c r="B22" s="1074" t="s">
        <v>35</v>
      </c>
      <c r="C22" s="1075">
        <v>332.36510638297875</v>
      </c>
      <c r="D22" s="1076">
        <v>0.48040069579962408</v>
      </c>
      <c r="E22" s="1075">
        <v>402.83755852843098</v>
      </c>
      <c r="F22" s="1076">
        <v>0.45406512803148796</v>
      </c>
      <c r="G22" s="1075">
        <v>421.73898785425354</v>
      </c>
      <c r="H22" s="1076">
        <v>0.43330642156157245</v>
      </c>
      <c r="I22" s="1070"/>
      <c r="J22" s="1070"/>
      <c r="K22" s="1070"/>
      <c r="L22" s="1070"/>
      <c r="M22" s="1070"/>
      <c r="N22" s="1070"/>
      <c r="O22" s="1070"/>
    </row>
    <row r="23" spans="1:15" ht="15" customHeight="1" x14ac:dyDescent="0.35">
      <c r="B23" s="1074" t="s">
        <v>42</v>
      </c>
      <c r="C23" s="1075">
        <v>396.96333333333337</v>
      </c>
      <c r="D23" s="1076">
        <v>0.1837029878454883</v>
      </c>
      <c r="E23" s="1075">
        <v>600.22250557621987</v>
      </c>
      <c r="F23" s="1076">
        <v>0.24530775572398997</v>
      </c>
      <c r="G23" s="1075">
        <v>605.29677309004592</v>
      </c>
      <c r="H23" s="1076">
        <v>0.2418520758353821</v>
      </c>
      <c r="I23" s="1070"/>
      <c r="J23" s="1070"/>
      <c r="K23" s="1070"/>
      <c r="L23" s="1070"/>
      <c r="M23" s="1070"/>
      <c r="N23" s="1070"/>
      <c r="O23" s="1070"/>
    </row>
    <row r="24" spans="1:15" ht="15" customHeight="1" x14ac:dyDescent="0.35">
      <c r="B24" s="1074" t="s">
        <v>43</v>
      </c>
      <c r="C24" s="1075" t="s">
        <v>364</v>
      </c>
      <c r="D24" s="1076" t="s">
        <v>364</v>
      </c>
      <c r="E24" s="1075">
        <v>421.16925110132144</v>
      </c>
      <c r="F24" s="1076">
        <v>0.49676792581950041</v>
      </c>
      <c r="G24" s="1075">
        <v>511.09255533199286</v>
      </c>
      <c r="H24" s="1076">
        <v>0.466439039676878</v>
      </c>
      <c r="I24" s="1070"/>
      <c r="J24" s="1070"/>
      <c r="K24" s="1070"/>
      <c r="L24" s="1070"/>
      <c r="M24" s="1070"/>
      <c r="N24" s="1070"/>
      <c r="O24" s="1070"/>
    </row>
    <row r="25" spans="1:15" ht="15" customHeight="1" x14ac:dyDescent="0.35">
      <c r="B25" s="1074" t="s">
        <v>44</v>
      </c>
      <c r="C25" s="1075">
        <v>1159.4159999999997</v>
      </c>
      <c r="D25" s="1076">
        <v>0.48020726389523238</v>
      </c>
      <c r="E25" s="1075">
        <v>844.96165329052928</v>
      </c>
      <c r="F25" s="1076">
        <v>0.65919074408460121</v>
      </c>
      <c r="G25" s="1075">
        <v>877.30662745097948</v>
      </c>
      <c r="H25" s="1076">
        <v>0.58391826310556827</v>
      </c>
      <c r="I25" s="1070"/>
      <c r="J25" s="1070"/>
      <c r="K25" s="1070"/>
      <c r="L25" s="1070"/>
      <c r="M25" s="1070"/>
      <c r="N25" s="1070"/>
      <c r="O25" s="1070"/>
    </row>
    <row r="26" spans="1:15" ht="15" customHeight="1" x14ac:dyDescent="0.35">
      <c r="B26" s="1074" t="s">
        <v>45</v>
      </c>
      <c r="C26" s="1075">
        <v>305.67200000000003</v>
      </c>
      <c r="D26" s="1076">
        <v>0.30910524365897202</v>
      </c>
      <c r="E26" s="1075">
        <v>652.4720270270285</v>
      </c>
      <c r="F26" s="1076">
        <v>0.3226273880639392</v>
      </c>
      <c r="G26" s="1075">
        <v>699.02988355167588</v>
      </c>
      <c r="H26" s="1076">
        <v>0.3395079299441478</v>
      </c>
      <c r="I26" s="1070"/>
      <c r="J26" s="1070"/>
      <c r="K26" s="1070"/>
      <c r="L26" s="1070"/>
      <c r="M26" s="1070"/>
      <c r="N26" s="1070"/>
      <c r="O26" s="1070"/>
    </row>
    <row r="27" spans="1:15" ht="15" customHeight="1" x14ac:dyDescent="0.35">
      <c r="B27" s="1074" t="s">
        <v>46</v>
      </c>
      <c r="C27" s="1075">
        <v>693.2844444444446</v>
      </c>
      <c r="D27" s="1076">
        <v>7.2118136044977743E-2</v>
      </c>
      <c r="E27" s="1075">
        <v>695.5880353634592</v>
      </c>
      <c r="F27" s="1076">
        <v>9.6489318111496164E-2</v>
      </c>
      <c r="G27" s="1075">
        <v>690.46158730158766</v>
      </c>
      <c r="H27" s="1076">
        <v>0.10329623032155105</v>
      </c>
      <c r="I27" s="1070"/>
      <c r="J27" s="1070"/>
      <c r="K27" s="1070"/>
      <c r="L27" s="1070"/>
      <c r="M27" s="1070"/>
      <c r="N27" s="1070"/>
      <c r="O27" s="1070"/>
    </row>
    <row r="28" spans="1:15" ht="15" customHeight="1" x14ac:dyDescent="0.35">
      <c r="B28" s="1077" t="s">
        <v>1</v>
      </c>
      <c r="C28" s="1078" t="s">
        <v>364</v>
      </c>
      <c r="D28" s="1079" t="s">
        <v>364</v>
      </c>
      <c r="E28" s="1078">
        <v>243.67</v>
      </c>
      <c r="F28" s="1079">
        <v>0</v>
      </c>
      <c r="G28" s="1078" t="s">
        <v>364</v>
      </c>
      <c r="H28" s="1079" t="s">
        <v>364</v>
      </c>
      <c r="I28" s="1070"/>
      <c r="J28" s="1070"/>
      <c r="K28" s="1070"/>
      <c r="L28" s="1070"/>
      <c r="M28" s="1070"/>
      <c r="N28" s="1070"/>
      <c r="O28" s="1070"/>
    </row>
    <row r="29" spans="1:15" ht="15" customHeight="1" x14ac:dyDescent="0.35">
      <c r="B29" s="1307" t="s">
        <v>0</v>
      </c>
      <c r="C29" s="1308">
        <v>456.42363122332785</v>
      </c>
      <c r="D29" s="1309">
        <v>1.087419739922691</v>
      </c>
      <c r="E29" s="1308">
        <v>542.52157217662591</v>
      </c>
      <c r="F29" s="1309">
        <v>0.56353293660688308</v>
      </c>
      <c r="G29" s="1308">
        <v>578.95019220105837</v>
      </c>
      <c r="H29" s="1309">
        <v>0.47367787691189761</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189</v>
      </c>
      <c r="C31" s="1080"/>
      <c r="D31" s="1080"/>
      <c r="E31" s="1080"/>
      <c r="F31" s="1080"/>
      <c r="G31" s="1080"/>
      <c r="H31" s="1080"/>
      <c r="I31" s="1081"/>
      <c r="J31" s="1081"/>
      <c r="K31" s="1081"/>
      <c r="L31" s="1081"/>
      <c r="M31" s="1081"/>
      <c r="N31" s="1081"/>
      <c r="O31" s="1081"/>
    </row>
    <row r="32" spans="1:15" ht="44.5" customHeight="1" x14ac:dyDescent="0.35">
      <c r="B32" s="1650" t="s">
        <v>289</v>
      </c>
      <c r="C32" s="1650"/>
      <c r="D32" s="1650"/>
      <c r="E32" s="1650"/>
      <c r="F32" s="1650"/>
      <c r="G32" s="1650"/>
      <c r="H32" s="1650"/>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Hoja78">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499" t="s">
        <v>454</v>
      </c>
      <c r="C6" s="1499"/>
      <c r="D6" s="1499"/>
      <c r="E6" s="1499"/>
      <c r="F6" s="1499"/>
      <c r="G6" s="1499"/>
      <c r="H6" s="1499"/>
      <c r="I6" s="1499"/>
      <c r="J6" s="1016"/>
      <c r="K6" s="1016"/>
      <c r="L6" s="1016"/>
      <c r="M6" s="1067"/>
      <c r="N6" s="1067"/>
      <c r="O6" s="1067"/>
      <c r="P6" s="1067"/>
      <c r="Q6" s="1067"/>
      <c r="R6" s="1067"/>
    </row>
    <row r="7" spans="1:18" s="621" customFormat="1" ht="15.75" customHeight="1" x14ac:dyDescent="0.25">
      <c r="A7" s="1015"/>
      <c r="B7" s="1638" t="str">
        <f>porsaad!$B$6</f>
        <v>Situación a 31 de diciembre de 2024</v>
      </c>
      <c r="C7" s="1638"/>
      <c r="D7" s="1638"/>
      <c r="E7" s="1638"/>
      <c r="F7" s="1638"/>
      <c r="G7" s="1638"/>
      <c r="H7" s="1638"/>
      <c r="I7" s="1638"/>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651" t="s">
        <v>12</v>
      </c>
      <c r="C9" s="1653" t="s">
        <v>48</v>
      </c>
      <c r="D9" s="1653"/>
      <c r="E9" s="1654" t="s">
        <v>33</v>
      </c>
      <c r="F9" s="1655"/>
      <c r="G9" s="1656" t="s">
        <v>32</v>
      </c>
      <c r="H9" s="1657"/>
      <c r="I9" s="1070"/>
      <c r="J9" s="1070"/>
      <c r="K9" s="1070"/>
      <c r="L9" s="1070"/>
      <c r="M9" s="1070"/>
      <c r="N9" s="1070"/>
      <c r="O9" s="1070"/>
    </row>
    <row r="10" spans="1:18" ht="46.5" customHeight="1" x14ac:dyDescent="0.35">
      <c r="B10" s="1652"/>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v>315.83570175438598</v>
      </c>
      <c r="D11" s="1073">
        <v>0.29388893277711259</v>
      </c>
      <c r="E11" s="1072">
        <v>347.72654411764705</v>
      </c>
      <c r="F11" s="1073">
        <v>0.24096496829528241</v>
      </c>
      <c r="G11" s="1072">
        <v>561.14010869565243</v>
      </c>
      <c r="H11" s="1073">
        <v>0.25530406692026408</v>
      </c>
      <c r="I11" s="1070"/>
      <c r="J11" s="1070"/>
      <c r="K11" s="1070"/>
      <c r="L11" s="1070"/>
      <c r="M11" s="1070"/>
      <c r="N11" s="1070"/>
      <c r="O11" s="1070"/>
    </row>
    <row r="12" spans="1:18" ht="15" customHeight="1" x14ac:dyDescent="0.35">
      <c r="B12" s="1074" t="s">
        <v>7</v>
      </c>
      <c r="C12" s="1075">
        <v>232.5694447725925</v>
      </c>
      <c r="D12" s="1076">
        <v>0.39625643968151708</v>
      </c>
      <c r="E12" s="1075">
        <v>194.08719251336899</v>
      </c>
      <c r="F12" s="1076">
        <v>0.46482096138079804</v>
      </c>
      <c r="G12" s="1075">
        <v>320.91957746478869</v>
      </c>
      <c r="H12" s="1076">
        <v>0.25833819412074532</v>
      </c>
      <c r="I12" s="1070"/>
      <c r="J12" s="1070"/>
      <c r="K12" s="1070"/>
      <c r="L12" s="1070"/>
      <c r="M12" s="1070"/>
      <c r="N12" s="1070"/>
      <c r="O12" s="1070"/>
    </row>
    <row r="13" spans="1:18" ht="15" customHeight="1" x14ac:dyDescent="0.35">
      <c r="B13" s="1074" t="s">
        <v>37</v>
      </c>
      <c r="C13" s="1075">
        <v>212.86059999999998</v>
      </c>
      <c r="D13" s="1076">
        <v>0.23813160408663656</v>
      </c>
      <c r="E13" s="1075">
        <v>301.86146596858572</v>
      </c>
      <c r="F13" s="1076">
        <v>0.16024266512713595</v>
      </c>
      <c r="G13" s="1075">
        <v>471.11443478260929</v>
      </c>
      <c r="H13" s="1076">
        <v>0.15751326340637525</v>
      </c>
      <c r="I13" s="1070"/>
      <c r="J13" s="1070"/>
      <c r="K13" s="1070"/>
      <c r="L13" s="1070"/>
      <c r="M13" s="1070"/>
      <c r="N13" s="1070"/>
      <c r="O13" s="1070"/>
    </row>
    <row r="14" spans="1:18" ht="15" customHeight="1" x14ac:dyDescent="0.35">
      <c r="B14" s="1074" t="s">
        <v>38</v>
      </c>
      <c r="C14" s="1075">
        <v>243.08979591836726</v>
      </c>
      <c r="D14" s="1076">
        <v>0.57330312150843032</v>
      </c>
      <c r="E14" s="1075">
        <v>285.97130449275363</v>
      </c>
      <c r="F14" s="1076">
        <v>0.47243650782558599</v>
      </c>
      <c r="G14" s="1075">
        <v>353.50093750000002</v>
      </c>
      <c r="H14" s="1076">
        <v>0.71083618198652476</v>
      </c>
      <c r="I14" s="1070"/>
      <c r="J14" s="1070"/>
      <c r="K14" s="1070"/>
      <c r="L14" s="1070"/>
      <c r="M14" s="1070"/>
      <c r="N14" s="1070"/>
      <c r="O14" s="1070"/>
    </row>
    <row r="15" spans="1:18" ht="15" customHeight="1" x14ac:dyDescent="0.35">
      <c r="B15" s="1074" t="s">
        <v>6</v>
      </c>
      <c r="C15" s="1075">
        <v>192.37986842105249</v>
      </c>
      <c r="D15" s="1076">
        <v>0.86197428339948245</v>
      </c>
      <c r="E15" s="1075">
        <v>238.56315384615399</v>
      </c>
      <c r="F15" s="1076">
        <v>0.82976658908688417</v>
      </c>
      <c r="G15" s="1075">
        <v>450.23325791855183</v>
      </c>
      <c r="H15" s="1076">
        <v>0.71012476087643517</v>
      </c>
      <c r="I15" s="1070"/>
      <c r="J15" s="1070"/>
      <c r="K15" s="1070"/>
      <c r="L15" s="1070"/>
      <c r="M15" s="1070"/>
      <c r="N15" s="1070"/>
      <c r="O15" s="1070"/>
    </row>
    <row r="16" spans="1:18" ht="15" customHeight="1" x14ac:dyDescent="0.35">
      <c r="B16" s="1074" t="s">
        <v>5</v>
      </c>
      <c r="C16" s="1075">
        <v>100</v>
      </c>
      <c r="D16" s="1076">
        <v>0</v>
      </c>
      <c r="E16" s="1075" t="s">
        <v>364</v>
      </c>
      <c r="F16" s="1076" t="s">
        <v>364</v>
      </c>
      <c r="G16" s="1075" t="s">
        <v>364</v>
      </c>
      <c r="H16" s="1076" t="s">
        <v>364</v>
      </c>
      <c r="I16" s="1070"/>
      <c r="J16" s="1070"/>
      <c r="K16" s="1070"/>
      <c r="L16" s="1070"/>
      <c r="M16" s="1070"/>
      <c r="N16" s="1070"/>
      <c r="O16" s="1070"/>
    </row>
    <row r="17" spans="1:15" ht="15" customHeight="1" x14ac:dyDescent="0.35">
      <c r="B17" s="1074" t="s">
        <v>4</v>
      </c>
      <c r="C17" s="1075">
        <v>244.03831411684999</v>
      </c>
      <c r="D17" s="1076">
        <v>0.52492877390764003</v>
      </c>
      <c r="E17" s="1075">
        <v>459.41260744985505</v>
      </c>
      <c r="F17" s="1076">
        <v>0.60523812928050358</v>
      </c>
      <c r="G17" s="1075">
        <v>615.44761083743947</v>
      </c>
      <c r="H17" s="1076">
        <v>0.53539587232900221</v>
      </c>
      <c r="I17" s="1070"/>
      <c r="J17" s="1070"/>
      <c r="K17" s="1070"/>
      <c r="L17" s="1070"/>
      <c r="M17" s="1070"/>
      <c r="N17" s="1070"/>
      <c r="O17" s="1070"/>
    </row>
    <row r="18" spans="1:15" ht="15" customHeight="1" x14ac:dyDescent="0.35">
      <c r="B18" s="1074" t="s">
        <v>40</v>
      </c>
      <c r="C18" s="1075">
        <v>204.32576397515535</v>
      </c>
      <c r="D18" s="1076">
        <v>0.52615374593565134</v>
      </c>
      <c r="E18" s="1075">
        <v>260.8450416666667</v>
      </c>
      <c r="F18" s="1076">
        <v>0.50807525900798889</v>
      </c>
      <c r="G18" s="1075">
        <v>284.66864189189192</v>
      </c>
      <c r="H18" s="1076">
        <v>0.46178279961855745</v>
      </c>
      <c r="I18" s="1070"/>
      <c r="J18" s="1070"/>
      <c r="K18" s="1070"/>
      <c r="L18" s="1070"/>
      <c r="M18" s="1070"/>
      <c r="N18" s="1070"/>
      <c r="O18" s="1070"/>
    </row>
    <row r="19" spans="1:15" ht="15" customHeight="1" x14ac:dyDescent="0.35">
      <c r="B19" s="1074" t="s">
        <v>41</v>
      </c>
      <c r="C19" s="1075">
        <v>404.63931216931093</v>
      </c>
      <c r="D19" s="1076">
        <v>0.18930858904323697</v>
      </c>
      <c r="E19" s="1075">
        <v>417.59886363635729</v>
      </c>
      <c r="F19" s="1076">
        <v>0.12717730986982112</v>
      </c>
      <c r="G19" s="1075">
        <v>422.24156351791595</v>
      </c>
      <c r="H19" s="1076">
        <v>0.11214326485750416</v>
      </c>
      <c r="I19" s="1070"/>
      <c r="J19" s="1070"/>
      <c r="K19" s="1070"/>
      <c r="L19" s="1070"/>
      <c r="M19" s="1070"/>
      <c r="N19" s="1070"/>
      <c r="O19" s="1070"/>
    </row>
    <row r="20" spans="1:15" ht="15" customHeight="1" x14ac:dyDescent="0.35">
      <c r="B20" s="1074" t="s">
        <v>3</v>
      </c>
      <c r="C20" s="1075">
        <v>447.22019480519589</v>
      </c>
      <c r="D20" s="1076">
        <v>0.54229261103453186</v>
      </c>
      <c r="E20" s="1075">
        <v>485.46746376811177</v>
      </c>
      <c r="F20" s="1076">
        <v>0.42716744029289316</v>
      </c>
      <c r="G20" s="1075">
        <v>701.36006607929653</v>
      </c>
      <c r="H20" s="1076">
        <v>0.25611221923708605</v>
      </c>
      <c r="I20" s="1070"/>
      <c r="J20" s="1070"/>
      <c r="K20" s="1070"/>
      <c r="L20" s="1070"/>
      <c r="M20" s="1070"/>
      <c r="N20" s="1070"/>
      <c r="O20" s="1070"/>
    </row>
    <row r="21" spans="1:15" ht="15" customHeight="1" x14ac:dyDescent="0.35">
      <c r="B21" s="1074" t="s">
        <v>2</v>
      </c>
      <c r="C21" s="1075">
        <v>293.97596385542181</v>
      </c>
      <c r="D21" s="1076">
        <v>0.32192620102745206</v>
      </c>
      <c r="E21" s="1075">
        <v>354.85510385756669</v>
      </c>
      <c r="F21" s="1076">
        <v>0.28776665585000477</v>
      </c>
      <c r="G21" s="1075">
        <v>367.89701886792443</v>
      </c>
      <c r="H21" s="1076">
        <v>0.34977269118838333</v>
      </c>
      <c r="I21" s="1070"/>
      <c r="J21" s="1070"/>
      <c r="K21" s="1070"/>
      <c r="L21" s="1070"/>
      <c r="M21" s="1070"/>
      <c r="N21" s="1070"/>
      <c r="O21" s="1070"/>
    </row>
    <row r="22" spans="1:15" ht="15" customHeight="1" x14ac:dyDescent="0.35">
      <c r="B22" s="1074" t="s">
        <v>35</v>
      </c>
      <c r="C22" s="1075">
        <v>227.22716255025787</v>
      </c>
      <c r="D22" s="1076">
        <v>0.37131074268100667</v>
      </c>
      <c r="E22" s="1075">
        <v>232.37101860053176</v>
      </c>
      <c r="F22" s="1076">
        <v>0.42721072761137274</v>
      </c>
      <c r="G22" s="1075">
        <v>359.87094631483217</v>
      </c>
      <c r="H22" s="1076">
        <v>0.42736868662626909</v>
      </c>
      <c r="I22" s="1070"/>
      <c r="J22" s="1070"/>
      <c r="K22" s="1070"/>
      <c r="L22" s="1070"/>
      <c r="M22" s="1070"/>
      <c r="N22" s="1070"/>
      <c r="O22" s="1070"/>
    </row>
    <row r="23" spans="1:15" ht="15" customHeight="1" x14ac:dyDescent="0.35">
      <c r="B23" s="1074" t="s">
        <v>42</v>
      </c>
      <c r="C23" s="1075">
        <v>321.24904977375581</v>
      </c>
      <c r="D23" s="1076">
        <v>0.13633356283762507</v>
      </c>
      <c r="E23" s="1075">
        <v>335.23574445617686</v>
      </c>
      <c r="F23" s="1076">
        <v>0.16576931753413698</v>
      </c>
      <c r="G23" s="1075">
        <v>460.33918861959211</v>
      </c>
      <c r="H23" s="1076">
        <v>0.23207929794507748</v>
      </c>
      <c r="I23" s="1070"/>
      <c r="J23" s="1070"/>
      <c r="K23" s="1070"/>
      <c r="L23" s="1070"/>
      <c r="M23" s="1070"/>
      <c r="N23" s="1070"/>
      <c r="O23" s="1070"/>
    </row>
    <row r="24" spans="1:15" ht="15" customHeight="1" x14ac:dyDescent="0.35">
      <c r="B24" s="1074" t="s">
        <v>43</v>
      </c>
      <c r="C24" s="1075">
        <v>397.25950819672101</v>
      </c>
      <c r="D24" s="1076">
        <v>0.16646051547697222</v>
      </c>
      <c r="E24" s="1075">
        <v>441.66784946236567</v>
      </c>
      <c r="F24" s="1076">
        <v>0.21971580425673934</v>
      </c>
      <c r="G24" s="1075">
        <v>620.15015873015864</v>
      </c>
      <c r="H24" s="1076">
        <v>0.26797311620603553</v>
      </c>
      <c r="I24" s="1070"/>
      <c r="J24" s="1070"/>
      <c r="K24" s="1070"/>
      <c r="L24" s="1070"/>
      <c r="M24" s="1070"/>
      <c r="N24" s="1070"/>
      <c r="O24" s="1070"/>
    </row>
    <row r="25" spans="1:15" ht="15" customHeight="1" x14ac:dyDescent="0.35">
      <c r="B25" s="1074" t="s">
        <v>44</v>
      </c>
      <c r="C25" s="1075">
        <v>610.56883333333315</v>
      </c>
      <c r="D25" s="1076">
        <v>0.64281392943757265</v>
      </c>
      <c r="E25" s="1075">
        <v>664.7763302752295</v>
      </c>
      <c r="F25" s="1076">
        <v>0.52807943249329736</v>
      </c>
      <c r="G25" s="1075">
        <v>632.44820512820525</v>
      </c>
      <c r="H25" s="1076">
        <v>0.59203747207323365</v>
      </c>
      <c r="I25" s="1070"/>
      <c r="J25" s="1070"/>
      <c r="K25" s="1070"/>
      <c r="L25" s="1070"/>
      <c r="M25" s="1070"/>
      <c r="N25" s="1070"/>
      <c r="O25" s="1070"/>
    </row>
    <row r="26" spans="1:15" ht="15" customHeight="1" x14ac:dyDescent="0.35">
      <c r="B26" s="1074" t="s">
        <v>45</v>
      </c>
      <c r="C26" s="1075" t="s">
        <v>364</v>
      </c>
      <c r="D26" s="1076" t="s">
        <v>364</v>
      </c>
      <c r="E26" s="1075">
        <v>450</v>
      </c>
      <c r="F26" s="1076">
        <v>0</v>
      </c>
      <c r="G26" s="1075">
        <v>500</v>
      </c>
      <c r="H26" s="1076">
        <v>0</v>
      </c>
      <c r="I26" s="1070"/>
      <c r="J26" s="1070"/>
      <c r="K26" s="1070"/>
      <c r="L26" s="1070"/>
      <c r="M26" s="1070"/>
      <c r="N26" s="1070"/>
      <c r="O26" s="1070"/>
    </row>
    <row r="27" spans="1:15" ht="15" customHeight="1" x14ac:dyDescent="0.35">
      <c r="B27" s="1074" t="s">
        <v>46</v>
      </c>
      <c r="C27" s="1075">
        <v>348.12050000000005</v>
      </c>
      <c r="D27" s="1076">
        <v>0.31260085773183666</v>
      </c>
      <c r="E27" s="1075">
        <v>287.42805555555555</v>
      </c>
      <c r="F27" s="1076">
        <v>0.29055703061540877</v>
      </c>
      <c r="G27" s="1075">
        <v>509.10600000000005</v>
      </c>
      <c r="H27" s="1076">
        <v>0.26233008300636146</v>
      </c>
      <c r="I27" s="1070"/>
      <c r="J27" s="1070"/>
      <c r="K27" s="1070"/>
      <c r="L27" s="1070"/>
      <c r="M27" s="1070"/>
      <c r="N27" s="1070"/>
      <c r="O27" s="1070"/>
    </row>
    <row r="28" spans="1:15" ht="15" customHeight="1" x14ac:dyDescent="0.35">
      <c r="B28" s="1077" t="s">
        <v>1</v>
      </c>
      <c r="C28" s="1078" t="s">
        <v>364</v>
      </c>
      <c r="D28" s="1079" t="s">
        <v>364</v>
      </c>
      <c r="E28" s="1078" t="s">
        <v>364</v>
      </c>
      <c r="F28" s="1079" t="s">
        <v>364</v>
      </c>
      <c r="G28" s="1078" t="s">
        <v>364</v>
      </c>
      <c r="H28" s="1079" t="s">
        <v>364</v>
      </c>
      <c r="I28" s="1070"/>
      <c r="J28" s="1070"/>
      <c r="K28" s="1070"/>
      <c r="L28" s="1070"/>
      <c r="M28" s="1070"/>
      <c r="N28" s="1070"/>
      <c r="O28" s="1070"/>
    </row>
    <row r="29" spans="1:15" ht="15" customHeight="1" x14ac:dyDescent="0.35">
      <c r="B29" s="1307" t="s">
        <v>0</v>
      </c>
      <c r="C29" s="1308">
        <v>254.54200789332361</v>
      </c>
      <c r="D29" s="1309">
        <v>0.52759907266335815</v>
      </c>
      <c r="E29" s="1308">
        <v>365.99701084280389</v>
      </c>
      <c r="F29" s="1309">
        <v>0.55551800467062773</v>
      </c>
      <c r="G29" s="1308">
        <v>490.42264060860646</v>
      </c>
      <c r="H29" s="1309">
        <v>0.51160756810894881</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189</v>
      </c>
      <c r="C31" s="1080"/>
      <c r="D31" s="1080"/>
      <c r="E31" s="1080"/>
      <c r="F31" s="1080"/>
      <c r="G31" s="1080"/>
      <c r="H31" s="1080"/>
      <c r="I31" s="1081"/>
      <c r="J31" s="1081"/>
      <c r="K31" s="1081"/>
      <c r="L31" s="1081"/>
      <c r="M31" s="1081"/>
      <c r="N31" s="1081"/>
      <c r="O31" s="1081"/>
    </row>
    <row r="32" spans="1:15" ht="47.5" customHeight="1" x14ac:dyDescent="0.35">
      <c r="B32" s="1650" t="s">
        <v>289</v>
      </c>
      <c r="C32" s="1650"/>
      <c r="D32" s="1650"/>
      <c r="E32" s="1650"/>
      <c r="F32" s="1650"/>
      <c r="G32" s="1650"/>
      <c r="H32" s="1650"/>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Hoja79">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197</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499" t="s">
        <v>453</v>
      </c>
      <c r="C6" s="1499"/>
      <c r="D6" s="1499"/>
      <c r="E6" s="1499"/>
      <c r="F6" s="1499"/>
      <c r="G6" s="1499"/>
      <c r="H6" s="1499"/>
      <c r="I6" s="1499"/>
      <c r="J6" s="1016"/>
      <c r="K6" s="1016"/>
      <c r="L6" s="1016"/>
      <c r="M6" s="1067"/>
      <c r="N6" s="1067"/>
      <c r="O6" s="1067"/>
      <c r="P6" s="1067"/>
      <c r="Q6" s="1067"/>
      <c r="R6" s="1067"/>
    </row>
    <row r="7" spans="1:18" s="621" customFormat="1" ht="15.75" customHeight="1" x14ac:dyDescent="0.25">
      <c r="A7" s="1015"/>
      <c r="B7" s="1638" t="str">
        <f>porsaad!$B$6</f>
        <v>Situación a 31 de diciembre de 2024</v>
      </c>
      <c r="C7" s="1638"/>
      <c r="D7" s="1638"/>
      <c r="E7" s="1638"/>
      <c r="F7" s="1638"/>
      <c r="G7" s="1638"/>
      <c r="H7" s="1638"/>
      <c r="I7" s="1638"/>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651" t="s">
        <v>12</v>
      </c>
      <c r="C9" s="1653" t="s">
        <v>48</v>
      </c>
      <c r="D9" s="1653"/>
      <c r="E9" s="1654" t="s">
        <v>33</v>
      </c>
      <c r="F9" s="1655"/>
      <c r="G9" s="1656" t="s">
        <v>32</v>
      </c>
      <c r="H9" s="1657"/>
      <c r="I9" s="1070"/>
      <c r="J9" s="1070"/>
      <c r="K9" s="1070"/>
      <c r="L9" s="1070"/>
      <c r="M9" s="1070"/>
      <c r="N9" s="1070"/>
      <c r="O9" s="1070"/>
    </row>
    <row r="10" spans="1:18" ht="46.5" customHeight="1" x14ac:dyDescent="0.35">
      <c r="B10" s="1652"/>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364</v>
      </c>
      <c r="D11" s="1073" t="s">
        <v>364</v>
      </c>
      <c r="E11" s="1072" t="s">
        <v>364</v>
      </c>
      <c r="F11" s="1073" t="s">
        <v>364</v>
      </c>
      <c r="G11" s="1072" t="s">
        <v>364</v>
      </c>
      <c r="H11" s="1073" t="s">
        <v>364</v>
      </c>
      <c r="I11" s="1070"/>
      <c r="J11" s="1070"/>
      <c r="K11" s="1070"/>
      <c r="L11" s="1070"/>
      <c r="M11" s="1070"/>
      <c r="N11" s="1070"/>
      <c r="O11" s="1070"/>
    </row>
    <row r="12" spans="1:18" ht="15" customHeight="1" x14ac:dyDescent="0.35">
      <c r="B12" s="1074" t="s">
        <v>7</v>
      </c>
      <c r="C12" s="1075" t="s">
        <v>364</v>
      </c>
      <c r="D12" s="1076" t="s">
        <v>364</v>
      </c>
      <c r="E12" s="1075" t="s">
        <v>364</v>
      </c>
      <c r="F12" s="1076" t="s">
        <v>364</v>
      </c>
      <c r="G12" s="1075" t="s">
        <v>364</v>
      </c>
      <c r="H12" s="1076" t="s">
        <v>364</v>
      </c>
      <c r="I12" s="1070"/>
      <c r="J12" s="1070"/>
      <c r="K12" s="1070"/>
      <c r="L12" s="1070"/>
      <c r="M12" s="1070"/>
      <c r="N12" s="1070"/>
      <c r="O12" s="1070"/>
    </row>
    <row r="13" spans="1:18" ht="15" customHeight="1" x14ac:dyDescent="0.35">
      <c r="B13" s="1074" t="s">
        <v>37</v>
      </c>
      <c r="C13" s="1075">
        <v>379.49631086142534</v>
      </c>
      <c r="D13" s="1076">
        <v>0.43189674471189071</v>
      </c>
      <c r="E13" s="1075" t="s">
        <v>364</v>
      </c>
      <c r="F13" s="1076" t="s">
        <v>364</v>
      </c>
      <c r="G13" s="1075" t="s">
        <v>364</v>
      </c>
      <c r="H13" s="1076" t="s">
        <v>364</v>
      </c>
      <c r="I13" s="1070"/>
      <c r="J13" s="1070"/>
      <c r="K13" s="1070"/>
      <c r="L13" s="1070"/>
      <c r="M13" s="1070"/>
      <c r="N13" s="1070"/>
      <c r="O13" s="1070"/>
    </row>
    <row r="14" spans="1:18" ht="15" customHeight="1" x14ac:dyDescent="0.35">
      <c r="B14" s="1074" t="s">
        <v>38</v>
      </c>
      <c r="C14" s="1075" t="s">
        <v>364</v>
      </c>
      <c r="D14" s="1076" t="s">
        <v>364</v>
      </c>
      <c r="E14" s="1075" t="s">
        <v>364</v>
      </c>
      <c r="F14" s="1076" t="s">
        <v>364</v>
      </c>
      <c r="G14" s="1075" t="s">
        <v>364</v>
      </c>
      <c r="H14" s="1076" t="s">
        <v>364</v>
      </c>
      <c r="I14" s="1070"/>
      <c r="J14" s="1070"/>
      <c r="K14" s="1070"/>
      <c r="L14" s="1070"/>
      <c r="M14" s="1070"/>
      <c r="N14" s="1070"/>
      <c r="O14" s="1070"/>
    </row>
    <row r="15" spans="1:18" ht="15" customHeight="1" x14ac:dyDescent="0.35">
      <c r="B15" s="1074" t="s">
        <v>6</v>
      </c>
      <c r="C15" s="1075">
        <v>176.03050454921379</v>
      </c>
      <c r="D15" s="1076">
        <v>0.82389153415229488</v>
      </c>
      <c r="E15" s="1075">
        <v>253.57217506631198</v>
      </c>
      <c r="F15" s="1076">
        <v>0.75454301328284534</v>
      </c>
      <c r="G15" s="1075">
        <v>411.19114882506511</v>
      </c>
      <c r="H15" s="1076">
        <v>0.71731457508851604</v>
      </c>
      <c r="I15" s="1070"/>
      <c r="J15" s="1070"/>
      <c r="K15" s="1070"/>
      <c r="L15" s="1070"/>
      <c r="M15" s="1070"/>
      <c r="N15" s="1070"/>
      <c r="O15" s="1070"/>
    </row>
    <row r="16" spans="1:18" ht="15" customHeight="1" x14ac:dyDescent="0.35">
      <c r="B16" s="1074" t="s">
        <v>5</v>
      </c>
      <c r="C16" s="1075" t="s">
        <v>364</v>
      </c>
      <c r="D16" s="1076" t="s">
        <v>364</v>
      </c>
      <c r="E16" s="1075" t="s">
        <v>364</v>
      </c>
      <c r="F16" s="1076" t="s">
        <v>364</v>
      </c>
      <c r="G16" s="1075" t="s">
        <v>364</v>
      </c>
      <c r="H16" s="1076" t="s">
        <v>364</v>
      </c>
      <c r="I16" s="1070"/>
      <c r="J16" s="1070"/>
      <c r="K16" s="1070"/>
      <c r="L16" s="1070"/>
      <c r="M16" s="1070"/>
      <c r="N16" s="1070"/>
      <c r="O16" s="1070"/>
    </row>
    <row r="17" spans="1:15" ht="15" customHeight="1" x14ac:dyDescent="0.35">
      <c r="B17" s="1074" t="s">
        <v>4</v>
      </c>
      <c r="C17" s="1075">
        <v>151.56829927884613</v>
      </c>
      <c r="D17" s="1076">
        <v>0.96872847000299633</v>
      </c>
      <c r="E17" s="1075">
        <v>189.65274570982839</v>
      </c>
      <c r="F17" s="1076">
        <v>1.0875223893300954</v>
      </c>
      <c r="G17" s="1075">
        <v>251.41977220956738</v>
      </c>
      <c r="H17" s="1076">
        <v>0.95292455848916113</v>
      </c>
      <c r="I17" s="1070"/>
      <c r="J17" s="1070"/>
      <c r="K17" s="1070"/>
      <c r="L17" s="1070"/>
      <c r="M17" s="1070"/>
      <c r="N17" s="1070"/>
      <c r="O17" s="1070"/>
    </row>
    <row r="18" spans="1:15" ht="15" customHeight="1" x14ac:dyDescent="0.35">
      <c r="B18" s="1074" t="s">
        <v>40</v>
      </c>
      <c r="C18" s="1075">
        <v>143.70707317073175</v>
      </c>
      <c r="D18" s="1076">
        <v>0.47969639014660204</v>
      </c>
      <c r="E18" s="1075">
        <v>190.43951321279525</v>
      </c>
      <c r="F18" s="1076">
        <v>0.53099897599515955</v>
      </c>
      <c r="G18" s="1075">
        <v>244.1170140280563</v>
      </c>
      <c r="H18" s="1076">
        <v>0.76161751200574568</v>
      </c>
      <c r="I18" s="1070"/>
      <c r="J18" s="1070"/>
      <c r="K18" s="1070"/>
      <c r="L18" s="1070"/>
      <c r="M18" s="1070"/>
      <c r="N18" s="1070"/>
      <c r="O18" s="1070"/>
    </row>
    <row r="19" spans="1:15" ht="15" customHeight="1" x14ac:dyDescent="0.35">
      <c r="B19" s="1074" t="s">
        <v>41</v>
      </c>
      <c r="C19" s="1075" t="s">
        <v>364</v>
      </c>
      <c r="D19" s="1076" t="s">
        <v>364</v>
      </c>
      <c r="E19" s="1075" t="s">
        <v>364</v>
      </c>
      <c r="F19" s="1076" t="s">
        <v>364</v>
      </c>
      <c r="G19" s="1075" t="s">
        <v>364</v>
      </c>
      <c r="H19" s="1076" t="s">
        <v>364</v>
      </c>
      <c r="I19" s="1070"/>
      <c r="J19" s="1070"/>
      <c r="K19" s="1070"/>
      <c r="L19" s="1070"/>
      <c r="M19" s="1070"/>
      <c r="N19" s="1070"/>
      <c r="O19" s="1070"/>
    </row>
    <row r="20" spans="1:15" ht="15" customHeight="1" x14ac:dyDescent="0.35">
      <c r="B20" s="1074" t="s">
        <v>3</v>
      </c>
      <c r="C20" s="1075">
        <v>263.08741573033706</v>
      </c>
      <c r="D20" s="1076">
        <v>0.29066377544392691</v>
      </c>
      <c r="E20" s="1075">
        <v>343.87778280542796</v>
      </c>
      <c r="F20" s="1076">
        <v>0.33624053962634137</v>
      </c>
      <c r="G20" s="1075">
        <v>452.52564963503676</v>
      </c>
      <c r="H20" s="1076">
        <v>0.43831681566422298</v>
      </c>
      <c r="I20" s="1070"/>
      <c r="J20" s="1070"/>
      <c r="K20" s="1070"/>
      <c r="L20" s="1070"/>
      <c r="M20" s="1070"/>
      <c r="N20" s="1070"/>
      <c r="O20" s="1070"/>
    </row>
    <row r="21" spans="1:15" ht="15" customHeight="1" x14ac:dyDescent="0.35">
      <c r="B21" s="1074" t="s">
        <v>2</v>
      </c>
      <c r="C21" s="1075">
        <v>278.00420329670339</v>
      </c>
      <c r="D21" s="1076">
        <v>0.21908938702390407</v>
      </c>
      <c r="E21" s="1075">
        <v>356.693458980044</v>
      </c>
      <c r="F21" s="1076">
        <v>0.28914900544746441</v>
      </c>
      <c r="G21" s="1075">
        <v>362.44108225108226</v>
      </c>
      <c r="H21" s="1076">
        <v>0.46292226920789625</v>
      </c>
      <c r="I21" s="1070"/>
      <c r="J21" s="1070"/>
      <c r="K21" s="1070"/>
      <c r="L21" s="1070"/>
      <c r="M21" s="1070"/>
      <c r="N21" s="1070"/>
      <c r="O21" s="1070"/>
    </row>
    <row r="22" spans="1:15" ht="15" customHeight="1" x14ac:dyDescent="0.35">
      <c r="B22" s="1074" t="s">
        <v>35</v>
      </c>
      <c r="C22" s="1075">
        <v>236.62306146572104</v>
      </c>
      <c r="D22" s="1076">
        <v>0.34285455191136915</v>
      </c>
      <c r="E22" s="1075">
        <v>330.10270422535086</v>
      </c>
      <c r="F22" s="1076">
        <v>0.37105013024603595</v>
      </c>
      <c r="G22" s="1075">
        <v>525.01498392283077</v>
      </c>
      <c r="H22" s="1076">
        <v>0.41288089531999245</v>
      </c>
      <c r="I22" s="1070"/>
      <c r="J22" s="1070"/>
      <c r="K22" s="1070"/>
      <c r="L22" s="1070"/>
      <c r="M22" s="1070"/>
      <c r="N22" s="1070"/>
      <c r="O22" s="1070"/>
    </row>
    <row r="23" spans="1:15" ht="15" customHeight="1" x14ac:dyDescent="0.35">
      <c r="B23" s="1074" t="s">
        <v>42</v>
      </c>
      <c r="C23" s="1075">
        <v>304.61068630254499</v>
      </c>
      <c r="D23" s="1076">
        <v>0.10505772141409292</v>
      </c>
      <c r="E23" s="1075">
        <v>332.2666750629723</v>
      </c>
      <c r="F23" s="1076">
        <v>0.21410155093499308</v>
      </c>
      <c r="G23" s="1075">
        <v>454.57980705255653</v>
      </c>
      <c r="H23" s="1076">
        <v>0.32804949953668033</v>
      </c>
      <c r="I23" s="1070"/>
      <c r="J23" s="1070"/>
      <c r="K23" s="1070"/>
      <c r="L23" s="1070"/>
      <c r="M23" s="1070"/>
      <c r="N23" s="1070"/>
      <c r="O23" s="1070"/>
    </row>
    <row r="24" spans="1:15" ht="15" customHeight="1" x14ac:dyDescent="0.35">
      <c r="B24" s="1074" t="s">
        <v>43</v>
      </c>
      <c r="C24" s="1075">
        <v>293.22174603174602</v>
      </c>
      <c r="D24" s="1076">
        <v>0.18821675391139173</v>
      </c>
      <c r="E24" s="1075">
        <v>416.62967741935591</v>
      </c>
      <c r="F24" s="1076">
        <v>0.16484421123949397</v>
      </c>
      <c r="G24" s="1075">
        <v>690.04895833333353</v>
      </c>
      <c r="H24" s="1076">
        <v>0.13318875769421873</v>
      </c>
      <c r="I24" s="1070"/>
      <c r="J24" s="1070"/>
      <c r="K24" s="1070"/>
      <c r="L24" s="1070"/>
      <c r="M24" s="1070"/>
      <c r="N24" s="1070"/>
      <c r="O24" s="1070"/>
    </row>
    <row r="25" spans="1:15" ht="15" customHeight="1" x14ac:dyDescent="0.35">
      <c r="B25" s="1074" t="s">
        <v>44</v>
      </c>
      <c r="C25" s="1075">
        <v>289.92138461538485</v>
      </c>
      <c r="D25" s="1076">
        <v>0.13491558103078471</v>
      </c>
      <c r="E25" s="1075" t="s">
        <v>364</v>
      </c>
      <c r="F25" s="1076" t="s">
        <v>364</v>
      </c>
      <c r="G25" s="1075" t="s">
        <v>364</v>
      </c>
      <c r="H25" s="1076" t="s">
        <v>364</v>
      </c>
      <c r="I25" s="1070"/>
      <c r="J25" s="1070"/>
      <c r="K25" s="1070"/>
      <c r="L25" s="1070"/>
      <c r="M25" s="1070"/>
      <c r="N25" s="1070"/>
      <c r="O25" s="1070"/>
    </row>
    <row r="26" spans="1:15" ht="15" customHeight="1" x14ac:dyDescent="0.35">
      <c r="B26" s="1074" t="s">
        <v>45</v>
      </c>
      <c r="C26" s="1075" t="s">
        <v>364</v>
      </c>
      <c r="D26" s="1076" t="s">
        <v>364</v>
      </c>
      <c r="E26" s="1075" t="s">
        <v>364</v>
      </c>
      <c r="F26" s="1076" t="s">
        <v>364</v>
      </c>
      <c r="G26" s="1075" t="s">
        <v>364</v>
      </c>
      <c r="H26" s="1076" t="s">
        <v>364</v>
      </c>
      <c r="I26" s="1070"/>
      <c r="J26" s="1070"/>
      <c r="K26" s="1070"/>
      <c r="L26" s="1070"/>
      <c r="M26" s="1070"/>
      <c r="N26" s="1070"/>
      <c r="O26" s="1070"/>
    </row>
    <row r="27" spans="1:15" ht="15" customHeight="1" x14ac:dyDescent="0.35">
      <c r="B27" s="1074" t="s">
        <v>46</v>
      </c>
      <c r="C27" s="1075" t="s">
        <v>364</v>
      </c>
      <c r="D27" s="1076" t="s">
        <v>364</v>
      </c>
      <c r="E27" s="1075" t="s">
        <v>364</v>
      </c>
      <c r="F27" s="1076" t="s">
        <v>364</v>
      </c>
      <c r="G27" s="1075" t="s">
        <v>364</v>
      </c>
      <c r="H27" s="1076" t="s">
        <v>364</v>
      </c>
      <c r="I27" s="1070"/>
      <c r="J27" s="1070"/>
      <c r="K27" s="1070"/>
      <c r="L27" s="1070"/>
      <c r="M27" s="1070"/>
      <c r="N27" s="1070"/>
      <c r="O27" s="1070"/>
    </row>
    <row r="28" spans="1:15" ht="15" customHeight="1" x14ac:dyDescent="0.35">
      <c r="B28" s="1077" t="s">
        <v>1</v>
      </c>
      <c r="C28" s="1078" t="s">
        <v>364</v>
      </c>
      <c r="D28" s="1079" t="s">
        <v>364</v>
      </c>
      <c r="E28" s="1078" t="s">
        <v>364</v>
      </c>
      <c r="F28" s="1079" t="s">
        <v>364</v>
      </c>
      <c r="G28" s="1078" t="s">
        <v>364</v>
      </c>
      <c r="H28" s="1079" t="s">
        <v>364</v>
      </c>
      <c r="I28" s="1070"/>
      <c r="J28" s="1070"/>
      <c r="K28" s="1070"/>
      <c r="L28" s="1070"/>
      <c r="M28" s="1070"/>
      <c r="N28" s="1070"/>
      <c r="O28" s="1070"/>
    </row>
    <row r="29" spans="1:15" ht="15" customHeight="1" x14ac:dyDescent="0.35">
      <c r="B29" s="1307" t="s">
        <v>0</v>
      </c>
      <c r="C29" s="1308">
        <v>251.32473365617662</v>
      </c>
      <c r="D29" s="1309">
        <v>0.49145187613681257</v>
      </c>
      <c r="E29" s="1308">
        <v>279.14236116608248</v>
      </c>
      <c r="F29" s="1309">
        <v>0.57164578082827266</v>
      </c>
      <c r="G29" s="1308">
        <v>373.79859216256654</v>
      </c>
      <c r="H29" s="1309">
        <v>0.62891306094699573</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189</v>
      </c>
      <c r="C31" s="1080"/>
      <c r="D31" s="1080"/>
      <c r="E31" s="1080"/>
      <c r="F31" s="1080"/>
      <c r="G31" s="1080"/>
      <c r="H31" s="1080"/>
      <c r="I31" s="1081"/>
      <c r="J31" s="1081"/>
      <c r="K31" s="1081"/>
      <c r="L31" s="1081"/>
      <c r="M31" s="1081"/>
      <c r="N31" s="1081"/>
      <c r="O31" s="1081"/>
    </row>
    <row r="32" spans="1:15" ht="48.65" customHeight="1" x14ac:dyDescent="0.35">
      <c r="B32" s="1650" t="s">
        <v>289</v>
      </c>
      <c r="C32" s="1650"/>
      <c r="D32" s="1650"/>
      <c r="E32" s="1650"/>
      <c r="F32" s="1650"/>
      <c r="G32" s="1650"/>
      <c r="H32" s="1650"/>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Hoja80">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198</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499" t="s">
        <v>452</v>
      </c>
      <c r="C6" s="1499"/>
      <c r="D6" s="1499"/>
      <c r="E6" s="1499"/>
      <c r="F6" s="1499"/>
      <c r="G6" s="1499"/>
      <c r="H6" s="1499"/>
      <c r="I6" s="1499"/>
      <c r="J6" s="1016"/>
      <c r="K6" s="1016"/>
      <c r="L6" s="1016"/>
      <c r="M6" s="1067"/>
      <c r="N6" s="1067"/>
      <c r="O6" s="1067"/>
      <c r="P6" s="1067"/>
      <c r="Q6" s="1067"/>
      <c r="R6" s="1067"/>
    </row>
    <row r="7" spans="1:18" s="621" customFormat="1" ht="15.75" customHeight="1" x14ac:dyDescent="0.25">
      <c r="A7" s="1015"/>
      <c r="B7" s="1638" t="str">
        <f>porsaad!$B$6</f>
        <v>Situación a 31 de diciembre de 2024</v>
      </c>
      <c r="C7" s="1638"/>
      <c r="D7" s="1638"/>
      <c r="E7" s="1638"/>
      <c r="F7" s="1638"/>
      <c r="G7" s="1638"/>
      <c r="H7" s="1638"/>
      <c r="I7" s="1638"/>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651" t="s">
        <v>12</v>
      </c>
      <c r="C9" s="1653" t="s">
        <v>48</v>
      </c>
      <c r="D9" s="1653"/>
      <c r="E9" s="1654" t="s">
        <v>33</v>
      </c>
      <c r="F9" s="1655"/>
      <c r="G9" s="1656" t="s">
        <v>32</v>
      </c>
      <c r="H9" s="1657"/>
      <c r="I9" s="1070"/>
      <c r="J9" s="1070"/>
      <c r="K9" s="1070"/>
      <c r="L9" s="1070"/>
      <c r="M9" s="1070"/>
      <c r="N9" s="1070"/>
      <c r="O9" s="1070"/>
    </row>
    <row r="10" spans="1:18" ht="46.5" customHeight="1" x14ac:dyDescent="0.35">
      <c r="B10" s="1652"/>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364</v>
      </c>
      <c r="D11" s="1073" t="s">
        <v>364</v>
      </c>
      <c r="E11" s="1072" t="s">
        <v>364</v>
      </c>
      <c r="F11" s="1073" t="s">
        <v>364</v>
      </c>
      <c r="G11" s="1072" t="s">
        <v>364</v>
      </c>
      <c r="H11" s="1073" t="s">
        <v>364</v>
      </c>
      <c r="I11" s="1070"/>
      <c r="J11" s="1070"/>
      <c r="K11" s="1070"/>
      <c r="L11" s="1070"/>
      <c r="M11" s="1070"/>
      <c r="N11" s="1070"/>
      <c r="O11" s="1070"/>
    </row>
    <row r="12" spans="1:18" ht="15" customHeight="1" x14ac:dyDescent="0.35">
      <c r="B12" s="1074" t="s">
        <v>7</v>
      </c>
      <c r="C12" s="1075" t="s">
        <v>364</v>
      </c>
      <c r="D12" s="1076" t="s">
        <v>364</v>
      </c>
      <c r="E12" s="1075" t="s">
        <v>364</v>
      </c>
      <c r="F12" s="1076" t="s">
        <v>364</v>
      </c>
      <c r="G12" s="1075" t="s">
        <v>364</v>
      </c>
      <c r="H12" s="1076" t="s">
        <v>364</v>
      </c>
      <c r="I12" s="1070"/>
      <c r="J12" s="1070"/>
      <c r="K12" s="1070"/>
      <c r="L12" s="1070"/>
      <c r="M12" s="1070"/>
      <c r="N12" s="1070"/>
      <c r="O12" s="1070"/>
    </row>
    <row r="13" spans="1:18" ht="15" customHeight="1" x14ac:dyDescent="0.35">
      <c r="B13" s="1074" t="s">
        <v>37</v>
      </c>
      <c r="C13" s="1103">
        <v>15.354033519553113</v>
      </c>
      <c r="D13" s="1076">
        <v>3.7488761308378978E-2</v>
      </c>
      <c r="E13" s="1103">
        <v>15.419999999999993</v>
      </c>
      <c r="F13" s="1076">
        <v>3.8687712312593509E-8</v>
      </c>
      <c r="G13" s="1103">
        <v>15.194166666666668</v>
      </c>
      <c r="H13" s="1076">
        <v>7.2814316930207679E-2</v>
      </c>
      <c r="I13" s="1070"/>
      <c r="J13" s="1070"/>
      <c r="K13" s="1070"/>
      <c r="L13" s="1070"/>
      <c r="M13" s="1070"/>
      <c r="N13" s="1070"/>
      <c r="O13" s="1070"/>
    </row>
    <row r="14" spans="1:18" ht="15" customHeight="1" x14ac:dyDescent="0.35">
      <c r="B14" s="1074" t="s">
        <v>38</v>
      </c>
      <c r="C14" s="1075" t="s">
        <v>364</v>
      </c>
      <c r="D14" s="1076" t="s">
        <v>364</v>
      </c>
      <c r="E14" s="1075" t="s">
        <v>364</v>
      </c>
      <c r="F14" s="1076" t="s">
        <v>364</v>
      </c>
      <c r="G14" s="1075" t="s">
        <v>364</v>
      </c>
      <c r="H14" s="1076" t="s">
        <v>364</v>
      </c>
      <c r="I14" s="1070"/>
      <c r="J14" s="1070"/>
      <c r="K14" s="1070"/>
      <c r="L14" s="1070"/>
      <c r="M14" s="1070"/>
      <c r="N14" s="1070"/>
      <c r="O14" s="1070"/>
    </row>
    <row r="15" spans="1:18" ht="15" customHeight="1" x14ac:dyDescent="0.35">
      <c r="B15" s="1074" t="s">
        <v>6</v>
      </c>
      <c r="C15" s="1075" t="s">
        <v>364</v>
      </c>
      <c r="D15" s="1076" t="s">
        <v>364</v>
      </c>
      <c r="E15" s="1075" t="s">
        <v>364</v>
      </c>
      <c r="F15" s="1076" t="s">
        <v>364</v>
      </c>
      <c r="G15" s="1075" t="s">
        <v>364</v>
      </c>
      <c r="H15" s="1076" t="s">
        <v>364</v>
      </c>
      <c r="I15" s="1070"/>
      <c r="J15" s="1070"/>
      <c r="K15" s="1070"/>
      <c r="L15" s="1070"/>
      <c r="M15" s="1070"/>
      <c r="N15" s="1070"/>
      <c r="O15" s="1070"/>
    </row>
    <row r="16" spans="1:18" ht="15" customHeight="1" x14ac:dyDescent="0.35">
      <c r="B16" s="1074" t="s">
        <v>5</v>
      </c>
      <c r="C16" s="1075" t="s">
        <v>364</v>
      </c>
      <c r="D16" s="1076" t="s">
        <v>364</v>
      </c>
      <c r="E16" s="1075" t="s">
        <v>364</v>
      </c>
      <c r="F16" s="1076" t="s">
        <v>364</v>
      </c>
      <c r="G16" s="1075" t="s">
        <v>364</v>
      </c>
      <c r="H16" s="1076" t="s">
        <v>364</v>
      </c>
      <c r="I16" s="1070"/>
      <c r="J16" s="1070"/>
      <c r="K16" s="1070"/>
      <c r="L16" s="1070"/>
      <c r="M16" s="1070"/>
      <c r="N16" s="1070"/>
      <c r="O16" s="1070"/>
    </row>
    <row r="17" spans="1:15" ht="15" customHeight="1" x14ac:dyDescent="0.35">
      <c r="B17" s="1074" t="s">
        <v>4</v>
      </c>
      <c r="C17" s="1075" t="s">
        <v>364</v>
      </c>
      <c r="D17" s="1076" t="s">
        <v>364</v>
      </c>
      <c r="E17" s="1075" t="s">
        <v>364</v>
      </c>
      <c r="F17" s="1076" t="s">
        <v>364</v>
      </c>
      <c r="G17" s="1075" t="s">
        <v>364</v>
      </c>
      <c r="H17" s="1076" t="s">
        <v>364</v>
      </c>
      <c r="I17" s="1070"/>
      <c r="J17" s="1070"/>
      <c r="K17" s="1070"/>
      <c r="L17" s="1070"/>
      <c r="M17" s="1070"/>
      <c r="N17" s="1070"/>
      <c r="O17" s="1070"/>
    </row>
    <row r="18" spans="1:15" ht="15" customHeight="1" x14ac:dyDescent="0.35">
      <c r="B18" s="1074" t="s">
        <v>40</v>
      </c>
      <c r="C18" s="1075" t="s">
        <v>364</v>
      </c>
      <c r="D18" s="1076" t="s">
        <v>364</v>
      </c>
      <c r="E18" s="1075" t="s">
        <v>364</v>
      </c>
      <c r="F18" s="1076" t="s">
        <v>364</v>
      </c>
      <c r="G18" s="1075" t="s">
        <v>364</v>
      </c>
      <c r="H18" s="1076" t="s">
        <v>364</v>
      </c>
      <c r="I18" s="1070"/>
      <c r="J18" s="1070"/>
      <c r="K18" s="1070"/>
      <c r="L18" s="1070"/>
      <c r="M18" s="1070"/>
      <c r="N18" s="1070"/>
      <c r="O18" s="1070"/>
    </row>
    <row r="19" spans="1:15" ht="15" customHeight="1" x14ac:dyDescent="0.35">
      <c r="B19" s="1074" t="s">
        <v>41</v>
      </c>
      <c r="C19" s="1075" t="s">
        <v>364</v>
      </c>
      <c r="D19" s="1076" t="s">
        <v>364</v>
      </c>
      <c r="E19" s="1075" t="s">
        <v>364</v>
      </c>
      <c r="F19" s="1076" t="s">
        <v>364</v>
      </c>
      <c r="G19" s="1075" t="s">
        <v>364</v>
      </c>
      <c r="H19" s="1076" t="s">
        <v>364</v>
      </c>
      <c r="I19" s="1070"/>
      <c r="J19" s="1070"/>
      <c r="K19" s="1070"/>
      <c r="L19" s="1070"/>
      <c r="M19" s="1070"/>
      <c r="N19" s="1070"/>
      <c r="O19" s="1070"/>
    </row>
    <row r="20" spans="1:15" ht="15" customHeight="1" x14ac:dyDescent="0.35">
      <c r="B20" s="1074" t="s">
        <v>3</v>
      </c>
      <c r="C20" s="1075" t="s">
        <v>364</v>
      </c>
      <c r="D20" s="1076" t="s">
        <v>364</v>
      </c>
      <c r="E20" s="1075" t="s">
        <v>364</v>
      </c>
      <c r="F20" s="1076" t="s">
        <v>364</v>
      </c>
      <c r="G20" s="1075" t="s">
        <v>364</v>
      </c>
      <c r="H20" s="1076" t="s">
        <v>364</v>
      </c>
      <c r="I20" s="1070"/>
      <c r="J20" s="1070"/>
      <c r="K20" s="1070"/>
      <c r="L20" s="1070"/>
      <c r="M20" s="1070"/>
      <c r="N20" s="1070"/>
      <c r="O20" s="1070"/>
    </row>
    <row r="21" spans="1:15" ht="15" customHeight="1" x14ac:dyDescent="0.35">
      <c r="B21" s="1074" t="s">
        <v>2</v>
      </c>
      <c r="C21" s="1075" t="s">
        <v>364</v>
      </c>
      <c r="D21" s="1076" t="s">
        <v>364</v>
      </c>
      <c r="E21" s="1075" t="s">
        <v>364</v>
      </c>
      <c r="F21" s="1076" t="s">
        <v>364</v>
      </c>
      <c r="G21" s="1075" t="s">
        <v>364</v>
      </c>
      <c r="H21" s="1076" t="s">
        <v>364</v>
      </c>
      <c r="I21" s="1070"/>
      <c r="J21" s="1070"/>
      <c r="K21" s="1070"/>
      <c r="L21" s="1070"/>
      <c r="M21" s="1070"/>
      <c r="N21" s="1070"/>
      <c r="O21" s="1070"/>
    </row>
    <row r="22" spans="1:15" ht="15" customHeight="1" x14ac:dyDescent="0.35">
      <c r="B22" s="1074" t="s">
        <v>35</v>
      </c>
      <c r="C22" s="1075" t="s">
        <v>364</v>
      </c>
      <c r="D22" s="1076" t="s">
        <v>364</v>
      </c>
      <c r="E22" s="1075" t="s">
        <v>364</v>
      </c>
      <c r="F22" s="1076" t="s">
        <v>364</v>
      </c>
      <c r="G22" s="1075" t="s">
        <v>364</v>
      </c>
      <c r="H22" s="1076" t="s">
        <v>364</v>
      </c>
      <c r="I22" s="1070"/>
      <c r="J22" s="1070"/>
      <c r="K22" s="1070"/>
      <c r="L22" s="1070"/>
      <c r="M22" s="1070"/>
      <c r="N22" s="1070"/>
      <c r="O22" s="1070"/>
    </row>
    <row r="23" spans="1:15" ht="15" customHeight="1" x14ac:dyDescent="0.35">
      <c r="B23" s="1074" t="s">
        <v>42</v>
      </c>
      <c r="C23" s="1075" t="s">
        <v>364</v>
      </c>
      <c r="D23" s="1076" t="s">
        <v>364</v>
      </c>
      <c r="E23" s="1075" t="s">
        <v>364</v>
      </c>
      <c r="F23" s="1076" t="s">
        <v>364</v>
      </c>
      <c r="G23" s="1075" t="s">
        <v>364</v>
      </c>
      <c r="H23" s="1076" t="s">
        <v>364</v>
      </c>
      <c r="I23" s="1070"/>
      <c r="J23" s="1070"/>
      <c r="K23" s="1070"/>
      <c r="L23" s="1070"/>
      <c r="M23" s="1070"/>
      <c r="N23" s="1070"/>
      <c r="O23" s="1070"/>
    </row>
    <row r="24" spans="1:15" ht="15" customHeight="1" x14ac:dyDescent="0.35">
      <c r="B24" s="1074" t="s">
        <v>43</v>
      </c>
      <c r="C24" s="1075" t="s">
        <v>364</v>
      </c>
      <c r="D24" s="1076" t="s">
        <v>364</v>
      </c>
      <c r="E24" s="1075" t="s">
        <v>364</v>
      </c>
      <c r="F24" s="1076" t="s">
        <v>364</v>
      </c>
      <c r="G24" s="1075" t="s">
        <v>364</v>
      </c>
      <c r="H24" s="1076" t="s">
        <v>364</v>
      </c>
      <c r="I24" s="1070"/>
      <c r="J24" s="1070"/>
      <c r="K24" s="1070"/>
      <c r="L24" s="1070"/>
      <c r="M24" s="1070"/>
      <c r="N24" s="1070"/>
      <c r="O24" s="1070"/>
    </row>
    <row r="25" spans="1:15" ht="15" customHeight="1" x14ac:dyDescent="0.35">
      <c r="B25" s="1074" t="s">
        <v>44</v>
      </c>
      <c r="C25" s="1075" t="s">
        <v>364</v>
      </c>
      <c r="D25" s="1076" t="s">
        <v>364</v>
      </c>
      <c r="E25" s="1075" t="s">
        <v>364</v>
      </c>
      <c r="F25" s="1076" t="s">
        <v>364</v>
      </c>
      <c r="G25" s="1075" t="s">
        <v>364</v>
      </c>
      <c r="H25" s="1076" t="s">
        <v>364</v>
      </c>
      <c r="I25" s="1070"/>
      <c r="J25" s="1070"/>
      <c r="K25" s="1070"/>
      <c r="L25" s="1070"/>
      <c r="M25" s="1070"/>
      <c r="N25" s="1070"/>
      <c r="O25" s="1070"/>
    </row>
    <row r="26" spans="1:15" ht="15" customHeight="1" x14ac:dyDescent="0.35">
      <c r="B26" s="1074" t="s">
        <v>45</v>
      </c>
      <c r="C26" s="1075" t="s">
        <v>364</v>
      </c>
      <c r="D26" s="1076" t="s">
        <v>364</v>
      </c>
      <c r="E26" s="1075" t="s">
        <v>364</v>
      </c>
      <c r="F26" s="1076" t="s">
        <v>364</v>
      </c>
      <c r="G26" s="1075" t="s">
        <v>364</v>
      </c>
      <c r="H26" s="1076" t="s">
        <v>364</v>
      </c>
      <c r="I26" s="1070"/>
      <c r="J26" s="1070"/>
      <c r="K26" s="1070"/>
      <c r="L26" s="1070"/>
      <c r="M26" s="1070"/>
      <c r="N26" s="1070"/>
      <c r="O26" s="1070"/>
    </row>
    <row r="27" spans="1:15" ht="15" customHeight="1" x14ac:dyDescent="0.35">
      <c r="B27" s="1074" t="s">
        <v>46</v>
      </c>
      <c r="C27" s="1075" t="s">
        <v>364</v>
      </c>
      <c r="D27" s="1076" t="s">
        <v>364</v>
      </c>
      <c r="E27" s="1075" t="s">
        <v>364</v>
      </c>
      <c r="F27" s="1076" t="s">
        <v>364</v>
      </c>
      <c r="G27" s="1075" t="s">
        <v>364</v>
      </c>
      <c r="H27" s="1076" t="s">
        <v>364</v>
      </c>
      <c r="I27" s="1070"/>
      <c r="J27" s="1070"/>
      <c r="K27" s="1070"/>
      <c r="L27" s="1070"/>
      <c r="M27" s="1070"/>
      <c r="N27" s="1070"/>
      <c r="O27" s="1070"/>
    </row>
    <row r="28" spans="1:15" ht="15" customHeight="1" x14ac:dyDescent="0.35">
      <c r="B28" s="1077" t="s">
        <v>1</v>
      </c>
      <c r="C28" s="1078" t="s">
        <v>364</v>
      </c>
      <c r="D28" s="1079" t="s">
        <v>364</v>
      </c>
      <c r="E28" s="1078" t="s">
        <v>364</v>
      </c>
      <c r="F28" s="1079" t="s">
        <v>364</v>
      </c>
      <c r="G28" s="1078" t="s">
        <v>364</v>
      </c>
      <c r="H28" s="1079" t="s">
        <v>364</v>
      </c>
      <c r="I28" s="1070"/>
      <c r="J28" s="1070"/>
      <c r="K28" s="1070"/>
      <c r="L28" s="1070"/>
      <c r="M28" s="1070"/>
      <c r="N28" s="1070"/>
      <c r="O28" s="1070"/>
    </row>
    <row r="29" spans="1:15" ht="15" customHeight="1" x14ac:dyDescent="0.35">
      <c r="B29" s="1307" t="s">
        <v>0</v>
      </c>
      <c r="C29" s="1308">
        <v>15.354033519553113</v>
      </c>
      <c r="D29" s="1309">
        <v>3.7488761308378978E-2</v>
      </c>
      <c r="E29" s="1308">
        <v>15.098749999999994</v>
      </c>
      <c r="F29" s="1309">
        <v>0.14740857936756926</v>
      </c>
      <c r="G29" s="1308">
        <v>15.194166666666668</v>
      </c>
      <c r="H29" s="1309">
        <v>7.2814316930207679E-2</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189</v>
      </c>
      <c r="C31" s="1080"/>
      <c r="D31" s="1080"/>
      <c r="E31" s="1080"/>
      <c r="F31" s="1080"/>
      <c r="G31" s="1080"/>
      <c r="H31" s="1080"/>
      <c r="I31" s="1081"/>
      <c r="J31" s="1081"/>
      <c r="K31" s="1081"/>
      <c r="L31" s="1081"/>
      <c r="M31" s="1081"/>
      <c r="N31" s="1081"/>
      <c r="O31" s="1081"/>
    </row>
    <row r="32" spans="1:15" ht="47.5" customHeight="1" x14ac:dyDescent="0.35">
      <c r="B32" s="1650" t="s">
        <v>289</v>
      </c>
      <c r="C32" s="1650"/>
      <c r="D32" s="1650"/>
      <c r="E32" s="1650"/>
      <c r="F32" s="1650"/>
      <c r="G32" s="1650"/>
      <c r="H32" s="1650"/>
    </row>
  </sheetData>
  <mergeCells count="7">
    <mergeCell ref="B32:H32"/>
    <mergeCell ref="B6:I6"/>
    <mergeCell ref="B7:I7"/>
    <mergeCell ref="B9:B10"/>
    <mergeCell ref="C9:D9"/>
    <mergeCell ref="E9:F9"/>
    <mergeCell ref="G9:H9"/>
  </mergeCells>
  <conditionalFormatting sqref="C11:C28">
    <cfRule type="colorScale" priority="12">
      <colorScale>
        <cfvo type="min"/>
        <cfvo type="max"/>
        <color theme="4" tint="0.79998168889431442"/>
        <color theme="4" tint="-0.249977111117893"/>
      </colorScale>
    </cfRule>
    <cfRule type="colorScale" priority="13">
      <colorScale>
        <cfvo type="num" val="0"/>
        <cfvo type="num" val="20"/>
        <color rgb="FFFCFCFF"/>
        <color theme="4"/>
      </colorScale>
    </cfRule>
  </conditionalFormatting>
  <conditionalFormatting sqref="C13">
    <cfRule type="colorScale" priority="7">
      <colorScale>
        <cfvo type="min"/>
        <cfvo type="max"/>
        <color theme="4" tint="0.79998168889431442"/>
        <color theme="4" tint="0.79998168889431442"/>
      </colorScale>
    </cfRule>
  </conditionalFormatting>
  <conditionalFormatting sqref="E11:E12 E14:E28">
    <cfRule type="colorScale" priority="10">
      <colorScale>
        <cfvo type="min"/>
        <cfvo type="max"/>
        <color theme="4" tint="0.79998168889431442"/>
        <color theme="4" tint="-0.249977111117893"/>
      </colorScale>
    </cfRule>
    <cfRule type="colorScale" priority="11">
      <colorScale>
        <cfvo type="num" val="0"/>
        <cfvo type="num" val="20"/>
        <color rgb="FFFCFCFF"/>
        <color theme="4"/>
      </colorScale>
    </cfRule>
  </conditionalFormatting>
  <conditionalFormatting sqref="E13">
    <cfRule type="colorScale" priority="4">
      <colorScale>
        <cfvo type="min"/>
        <cfvo type="max"/>
        <color theme="4" tint="0.79998168889431442"/>
        <color theme="4" tint="0.79998168889431442"/>
      </colorScale>
    </cfRule>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1:G12 G14:G28">
    <cfRule type="colorScale" priority="8">
      <colorScale>
        <cfvo type="min"/>
        <cfvo type="max"/>
        <color theme="4" tint="0.79998168889431442"/>
        <color theme="4" tint="-0.249977111117893"/>
      </colorScale>
    </cfRule>
    <cfRule type="colorScale" priority="9">
      <colorScale>
        <cfvo type="num" val="0"/>
        <cfvo type="num" val="20"/>
        <color rgb="FFFCFCFF"/>
        <color theme="4"/>
      </colorScale>
    </cfRule>
  </conditionalFormatting>
  <conditionalFormatting sqref="G13">
    <cfRule type="colorScale" priority="1">
      <colorScale>
        <cfvo type="min"/>
        <cfvo type="max"/>
        <color theme="4" tint="0.79998168889431442"/>
        <color theme="4" tint="0.79998168889431442"/>
      </colorScale>
    </cfRule>
    <cfRule type="colorScale" priority="2">
      <colorScale>
        <cfvo type="min"/>
        <cfvo type="max"/>
        <color theme="4" tint="0.79998168889431442"/>
        <color theme="4" tint="-0.249977111117893"/>
      </colorScale>
    </cfRule>
    <cfRule type="colorScale" priority="3">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Hoja37">
    <tabColor theme="5"/>
    <pageSetUpPr fitToPage="1"/>
  </sheetPr>
  <dimension ref="A1:IY55"/>
  <sheetViews>
    <sheetView zoomScale="80" zoomScaleNormal="80" workbookViewId="0"/>
  </sheetViews>
  <sheetFormatPr baseColWidth="10" defaultColWidth="11.453125" defaultRowHeight="14.5" x14ac:dyDescent="0.25"/>
  <cols>
    <col min="1" max="1" width="0.7265625" style="333" customWidth="1"/>
    <col min="2" max="2" width="28.7265625" style="333" customWidth="1"/>
    <col min="3" max="3" width="0.7265625" style="333" customWidth="1"/>
    <col min="4" max="4" width="11.26953125" style="333" bestFit="1" customWidth="1"/>
    <col min="5" max="5" width="10.7265625" style="333" customWidth="1"/>
    <col min="6" max="6" width="0.7265625" style="333" customWidth="1"/>
    <col min="7" max="7" width="12.81640625" style="333" customWidth="1"/>
    <col min="8" max="8" width="10.7265625" style="333" customWidth="1"/>
    <col min="9" max="9" width="0.7265625" style="333" customWidth="1"/>
    <col min="10" max="10" width="11.7265625" style="333" customWidth="1"/>
    <col min="11" max="11" width="11.1796875" style="333" customWidth="1"/>
    <col min="12" max="17" width="11.453125" style="333"/>
    <col min="18" max="18" width="7.54296875" style="333" customWidth="1"/>
    <col min="19" max="19" width="2.26953125" style="333" customWidth="1"/>
    <col min="20" max="16384" width="11.453125" style="333"/>
  </cols>
  <sheetData>
    <row r="1" spans="1:259" s="613" customFormat="1" ht="9" customHeight="1" x14ac:dyDescent="0.35">
      <c r="A1" s="340"/>
      <c r="B1" s="311"/>
      <c r="C1" s="340"/>
      <c r="D1" s="311"/>
      <c r="E1" s="311"/>
      <c r="F1" s="341"/>
      <c r="G1" s="1105"/>
      <c r="H1" s="340"/>
      <c r="I1" s="341"/>
      <c r="J1" s="340"/>
      <c r="K1" s="748"/>
      <c r="L1" s="748"/>
      <c r="M1" s="748"/>
      <c r="N1" s="748"/>
      <c r="O1" s="340"/>
      <c r="P1" s="340"/>
      <c r="Q1" s="340"/>
      <c r="R1" s="748"/>
      <c r="S1" s="748"/>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row>
    <row r="2" spans="1:259" s="619" customFormat="1" ht="49.5" customHeight="1" x14ac:dyDescent="0.35">
      <c r="A2" s="343"/>
      <c r="B2" s="749"/>
      <c r="C2" s="343"/>
      <c r="D2" s="749"/>
      <c r="E2" s="749"/>
      <c r="F2" s="749"/>
      <c r="G2" s="749"/>
      <c r="H2" s="749"/>
      <c r="I2" s="749"/>
      <c r="J2" s="343"/>
      <c r="K2" s="748"/>
      <c r="L2" s="748"/>
      <c r="M2" s="748"/>
      <c r="N2" s="748"/>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row>
    <row r="3" spans="1:259" s="621" customFormat="1" ht="7" customHeight="1" x14ac:dyDescent="0.35">
      <c r="A3" s="345"/>
      <c r="B3" s="1382"/>
      <c r="C3" s="1382"/>
      <c r="D3" s="1382"/>
      <c r="E3" s="1382"/>
      <c r="F3" s="1382"/>
      <c r="G3" s="1382"/>
      <c r="H3" s="1382"/>
      <c r="I3" s="1382"/>
      <c r="J3" s="345"/>
      <c r="K3" s="748"/>
      <c r="L3" s="748"/>
      <c r="M3" s="748"/>
      <c r="N3" s="748"/>
      <c r="O3" s="345"/>
      <c r="P3" s="345"/>
      <c r="Q3" s="345"/>
      <c r="R3" s="343"/>
      <c r="S3" s="343"/>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row>
    <row r="4" spans="1:259" s="621" customFormat="1" ht="21.75" customHeight="1" x14ac:dyDescent="0.25">
      <c r="A4" s="1659" t="s">
        <v>334</v>
      </c>
      <c r="B4" s="1659"/>
      <c r="C4" s="1659"/>
      <c r="D4" s="1659"/>
      <c r="E4" s="1659"/>
      <c r="F4" s="1659"/>
      <c r="G4" s="1659"/>
      <c r="H4" s="1659"/>
      <c r="I4" s="1659"/>
      <c r="J4" s="1659"/>
      <c r="K4" s="1659"/>
      <c r="L4" s="1659"/>
      <c r="M4" s="1659"/>
      <c r="N4" s="1659"/>
      <c r="O4" s="1659"/>
      <c r="P4" s="1659"/>
      <c r="Q4" s="1659"/>
      <c r="R4" s="322"/>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row>
    <row r="5" spans="1:259" s="621" customFormat="1" ht="17.25" customHeight="1" x14ac:dyDescent="0.25">
      <c r="A5" s="492"/>
      <c r="B5" s="1420" t="str">
        <f>porsaad!$B$6</f>
        <v>Situación a 31 de diciembre de 2024</v>
      </c>
      <c r="C5" s="1420"/>
      <c r="D5" s="1420"/>
      <c r="E5" s="1420"/>
      <c r="F5" s="1420"/>
      <c r="G5" s="1420"/>
      <c r="H5" s="1420"/>
      <c r="I5" s="1420"/>
      <c r="J5" s="1420"/>
      <c r="K5" s="1420"/>
      <c r="L5" s="1420"/>
      <c r="M5" s="1420"/>
      <c r="N5" s="1420"/>
      <c r="O5" s="1420"/>
      <c r="P5" s="1420"/>
      <c r="Q5" s="1420"/>
      <c r="R5" s="875"/>
      <c r="S5" s="875"/>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row>
    <row r="6" spans="1:259" s="621" customFormat="1" ht="7" customHeight="1" x14ac:dyDescent="0.25">
      <c r="A6" s="492"/>
      <c r="B6" s="492"/>
      <c r="C6" s="345"/>
      <c r="D6" s="492"/>
      <c r="E6" s="492"/>
      <c r="F6" s="492"/>
      <c r="G6" s="492"/>
      <c r="H6" s="492"/>
      <c r="I6" s="492"/>
      <c r="J6" s="492"/>
      <c r="K6" s="492"/>
      <c r="L6" s="1106"/>
      <c r="M6" s="1106"/>
      <c r="N6" s="492"/>
      <c r="O6" s="492"/>
      <c r="P6" s="492"/>
      <c r="Q6" s="492"/>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row>
    <row r="7" spans="1:259" s="621" customFormat="1" ht="4.5" customHeight="1" x14ac:dyDescent="0.25">
      <c r="A7" s="492"/>
      <c r="B7" s="492"/>
      <c r="C7" s="345"/>
      <c r="D7" s="492"/>
      <c r="E7" s="492"/>
      <c r="F7" s="492"/>
      <c r="G7" s="492"/>
      <c r="H7" s="492"/>
      <c r="I7" s="492"/>
      <c r="J7" s="492"/>
      <c r="K7" s="492"/>
      <c r="L7" s="753"/>
      <c r="M7" s="753"/>
      <c r="N7" s="437"/>
      <c r="O7" s="437"/>
      <c r="P7" s="437"/>
      <c r="Q7" s="437"/>
      <c r="R7" s="322"/>
      <c r="S7" s="322"/>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row>
    <row r="8" spans="1:259" s="621" customFormat="1" ht="27" customHeight="1" x14ac:dyDescent="0.25">
      <c r="A8" s="492"/>
      <c r="B8" s="1660" t="s">
        <v>492</v>
      </c>
      <c r="C8" s="1661"/>
      <c r="D8" s="1662"/>
      <c r="E8" s="1662"/>
      <c r="F8" s="1662"/>
      <c r="G8" s="1662"/>
      <c r="H8" s="1662"/>
      <c r="I8" s="1662"/>
      <c r="J8" s="1662"/>
      <c r="K8" s="1663"/>
      <c r="L8" s="753"/>
      <c r="M8" s="753"/>
      <c r="N8" s="437"/>
      <c r="O8" s="437"/>
      <c r="P8" s="437"/>
      <c r="Q8" s="437"/>
      <c r="R8" s="322"/>
      <c r="S8" s="322"/>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row>
    <row r="9" spans="1:259" s="621" customFormat="1" ht="5.25" customHeight="1" x14ac:dyDescent="0.25">
      <c r="A9" s="345"/>
      <c r="C9" s="345"/>
      <c r="D9" s="437"/>
      <c r="E9" s="437"/>
      <c r="F9" s="437"/>
      <c r="G9" s="437"/>
      <c r="H9" s="437"/>
      <c r="I9" s="437"/>
      <c r="J9" s="437"/>
      <c r="K9" s="1107"/>
      <c r="L9" s="740"/>
      <c r="M9" s="740"/>
      <c r="N9" s="322"/>
      <c r="O9" s="322"/>
      <c r="P9" s="322"/>
      <c r="Q9" s="322"/>
      <c r="R9" s="322"/>
      <c r="S9" s="322"/>
      <c r="T9" s="345"/>
      <c r="U9" s="345"/>
      <c r="V9" s="345"/>
      <c r="W9" s="345"/>
      <c r="X9" s="345"/>
      <c r="Y9" s="345"/>
      <c r="Z9" s="345"/>
      <c r="AA9" s="345"/>
      <c r="AB9" s="345"/>
      <c r="AC9" s="345"/>
      <c r="AD9" s="345"/>
      <c r="AE9" s="345"/>
      <c r="AF9" s="345"/>
      <c r="AG9" s="345"/>
      <c r="AH9" s="345"/>
      <c r="AI9" s="345"/>
      <c r="AJ9" s="345"/>
      <c r="AK9" s="345"/>
      <c r="AL9" s="345"/>
      <c r="AM9" s="345"/>
      <c r="AN9" s="345"/>
      <c r="AO9" s="345"/>
      <c r="AP9" s="345"/>
      <c r="AQ9" s="345"/>
      <c r="AR9" s="345"/>
      <c r="AS9" s="345"/>
      <c r="AT9" s="345"/>
      <c r="AU9" s="345"/>
      <c r="AV9" s="345"/>
      <c r="AW9" s="345"/>
      <c r="AX9" s="345"/>
      <c r="AY9" s="345"/>
      <c r="AZ9" s="345"/>
      <c r="BA9" s="345"/>
      <c r="BB9" s="345"/>
      <c r="BC9" s="345"/>
      <c r="BD9" s="345"/>
      <c r="BE9" s="345"/>
      <c r="BF9" s="345"/>
      <c r="BG9" s="345"/>
      <c r="BH9" s="345"/>
      <c r="BI9" s="345"/>
      <c r="BJ9" s="345"/>
      <c r="BK9" s="345"/>
      <c r="BL9" s="345"/>
      <c r="BM9" s="345"/>
      <c r="BN9" s="345"/>
      <c r="BO9" s="345"/>
      <c r="BP9" s="345"/>
      <c r="BQ9" s="345"/>
      <c r="BR9" s="345"/>
      <c r="BS9" s="345"/>
      <c r="BT9" s="345"/>
      <c r="BU9" s="345"/>
      <c r="BV9" s="345"/>
      <c r="BW9" s="345"/>
      <c r="BX9" s="345"/>
      <c r="BY9" s="345"/>
      <c r="BZ9" s="345"/>
      <c r="CA9" s="345"/>
      <c r="CB9" s="345"/>
      <c r="CC9" s="345"/>
      <c r="CD9" s="345"/>
      <c r="CE9" s="345"/>
      <c r="CF9" s="345"/>
      <c r="CG9" s="345"/>
      <c r="CH9" s="345"/>
      <c r="CI9" s="345"/>
      <c r="CJ9" s="345"/>
      <c r="CK9" s="345"/>
      <c r="CL9" s="345"/>
      <c r="CM9" s="345"/>
      <c r="CN9" s="345"/>
      <c r="CO9" s="345"/>
      <c r="CP9" s="345"/>
      <c r="CQ9" s="345"/>
      <c r="CR9" s="345"/>
      <c r="CS9" s="345"/>
      <c r="CT9" s="345"/>
      <c r="CU9" s="345"/>
      <c r="CV9" s="345"/>
      <c r="CW9" s="345"/>
      <c r="CX9" s="345"/>
      <c r="CY9" s="345"/>
      <c r="CZ9" s="345"/>
      <c r="DA9" s="345"/>
      <c r="DB9" s="345"/>
      <c r="DC9" s="345"/>
      <c r="DD9" s="345"/>
      <c r="DE9" s="345"/>
      <c r="DF9" s="345"/>
      <c r="DG9" s="345"/>
      <c r="DH9" s="345"/>
      <c r="DI9" s="345"/>
      <c r="DJ9" s="345"/>
      <c r="DK9" s="345"/>
      <c r="DL9" s="345"/>
      <c r="DM9" s="345"/>
      <c r="DN9" s="345"/>
      <c r="DO9" s="345"/>
      <c r="DP9" s="345"/>
      <c r="DQ9" s="345"/>
      <c r="DR9" s="345"/>
      <c r="DS9" s="345"/>
      <c r="DT9" s="345"/>
      <c r="DU9" s="345"/>
      <c r="DV9" s="345"/>
      <c r="DW9" s="345"/>
      <c r="DX9" s="345"/>
      <c r="DY9" s="345"/>
      <c r="DZ9" s="345"/>
      <c r="EA9" s="345"/>
      <c r="EB9" s="345"/>
      <c r="EC9" s="345"/>
      <c r="ED9" s="345"/>
      <c r="EE9" s="345"/>
      <c r="EF9" s="345"/>
      <c r="EG9" s="345"/>
      <c r="EH9" s="345"/>
      <c r="EI9" s="345"/>
      <c r="EJ9" s="345"/>
      <c r="EK9" s="345"/>
      <c r="EL9" s="345"/>
      <c r="EM9" s="345"/>
      <c r="EN9" s="345"/>
      <c r="EO9" s="345"/>
      <c r="EP9" s="345"/>
      <c r="EQ9" s="345"/>
      <c r="ER9" s="345"/>
      <c r="ES9" s="345"/>
      <c r="ET9" s="345"/>
      <c r="EU9" s="345"/>
      <c r="EV9" s="345"/>
      <c r="EW9" s="345"/>
      <c r="EX9" s="345"/>
      <c r="EY9" s="345"/>
      <c r="EZ9" s="345"/>
      <c r="FA9" s="345"/>
      <c r="FB9" s="345"/>
      <c r="FC9" s="345"/>
      <c r="FD9" s="345"/>
      <c r="FE9" s="345"/>
      <c r="FF9" s="345"/>
      <c r="FG9" s="345"/>
      <c r="FH9" s="345"/>
      <c r="FI9" s="345"/>
      <c r="FJ9" s="345"/>
      <c r="FK9" s="345"/>
      <c r="FL9" s="345"/>
      <c r="FM9" s="345"/>
      <c r="FN9" s="345"/>
      <c r="FO9" s="345"/>
      <c r="FP9" s="345"/>
      <c r="FQ9" s="345"/>
      <c r="FR9" s="345"/>
      <c r="FS9" s="345"/>
      <c r="FT9" s="345"/>
      <c r="FU9" s="345"/>
      <c r="FV9" s="345"/>
      <c r="FW9" s="345"/>
      <c r="FX9" s="345"/>
      <c r="FY9" s="345"/>
      <c r="FZ9" s="345"/>
      <c r="GA9" s="345"/>
      <c r="GB9" s="345"/>
      <c r="GC9" s="345"/>
      <c r="GD9" s="345"/>
      <c r="GE9" s="345"/>
      <c r="GF9" s="345"/>
      <c r="GG9" s="345"/>
      <c r="GH9" s="345"/>
      <c r="GI9" s="345"/>
      <c r="GJ9" s="345"/>
      <c r="GK9" s="345"/>
      <c r="GL9" s="345"/>
      <c r="GM9" s="345"/>
      <c r="GN9" s="345"/>
      <c r="GO9" s="345"/>
      <c r="GP9" s="345"/>
      <c r="GQ9" s="345"/>
      <c r="GR9" s="345"/>
      <c r="GS9" s="345"/>
      <c r="GT9" s="345"/>
      <c r="GU9" s="345"/>
      <c r="GV9" s="345"/>
      <c r="GW9" s="345"/>
      <c r="GX9" s="345"/>
      <c r="GY9" s="345"/>
      <c r="GZ9" s="345"/>
      <c r="HA9" s="345"/>
      <c r="HB9" s="345"/>
      <c r="HC9" s="345"/>
      <c r="HD9" s="345"/>
      <c r="HE9" s="345"/>
      <c r="HF9" s="345"/>
      <c r="HG9" s="345"/>
      <c r="HH9" s="345"/>
      <c r="HI9" s="345"/>
      <c r="HJ9" s="345"/>
      <c r="HK9" s="345"/>
      <c r="HL9" s="345"/>
      <c r="HM9" s="345"/>
      <c r="HN9" s="345"/>
      <c r="HO9" s="345"/>
      <c r="HP9" s="345"/>
      <c r="HQ9" s="345"/>
      <c r="HR9" s="345"/>
      <c r="HS9" s="345"/>
      <c r="HT9" s="345"/>
      <c r="HU9" s="345"/>
      <c r="HV9" s="345"/>
      <c r="HW9" s="345"/>
      <c r="HX9" s="345"/>
      <c r="HY9" s="345"/>
      <c r="HZ9" s="345"/>
      <c r="IA9" s="345"/>
      <c r="IB9" s="345"/>
      <c r="IC9" s="345"/>
      <c r="ID9" s="345"/>
      <c r="IE9" s="345"/>
      <c r="IF9" s="345"/>
      <c r="IG9" s="345"/>
      <c r="IH9" s="345"/>
      <c r="II9" s="345"/>
      <c r="IJ9" s="345"/>
      <c r="IK9" s="345"/>
      <c r="IL9" s="345"/>
      <c r="IM9" s="345"/>
      <c r="IN9" s="345"/>
      <c r="IO9" s="345"/>
      <c r="IP9" s="345"/>
      <c r="IQ9" s="345"/>
      <c r="IR9" s="345"/>
      <c r="IS9" s="345"/>
      <c r="IT9" s="345"/>
      <c r="IU9" s="345"/>
      <c r="IV9" s="345"/>
      <c r="IW9" s="345"/>
      <c r="IX9" s="345"/>
      <c r="IY9" s="345"/>
    </row>
    <row r="10" spans="1:259" s="621" customFormat="1" ht="65.25" customHeight="1" x14ac:dyDescent="0.25">
      <c r="A10" s="345"/>
      <c r="B10" s="1505" t="s">
        <v>12</v>
      </c>
      <c r="C10" s="891"/>
      <c r="D10" s="1507" t="s">
        <v>166</v>
      </c>
      <c r="E10" s="1508"/>
      <c r="F10" s="744"/>
      <c r="G10" s="1507" t="s">
        <v>165</v>
      </c>
      <c r="H10" s="1508"/>
      <c r="I10" s="744"/>
      <c r="J10" s="1507" t="s">
        <v>167</v>
      </c>
      <c r="K10" s="1508"/>
      <c r="L10" s="1108"/>
      <c r="M10" s="1108"/>
      <c r="N10" s="320"/>
      <c r="O10" s="320"/>
      <c r="P10" s="320"/>
      <c r="Q10" s="320"/>
      <c r="R10" s="320"/>
      <c r="S10" s="320"/>
      <c r="T10" s="891"/>
      <c r="U10" s="891"/>
      <c r="V10" s="891"/>
      <c r="W10" s="891"/>
      <c r="X10" s="345"/>
      <c r="Y10" s="345"/>
      <c r="Z10" s="345"/>
      <c r="AA10" s="345"/>
      <c r="AB10" s="345"/>
      <c r="AC10" s="345"/>
      <c r="AD10" s="345"/>
      <c r="AE10" s="345"/>
      <c r="AF10" s="345"/>
      <c r="AG10" s="345"/>
      <c r="AH10" s="345"/>
      <c r="AI10" s="345"/>
      <c r="AJ10" s="345"/>
      <c r="AK10" s="345"/>
      <c r="AL10" s="345"/>
      <c r="AM10" s="345"/>
      <c r="AN10" s="345"/>
      <c r="AO10" s="345"/>
      <c r="AP10" s="345"/>
      <c r="AQ10" s="345"/>
      <c r="AR10" s="345"/>
      <c r="AS10" s="345"/>
      <c r="AT10" s="345"/>
      <c r="AU10" s="345"/>
      <c r="AV10" s="345"/>
      <c r="AW10" s="345"/>
      <c r="AX10" s="345"/>
      <c r="AY10" s="345"/>
      <c r="AZ10" s="345"/>
      <c r="BA10" s="345"/>
      <c r="BB10" s="345"/>
      <c r="BC10" s="345"/>
      <c r="BD10" s="345"/>
      <c r="BE10" s="345"/>
      <c r="BF10" s="345"/>
      <c r="BG10" s="345"/>
      <c r="BH10" s="345"/>
      <c r="BI10" s="345"/>
      <c r="BJ10" s="345"/>
      <c r="BK10" s="345"/>
      <c r="BL10" s="345"/>
      <c r="BM10" s="345"/>
      <c r="BN10" s="345"/>
      <c r="BO10" s="345"/>
      <c r="BP10" s="345"/>
      <c r="BQ10" s="345"/>
      <c r="BR10" s="345"/>
      <c r="BS10" s="345"/>
      <c r="BT10" s="345"/>
      <c r="BU10" s="345"/>
      <c r="BV10" s="345"/>
      <c r="BW10" s="345"/>
      <c r="BX10" s="345"/>
      <c r="BY10" s="345"/>
      <c r="BZ10" s="345"/>
      <c r="CA10" s="345"/>
      <c r="CB10" s="345"/>
      <c r="CC10" s="345"/>
      <c r="CD10" s="345"/>
      <c r="CE10" s="345"/>
      <c r="CF10" s="345"/>
      <c r="CG10" s="345"/>
      <c r="CH10" s="345"/>
      <c r="CI10" s="345"/>
      <c r="CJ10" s="345"/>
      <c r="CK10" s="345"/>
      <c r="CL10" s="345"/>
      <c r="CM10" s="345"/>
      <c r="CN10" s="345"/>
      <c r="CO10" s="345"/>
      <c r="CP10" s="345"/>
      <c r="CQ10" s="345"/>
      <c r="CR10" s="345"/>
      <c r="CS10" s="345"/>
      <c r="CT10" s="345"/>
      <c r="CU10" s="345"/>
      <c r="CV10" s="345"/>
      <c r="CW10" s="345"/>
      <c r="CX10" s="345"/>
      <c r="CY10" s="345"/>
      <c r="CZ10" s="345"/>
      <c r="DA10" s="345"/>
      <c r="DB10" s="345"/>
      <c r="DC10" s="345"/>
      <c r="DD10" s="345"/>
      <c r="DE10" s="345"/>
      <c r="DF10" s="345"/>
      <c r="DG10" s="345"/>
      <c r="DH10" s="345"/>
      <c r="DI10" s="345"/>
      <c r="DJ10" s="345"/>
      <c r="DK10" s="345"/>
      <c r="DL10" s="345"/>
      <c r="DM10" s="345"/>
      <c r="DN10" s="345"/>
      <c r="DO10" s="345"/>
      <c r="DP10" s="345"/>
      <c r="DQ10" s="345"/>
      <c r="DR10" s="345"/>
      <c r="DS10" s="345"/>
      <c r="DT10" s="345"/>
      <c r="DU10" s="345"/>
      <c r="DV10" s="345"/>
      <c r="DW10" s="345"/>
      <c r="DX10" s="345"/>
      <c r="DY10" s="345"/>
      <c r="DZ10" s="345"/>
      <c r="EA10" s="345"/>
      <c r="EB10" s="345"/>
      <c r="EC10" s="345"/>
      <c r="ED10" s="345"/>
      <c r="EE10" s="345"/>
      <c r="EF10" s="345"/>
      <c r="EG10" s="345"/>
      <c r="EH10" s="345"/>
      <c r="EI10" s="345"/>
      <c r="EJ10" s="345"/>
      <c r="EK10" s="345"/>
      <c r="EL10" s="345"/>
      <c r="EM10" s="345"/>
      <c r="EN10" s="345"/>
      <c r="EO10" s="345"/>
      <c r="EP10" s="345"/>
      <c r="EQ10" s="345"/>
      <c r="ER10" s="345"/>
      <c r="ES10" s="345"/>
      <c r="ET10" s="345"/>
      <c r="EU10" s="345"/>
      <c r="EV10" s="345"/>
      <c r="EW10" s="345"/>
      <c r="EX10" s="345"/>
      <c r="EY10" s="345"/>
      <c r="EZ10" s="345"/>
      <c r="FA10" s="345"/>
      <c r="FB10" s="345"/>
      <c r="FC10" s="345"/>
      <c r="FD10" s="345"/>
      <c r="FE10" s="345"/>
      <c r="FF10" s="345"/>
      <c r="FG10" s="345"/>
      <c r="FH10" s="345"/>
      <c r="FI10" s="345"/>
      <c r="FJ10" s="345"/>
      <c r="FK10" s="345"/>
      <c r="FL10" s="345"/>
      <c r="FM10" s="345"/>
      <c r="FN10" s="345"/>
      <c r="FO10" s="345"/>
      <c r="FP10" s="345"/>
      <c r="FQ10" s="345"/>
      <c r="FR10" s="345"/>
      <c r="FS10" s="345"/>
      <c r="FT10" s="345"/>
      <c r="FU10" s="345"/>
      <c r="FV10" s="345"/>
      <c r="FW10" s="345"/>
      <c r="FX10" s="345"/>
      <c r="FY10" s="345"/>
      <c r="FZ10" s="345"/>
      <c r="GA10" s="345"/>
      <c r="GB10" s="345"/>
      <c r="GC10" s="345"/>
      <c r="GD10" s="345"/>
      <c r="GE10" s="345"/>
      <c r="GF10" s="345"/>
      <c r="GG10" s="345"/>
      <c r="GH10" s="345"/>
      <c r="GI10" s="345"/>
      <c r="GJ10" s="345"/>
      <c r="GK10" s="345"/>
      <c r="GL10" s="345"/>
      <c r="GM10" s="345"/>
      <c r="GN10" s="345"/>
      <c r="GO10" s="345"/>
      <c r="GP10" s="345"/>
      <c r="GQ10" s="345"/>
      <c r="GR10" s="345"/>
      <c r="GS10" s="345"/>
      <c r="GT10" s="345"/>
      <c r="GU10" s="345"/>
      <c r="GV10" s="345"/>
      <c r="GW10" s="345"/>
      <c r="GX10" s="345"/>
      <c r="GY10" s="345"/>
      <c r="GZ10" s="345"/>
      <c r="HA10" s="345"/>
      <c r="HB10" s="345"/>
      <c r="HC10" s="345"/>
      <c r="HD10" s="345"/>
      <c r="HE10" s="345"/>
      <c r="HF10" s="345"/>
      <c r="HG10" s="345"/>
      <c r="HH10" s="345"/>
      <c r="HI10" s="345"/>
      <c r="HJ10" s="345"/>
      <c r="HK10" s="345"/>
      <c r="HL10" s="345"/>
      <c r="HM10" s="345"/>
      <c r="HN10" s="345"/>
      <c r="HO10" s="345"/>
      <c r="HP10" s="345"/>
      <c r="HQ10" s="345"/>
      <c r="HR10" s="345"/>
      <c r="HS10" s="345"/>
      <c r="HT10" s="345"/>
      <c r="HU10" s="345"/>
      <c r="HV10" s="345"/>
      <c r="HW10" s="345"/>
      <c r="HX10" s="345"/>
      <c r="HY10" s="345"/>
      <c r="HZ10" s="345"/>
      <c r="IA10" s="345"/>
      <c r="IB10" s="345"/>
      <c r="IC10" s="345"/>
      <c r="ID10" s="345"/>
      <c r="IE10" s="345"/>
      <c r="IF10" s="345"/>
      <c r="IG10" s="345"/>
      <c r="IH10" s="345"/>
      <c r="II10" s="345"/>
      <c r="IJ10" s="345"/>
      <c r="IK10" s="345"/>
      <c r="IL10" s="345"/>
      <c r="IM10" s="345"/>
      <c r="IN10" s="345"/>
      <c r="IO10" s="345"/>
      <c r="IP10" s="345"/>
      <c r="IQ10" s="345"/>
      <c r="IR10" s="345"/>
      <c r="IS10" s="345"/>
      <c r="IT10" s="345"/>
      <c r="IU10" s="345"/>
      <c r="IV10" s="345"/>
      <c r="IW10" s="345"/>
      <c r="IX10" s="345"/>
      <c r="IY10" s="345"/>
    </row>
    <row r="11" spans="1:259" s="626" customFormat="1" ht="37.5" customHeight="1" x14ac:dyDescent="0.25">
      <c r="A11" s="322"/>
      <c r="B11" s="1573"/>
      <c r="C11" s="320"/>
      <c r="D11" s="791" t="s">
        <v>159</v>
      </c>
      <c r="E11" s="790" t="s">
        <v>158</v>
      </c>
      <c r="F11" s="744"/>
      <c r="G11" s="791" t="s">
        <v>160</v>
      </c>
      <c r="H11" s="790" t="s">
        <v>158</v>
      </c>
      <c r="I11" s="744"/>
      <c r="J11" s="791" t="s">
        <v>160</v>
      </c>
      <c r="K11" s="790" t="s">
        <v>158</v>
      </c>
      <c r="L11" s="1104"/>
      <c r="M11" s="1104"/>
      <c r="N11" s="329"/>
      <c r="O11" s="329"/>
      <c r="P11" s="329"/>
      <c r="Q11" s="329"/>
      <c r="R11" s="329"/>
      <c r="S11" s="329"/>
      <c r="T11" s="320"/>
      <c r="U11" s="320"/>
      <c r="V11" s="320"/>
      <c r="W11" s="320"/>
      <c r="X11" s="322"/>
      <c r="Y11" s="322"/>
      <c r="Z11" s="322"/>
      <c r="AA11" s="322"/>
      <c r="AB11" s="322"/>
      <c r="AC11" s="322"/>
      <c r="AD11" s="322"/>
      <c r="AE11" s="322"/>
      <c r="AF11" s="322"/>
      <c r="AG11" s="322"/>
      <c r="AH11" s="322"/>
      <c r="AI11" s="322"/>
      <c r="AJ11" s="322"/>
      <c r="AK11" s="322"/>
      <c r="AL11" s="322"/>
      <c r="AM11" s="322"/>
      <c r="AN11" s="322"/>
      <c r="AO11" s="322"/>
      <c r="AP11" s="322"/>
      <c r="AQ11" s="322"/>
      <c r="AR11" s="322"/>
      <c r="AS11" s="322"/>
      <c r="AT11" s="322"/>
      <c r="AU11" s="322"/>
      <c r="AV11" s="322"/>
      <c r="AW11" s="322"/>
      <c r="AX11" s="322"/>
      <c r="AY11" s="322"/>
      <c r="AZ11" s="322"/>
      <c r="BA11" s="322"/>
      <c r="BB11" s="322"/>
      <c r="BC11" s="322"/>
      <c r="BD11" s="322"/>
      <c r="BE11" s="322"/>
      <c r="BF11" s="322"/>
      <c r="BG11" s="322"/>
      <c r="BH11" s="322"/>
      <c r="BI11" s="322"/>
      <c r="BJ11" s="322"/>
      <c r="BK11" s="322"/>
      <c r="BL11" s="322"/>
      <c r="BM11" s="322"/>
      <c r="BN11" s="322"/>
      <c r="BO11" s="322"/>
      <c r="BP11" s="322"/>
      <c r="BQ11" s="322"/>
      <c r="BR11" s="322"/>
      <c r="BS11" s="322"/>
      <c r="BT11" s="322"/>
      <c r="BU11" s="322"/>
      <c r="BV11" s="322"/>
      <c r="BW11" s="322"/>
      <c r="BX11" s="322"/>
      <c r="BY11" s="322"/>
      <c r="BZ11" s="322"/>
      <c r="CA11" s="322"/>
      <c r="CB11" s="322"/>
      <c r="CC11" s="322"/>
      <c r="CD11" s="322"/>
      <c r="CE11" s="322"/>
      <c r="CF11" s="322"/>
      <c r="CG11" s="322"/>
      <c r="CH11" s="322"/>
      <c r="CI11" s="322"/>
      <c r="CJ11" s="322"/>
      <c r="CK11" s="322"/>
      <c r="CL11" s="322"/>
      <c r="CM11" s="322"/>
      <c r="CN11" s="322"/>
      <c r="CO11" s="322"/>
      <c r="CP11" s="322"/>
      <c r="CQ11" s="322"/>
      <c r="CR11" s="322"/>
      <c r="CS11" s="322"/>
      <c r="CT11" s="322"/>
      <c r="CU11" s="322"/>
      <c r="CV11" s="322"/>
      <c r="CW11" s="322"/>
      <c r="CX11" s="322"/>
      <c r="CY11" s="322"/>
      <c r="CZ11" s="322"/>
      <c r="DA11" s="322"/>
      <c r="DB11" s="322"/>
      <c r="DC11" s="322"/>
      <c r="DD11" s="322"/>
      <c r="DE11" s="322"/>
      <c r="DF11" s="322"/>
      <c r="DG11" s="322"/>
      <c r="DH11" s="322"/>
      <c r="DI11" s="322"/>
      <c r="DJ11" s="322"/>
      <c r="DK11" s="322"/>
      <c r="DL11" s="322"/>
      <c r="DM11" s="322"/>
      <c r="DN11" s="322"/>
      <c r="DO11" s="322"/>
      <c r="DP11" s="322"/>
      <c r="DQ11" s="322"/>
      <c r="DR11" s="322"/>
      <c r="DS11" s="322"/>
      <c r="DT11" s="322"/>
      <c r="DU11" s="322"/>
      <c r="DV11" s="322"/>
      <c r="DW11" s="322"/>
      <c r="DX11" s="322"/>
      <c r="DY11" s="322"/>
      <c r="DZ11" s="322"/>
      <c r="EA11" s="322"/>
      <c r="EB11" s="322"/>
      <c r="EC11" s="322"/>
      <c r="ED11" s="322"/>
      <c r="EE11" s="322"/>
      <c r="EF11" s="322"/>
      <c r="EG11" s="322"/>
      <c r="EH11" s="322"/>
      <c r="EI11" s="322"/>
      <c r="EJ11" s="322"/>
      <c r="EK11" s="322"/>
      <c r="EL11" s="322"/>
      <c r="EM11" s="322"/>
      <c r="EN11" s="322"/>
      <c r="EO11" s="322"/>
      <c r="EP11" s="322"/>
      <c r="EQ11" s="322"/>
      <c r="ER11" s="322"/>
      <c r="ES11" s="322"/>
      <c r="ET11" s="322"/>
      <c r="EU11" s="322"/>
      <c r="EV11" s="322"/>
      <c r="EW11" s="322"/>
      <c r="EX11" s="322"/>
      <c r="EY11" s="322"/>
      <c r="EZ11" s="322"/>
      <c r="FA11" s="322"/>
      <c r="FB11" s="322"/>
      <c r="FC11" s="322"/>
      <c r="FD11" s="322"/>
      <c r="FE11" s="322"/>
      <c r="FF11" s="322"/>
      <c r="FG11" s="322"/>
      <c r="FH11" s="322"/>
      <c r="FI11" s="322"/>
      <c r="FJ11" s="322"/>
      <c r="FK11" s="322"/>
      <c r="FL11" s="322"/>
      <c r="FM11" s="322"/>
      <c r="FN11" s="322"/>
      <c r="FO11" s="322"/>
      <c r="FP11" s="322"/>
      <c r="FQ11" s="322"/>
      <c r="FR11" s="322"/>
      <c r="FS11" s="322"/>
      <c r="FT11" s="322"/>
      <c r="FU11" s="322"/>
      <c r="FV11" s="322"/>
      <c r="FW11" s="322"/>
      <c r="FX11" s="322"/>
      <c r="FY11" s="322"/>
      <c r="FZ11" s="322"/>
      <c r="GA11" s="322"/>
      <c r="GB11" s="322"/>
      <c r="GC11" s="322"/>
      <c r="GD11" s="322"/>
      <c r="GE11" s="322"/>
      <c r="GF11" s="322"/>
      <c r="GG11" s="322"/>
      <c r="GH11" s="322"/>
      <c r="GI11" s="322"/>
      <c r="GJ11" s="322"/>
      <c r="GK11" s="322"/>
      <c r="GL11" s="322"/>
      <c r="GM11" s="322"/>
      <c r="GN11" s="322"/>
      <c r="GO11" s="322"/>
      <c r="GP11" s="322"/>
      <c r="GQ11" s="322"/>
      <c r="GR11" s="322"/>
      <c r="GS11" s="322"/>
      <c r="GT11" s="322"/>
      <c r="GU11" s="322"/>
      <c r="GV11" s="322"/>
      <c r="GW11" s="322"/>
      <c r="GX11" s="322"/>
      <c r="GY11" s="322"/>
      <c r="GZ11" s="322"/>
      <c r="HA11" s="322"/>
      <c r="HB11" s="322"/>
      <c r="HC11" s="322"/>
      <c r="HD11" s="322"/>
      <c r="HE11" s="322"/>
      <c r="HF11" s="322"/>
      <c r="HG11" s="322"/>
      <c r="HH11" s="322"/>
      <c r="HI11" s="322"/>
      <c r="HJ11" s="322"/>
      <c r="HK11" s="322"/>
      <c r="HL11" s="322"/>
      <c r="HM11" s="322"/>
      <c r="HN11" s="322"/>
      <c r="HO11" s="322"/>
      <c r="HP11" s="322"/>
      <c r="HQ11" s="322"/>
      <c r="HR11" s="322"/>
      <c r="HS11" s="322"/>
      <c r="HT11" s="322"/>
      <c r="HU11" s="322"/>
      <c r="HV11" s="322"/>
      <c r="HW11" s="322"/>
      <c r="HX11" s="322"/>
      <c r="HY11" s="322"/>
      <c r="HZ11" s="322"/>
      <c r="IA11" s="322"/>
      <c r="IB11" s="322"/>
      <c r="IC11" s="322"/>
      <c r="ID11" s="322"/>
      <c r="IE11" s="322"/>
      <c r="IF11" s="322"/>
      <c r="IG11" s="322"/>
      <c r="IH11" s="322"/>
      <c r="II11" s="322"/>
      <c r="IJ11" s="322"/>
      <c r="IK11" s="322"/>
      <c r="IL11" s="322"/>
      <c r="IM11" s="322"/>
      <c r="IN11" s="322"/>
      <c r="IO11" s="322"/>
      <c r="IP11" s="322"/>
      <c r="IQ11" s="322"/>
      <c r="IR11" s="322"/>
      <c r="IS11" s="322"/>
      <c r="IT11" s="322"/>
      <c r="IU11" s="322"/>
      <c r="IV11" s="322"/>
      <c r="IW11" s="322"/>
      <c r="IX11" s="322"/>
      <c r="IY11" s="322"/>
    </row>
    <row r="12" spans="1:259" s="626" customFormat="1" ht="7.5" customHeight="1" x14ac:dyDescent="0.25">
      <c r="A12" s="322"/>
      <c r="B12" s="322"/>
      <c r="C12" s="320"/>
      <c r="D12" s="327"/>
      <c r="E12" s="327"/>
      <c r="F12" s="322"/>
      <c r="G12" s="322"/>
      <c r="H12" s="322"/>
      <c r="I12" s="322"/>
      <c r="J12" s="322"/>
      <c r="K12" s="322"/>
      <c r="L12" s="548"/>
      <c r="M12" s="754"/>
      <c r="N12" s="329"/>
      <c r="O12" s="329"/>
      <c r="P12" s="329"/>
      <c r="Q12" s="329"/>
      <c r="R12" s="329"/>
      <c r="S12" s="329"/>
      <c r="T12" s="320"/>
      <c r="U12" s="320"/>
      <c r="V12" s="320"/>
      <c r="W12" s="320"/>
      <c r="X12" s="322"/>
      <c r="Y12" s="322"/>
      <c r="Z12" s="322"/>
      <c r="AA12" s="322"/>
      <c r="AB12" s="322"/>
      <c r="AC12" s="322"/>
      <c r="AD12" s="322"/>
      <c r="AE12" s="322"/>
      <c r="AF12" s="322"/>
      <c r="AG12" s="322"/>
      <c r="AH12" s="322"/>
      <c r="AI12" s="322"/>
      <c r="AJ12" s="322"/>
      <c r="AK12" s="322"/>
      <c r="AL12" s="322"/>
      <c r="AM12" s="322"/>
      <c r="AN12" s="322"/>
      <c r="AO12" s="322"/>
      <c r="AP12" s="322"/>
      <c r="AQ12" s="322"/>
      <c r="AR12" s="322"/>
      <c r="AS12" s="322"/>
      <c r="AT12" s="322"/>
      <c r="AU12" s="322"/>
      <c r="AV12" s="322"/>
      <c r="AW12" s="322"/>
      <c r="AX12" s="322"/>
      <c r="AY12" s="322"/>
      <c r="AZ12" s="322"/>
      <c r="BA12" s="322"/>
      <c r="BB12" s="322"/>
      <c r="BC12" s="322"/>
      <c r="BD12" s="322"/>
      <c r="BE12" s="322"/>
      <c r="BF12" s="322"/>
      <c r="BG12" s="322"/>
      <c r="BH12" s="322"/>
      <c r="BI12" s="322"/>
      <c r="BJ12" s="322"/>
      <c r="BK12" s="322"/>
      <c r="BL12" s="322"/>
      <c r="BM12" s="322"/>
      <c r="BN12" s="322"/>
      <c r="BO12" s="322"/>
      <c r="BP12" s="322"/>
      <c r="BQ12" s="322"/>
      <c r="BR12" s="322"/>
      <c r="BS12" s="322"/>
      <c r="BT12" s="322"/>
      <c r="BU12" s="322"/>
      <c r="BV12" s="322"/>
      <c r="BW12" s="322"/>
      <c r="BX12" s="322"/>
      <c r="BY12" s="322"/>
      <c r="BZ12" s="322"/>
      <c r="CA12" s="322"/>
      <c r="CB12" s="322"/>
      <c r="CC12" s="322"/>
      <c r="CD12" s="322"/>
      <c r="CE12" s="322"/>
      <c r="CF12" s="322"/>
      <c r="CG12" s="322"/>
      <c r="CH12" s="322"/>
      <c r="CI12" s="322"/>
      <c r="CJ12" s="322"/>
      <c r="CK12" s="322"/>
      <c r="CL12" s="322"/>
      <c r="CM12" s="322"/>
      <c r="CN12" s="322"/>
      <c r="CO12" s="322"/>
      <c r="CP12" s="322"/>
      <c r="CQ12" s="322"/>
      <c r="CR12" s="322"/>
      <c r="CS12" s="322"/>
      <c r="CT12" s="322"/>
      <c r="CU12" s="322"/>
      <c r="CV12" s="322"/>
      <c r="CW12" s="322"/>
      <c r="CX12" s="322"/>
      <c r="CY12" s="322"/>
      <c r="CZ12" s="322"/>
      <c r="DA12" s="322"/>
      <c r="DB12" s="322"/>
      <c r="DC12" s="322"/>
      <c r="DD12" s="322"/>
      <c r="DE12" s="322"/>
      <c r="DF12" s="322"/>
      <c r="DG12" s="322"/>
      <c r="DH12" s="322"/>
      <c r="DI12" s="322"/>
      <c r="DJ12" s="322"/>
      <c r="DK12" s="322"/>
      <c r="DL12" s="322"/>
      <c r="DM12" s="322"/>
      <c r="DN12" s="322"/>
      <c r="DO12" s="322"/>
      <c r="DP12" s="322"/>
      <c r="DQ12" s="322"/>
      <c r="DR12" s="322"/>
      <c r="DS12" s="322"/>
      <c r="DT12" s="322"/>
      <c r="DU12" s="322"/>
      <c r="DV12" s="322"/>
      <c r="DW12" s="322"/>
      <c r="DX12" s="322"/>
      <c r="DY12" s="322"/>
      <c r="DZ12" s="322"/>
      <c r="EA12" s="322"/>
      <c r="EB12" s="322"/>
      <c r="EC12" s="322"/>
      <c r="ED12" s="322"/>
      <c r="EE12" s="322"/>
      <c r="EF12" s="322"/>
      <c r="EG12" s="322"/>
      <c r="EH12" s="322"/>
      <c r="EI12" s="322"/>
      <c r="EJ12" s="322"/>
      <c r="EK12" s="322"/>
      <c r="EL12" s="322"/>
      <c r="EM12" s="322"/>
      <c r="EN12" s="322"/>
      <c r="EO12" s="322"/>
      <c r="EP12" s="322"/>
      <c r="EQ12" s="322"/>
      <c r="ER12" s="322"/>
      <c r="ES12" s="322"/>
      <c r="ET12" s="322"/>
      <c r="EU12" s="322"/>
      <c r="EV12" s="322"/>
      <c r="EW12" s="322"/>
      <c r="EX12" s="322"/>
      <c r="EY12" s="322"/>
      <c r="EZ12" s="322"/>
      <c r="FA12" s="322"/>
      <c r="FB12" s="322"/>
      <c r="FC12" s="322"/>
      <c r="FD12" s="322"/>
      <c r="FE12" s="322"/>
      <c r="FF12" s="322"/>
      <c r="FG12" s="322"/>
      <c r="FH12" s="322"/>
      <c r="FI12" s="322"/>
      <c r="FJ12" s="322"/>
      <c r="FK12" s="322"/>
      <c r="FL12" s="322"/>
      <c r="FM12" s="322"/>
      <c r="FN12" s="322"/>
      <c r="FO12" s="322"/>
      <c r="FP12" s="322"/>
      <c r="FQ12" s="322"/>
      <c r="FR12" s="322"/>
      <c r="FS12" s="322"/>
      <c r="FT12" s="322"/>
      <c r="FU12" s="322"/>
      <c r="FV12" s="322"/>
      <c r="FW12" s="322"/>
      <c r="FX12" s="322"/>
      <c r="FY12" s="322"/>
      <c r="FZ12" s="322"/>
      <c r="GA12" s="322"/>
      <c r="GB12" s="322"/>
      <c r="GC12" s="322"/>
      <c r="GD12" s="322"/>
      <c r="GE12" s="322"/>
      <c r="GF12" s="322"/>
      <c r="GG12" s="322"/>
      <c r="GH12" s="322"/>
      <c r="GI12" s="322"/>
      <c r="GJ12" s="322"/>
      <c r="GK12" s="322"/>
      <c r="GL12" s="322"/>
      <c r="GM12" s="322"/>
      <c r="GN12" s="322"/>
      <c r="GO12" s="322"/>
      <c r="GP12" s="322"/>
      <c r="GQ12" s="322"/>
      <c r="GR12" s="322"/>
      <c r="GS12" s="322"/>
      <c r="GT12" s="322"/>
      <c r="GU12" s="322"/>
      <c r="GV12" s="322"/>
      <c r="GW12" s="322"/>
      <c r="GX12" s="322"/>
      <c r="GY12" s="322"/>
      <c r="GZ12" s="322"/>
      <c r="HA12" s="322"/>
      <c r="HB12" s="322"/>
      <c r="HC12" s="322"/>
      <c r="HD12" s="322"/>
      <c r="HE12" s="322"/>
      <c r="HF12" s="322"/>
      <c r="HG12" s="322"/>
      <c r="HH12" s="322"/>
      <c r="HI12" s="322"/>
      <c r="HJ12" s="322"/>
      <c r="HK12" s="322"/>
      <c r="HL12" s="322"/>
      <c r="HM12" s="322"/>
      <c r="HN12" s="322"/>
      <c r="HO12" s="322"/>
      <c r="HP12" s="322"/>
      <c r="HQ12" s="322"/>
      <c r="HR12" s="322"/>
      <c r="HS12" s="322"/>
      <c r="HT12" s="322"/>
      <c r="HU12" s="322"/>
      <c r="HV12" s="322"/>
      <c r="HW12" s="322"/>
      <c r="HX12" s="322"/>
      <c r="HY12" s="322"/>
      <c r="HZ12" s="322"/>
      <c r="IA12" s="322"/>
      <c r="IB12" s="322"/>
      <c r="IC12" s="322"/>
      <c r="ID12" s="322"/>
      <c r="IE12" s="322"/>
      <c r="IF12" s="322"/>
      <c r="IG12" s="322"/>
      <c r="IH12" s="322"/>
      <c r="II12" s="322"/>
      <c r="IJ12" s="322"/>
      <c r="IK12" s="322"/>
      <c r="IL12" s="322"/>
      <c r="IM12" s="322"/>
      <c r="IN12" s="322"/>
      <c r="IO12" s="322"/>
      <c r="IP12" s="322"/>
      <c r="IQ12" s="322"/>
      <c r="IR12" s="322"/>
      <c r="IS12" s="322"/>
      <c r="IT12" s="322"/>
      <c r="IU12" s="322"/>
      <c r="IV12" s="322"/>
      <c r="IW12" s="322"/>
      <c r="IX12" s="322"/>
      <c r="IY12" s="322"/>
    </row>
    <row r="13" spans="1:259" s="631" customFormat="1" ht="18" customHeight="1" x14ac:dyDescent="0.25">
      <c r="A13" s="328"/>
      <c r="B13" s="755" t="s">
        <v>8</v>
      </c>
      <c r="C13" s="329"/>
      <c r="D13" s="757">
        <v>31236</v>
      </c>
      <c r="E13" s="1109">
        <v>409.37</v>
      </c>
      <c r="F13" s="756"/>
      <c r="G13" s="758">
        <v>34675</v>
      </c>
      <c r="H13" s="1109">
        <v>216.24</v>
      </c>
      <c r="I13" s="756"/>
      <c r="J13" s="758">
        <v>34675</v>
      </c>
      <c r="K13" s="1109">
        <v>602.11</v>
      </c>
      <c r="L13" s="329"/>
      <c r="M13" s="329">
        <f>_xlfn.RANK.EQ(K13,K$13:K$33,0)</f>
        <v>1</v>
      </c>
      <c r="N13" s="329">
        <v>1</v>
      </c>
      <c r="O13" s="329">
        <f>MATCH(N13,M$13:M$33,0)</f>
        <v>1</v>
      </c>
      <c r="P13" s="361" t="str">
        <f t="shared" ref="P13:P32" si="0">INDEX(B$13:B$33,O13,1)</f>
        <v>Andalucía</v>
      </c>
      <c r="Q13" s="1110">
        <f>INDEX(K$13:K$33,O13,1)</f>
        <v>602.11</v>
      </c>
      <c r="R13" s="329"/>
      <c r="S13" s="329"/>
      <c r="T13" s="329"/>
      <c r="U13" s="329"/>
      <c r="V13" s="573"/>
      <c r="W13" s="329"/>
      <c r="X13" s="328"/>
      <c r="Y13" s="328"/>
      <c r="Z13" s="328"/>
      <c r="AA13" s="328"/>
      <c r="AB13" s="328"/>
      <c r="AC13" s="328"/>
      <c r="AD13" s="328"/>
      <c r="AE13" s="328"/>
      <c r="AF13" s="328"/>
      <c r="AG13" s="328"/>
      <c r="AH13" s="328"/>
      <c r="AI13" s="328"/>
      <c r="AJ13" s="328"/>
      <c r="AK13" s="328"/>
      <c r="AL13" s="328"/>
      <c r="AM13" s="328"/>
      <c r="AN13" s="328"/>
      <c r="AO13" s="328"/>
      <c r="AP13" s="328"/>
      <c r="AQ13" s="328"/>
      <c r="AR13" s="328"/>
      <c r="AS13" s="328"/>
      <c r="AT13" s="328"/>
      <c r="AU13" s="328"/>
      <c r="AV13" s="328"/>
      <c r="AW13" s="328"/>
      <c r="AX13" s="328"/>
      <c r="AY13" s="328"/>
      <c r="AZ13" s="328"/>
      <c r="BA13" s="328"/>
      <c r="BB13" s="328"/>
      <c r="BC13" s="328"/>
      <c r="BD13" s="328"/>
      <c r="BE13" s="328"/>
      <c r="BF13" s="328"/>
      <c r="BG13" s="328"/>
      <c r="BH13" s="328"/>
      <c r="BI13" s="328"/>
      <c r="BJ13" s="328"/>
      <c r="BK13" s="328"/>
      <c r="BL13" s="328"/>
      <c r="BM13" s="328"/>
      <c r="BN13" s="328"/>
      <c r="BO13" s="328"/>
      <c r="BP13" s="328"/>
      <c r="BQ13" s="328"/>
      <c r="BR13" s="328"/>
      <c r="BS13" s="328"/>
      <c r="BT13" s="328"/>
      <c r="BU13" s="328"/>
      <c r="BV13" s="328"/>
      <c r="BW13" s="328"/>
      <c r="BX13" s="328"/>
      <c r="BY13" s="328"/>
      <c r="BZ13" s="328"/>
      <c r="CA13" s="328"/>
      <c r="CB13" s="328"/>
      <c r="CC13" s="328"/>
      <c r="CD13" s="328"/>
      <c r="CE13" s="328"/>
      <c r="CF13" s="328"/>
      <c r="CG13" s="328"/>
      <c r="CH13" s="328"/>
      <c r="CI13" s="328"/>
      <c r="CJ13" s="328"/>
      <c r="CK13" s="328"/>
      <c r="CL13" s="328"/>
      <c r="CM13" s="328"/>
      <c r="CN13" s="328"/>
      <c r="CO13" s="328"/>
      <c r="CP13" s="328"/>
      <c r="CQ13" s="328"/>
      <c r="CR13" s="328"/>
      <c r="CS13" s="328"/>
      <c r="CT13" s="328"/>
      <c r="CU13" s="328"/>
      <c r="CV13" s="328"/>
      <c r="CW13" s="328"/>
      <c r="CX13" s="328"/>
      <c r="CY13" s="328"/>
      <c r="CZ13" s="328"/>
      <c r="DA13" s="328"/>
      <c r="DB13" s="328"/>
      <c r="DC13" s="328"/>
      <c r="DD13" s="328"/>
      <c r="DE13" s="328"/>
      <c r="DF13" s="328"/>
      <c r="DG13" s="328"/>
      <c r="DH13" s="328"/>
      <c r="DI13" s="328"/>
      <c r="DJ13" s="328"/>
      <c r="DK13" s="328"/>
      <c r="DL13" s="328"/>
      <c r="DM13" s="328"/>
      <c r="DN13" s="328"/>
      <c r="DO13" s="328"/>
      <c r="DP13" s="328"/>
      <c r="DQ13" s="328"/>
      <c r="DR13" s="328"/>
      <c r="DS13" s="328"/>
      <c r="DT13" s="328"/>
      <c r="DU13" s="328"/>
      <c r="DV13" s="328"/>
      <c r="DW13" s="328"/>
      <c r="DX13" s="328"/>
      <c r="DY13" s="328"/>
      <c r="DZ13" s="328"/>
      <c r="EA13" s="328"/>
      <c r="EB13" s="328"/>
      <c r="EC13" s="328"/>
      <c r="ED13" s="328"/>
      <c r="EE13" s="328"/>
      <c r="EF13" s="328"/>
      <c r="EG13" s="328"/>
      <c r="EH13" s="328"/>
      <c r="EI13" s="328"/>
      <c r="EJ13" s="328"/>
      <c r="EK13" s="328"/>
      <c r="EL13" s="328"/>
      <c r="EM13" s="328"/>
      <c r="EN13" s="328"/>
      <c r="EO13" s="328"/>
      <c r="EP13" s="328"/>
      <c r="EQ13" s="328"/>
      <c r="ER13" s="328"/>
      <c r="ES13" s="328"/>
      <c r="ET13" s="328"/>
      <c r="EU13" s="328"/>
      <c r="EV13" s="328"/>
      <c r="EW13" s="328"/>
      <c r="EX13" s="328"/>
      <c r="EY13" s="328"/>
      <c r="EZ13" s="328"/>
      <c r="FA13" s="328"/>
      <c r="FB13" s="328"/>
      <c r="FC13" s="328"/>
      <c r="FD13" s="328"/>
      <c r="FE13" s="328"/>
      <c r="FF13" s="328"/>
      <c r="FG13" s="328"/>
      <c r="FH13" s="328"/>
      <c r="FI13" s="328"/>
      <c r="FJ13" s="328"/>
      <c r="FK13" s="328"/>
      <c r="FL13" s="328"/>
      <c r="FM13" s="328"/>
      <c r="FN13" s="328"/>
      <c r="FO13" s="328"/>
      <c r="FP13" s="328"/>
      <c r="FQ13" s="328"/>
      <c r="FR13" s="328"/>
      <c r="FS13" s="328"/>
      <c r="FT13" s="328"/>
      <c r="FU13" s="328"/>
      <c r="FV13" s="328"/>
      <c r="FW13" s="328"/>
      <c r="FX13" s="328"/>
      <c r="FY13" s="328"/>
      <c r="FZ13" s="328"/>
      <c r="GA13" s="328"/>
      <c r="GB13" s="328"/>
      <c r="GC13" s="328"/>
      <c r="GD13" s="328"/>
      <c r="GE13" s="328"/>
      <c r="GF13" s="328"/>
      <c r="GG13" s="328"/>
      <c r="GH13" s="328"/>
      <c r="GI13" s="328"/>
      <c r="GJ13" s="328"/>
      <c r="GK13" s="328"/>
      <c r="GL13" s="328"/>
      <c r="GM13" s="328"/>
      <c r="GN13" s="328"/>
      <c r="GO13" s="328"/>
      <c r="GP13" s="328"/>
      <c r="GQ13" s="328"/>
      <c r="GR13" s="328"/>
      <c r="GS13" s="328"/>
      <c r="GT13" s="328"/>
      <c r="GU13" s="328"/>
      <c r="GV13" s="328"/>
      <c r="GW13" s="328"/>
      <c r="GX13" s="328"/>
      <c r="GY13" s="328"/>
      <c r="GZ13" s="328"/>
      <c r="HA13" s="328"/>
      <c r="HB13" s="328"/>
      <c r="HC13" s="328"/>
      <c r="HD13" s="328"/>
      <c r="HE13" s="328"/>
      <c r="HF13" s="328"/>
      <c r="HG13" s="328"/>
      <c r="HH13" s="328"/>
      <c r="HI13" s="328"/>
      <c r="HJ13" s="328"/>
      <c r="HK13" s="328"/>
      <c r="HL13" s="328"/>
      <c r="HM13" s="328"/>
      <c r="HN13" s="328"/>
      <c r="HO13" s="328"/>
      <c r="HP13" s="328"/>
      <c r="HQ13" s="328"/>
      <c r="HR13" s="328"/>
      <c r="HS13" s="328"/>
      <c r="HT13" s="328"/>
      <c r="HU13" s="328"/>
      <c r="HV13" s="328"/>
      <c r="HW13" s="328"/>
      <c r="HX13" s="328"/>
      <c r="HY13" s="328"/>
      <c r="HZ13" s="328"/>
      <c r="IA13" s="328"/>
      <c r="IB13" s="328"/>
      <c r="IC13" s="328"/>
      <c r="ID13" s="328"/>
      <c r="IE13" s="328"/>
      <c r="IF13" s="328"/>
      <c r="IG13" s="328"/>
      <c r="IH13" s="328"/>
      <c r="II13" s="328"/>
      <c r="IJ13" s="328"/>
      <c r="IK13" s="328"/>
      <c r="IL13" s="328"/>
      <c r="IM13" s="328"/>
      <c r="IN13" s="328"/>
      <c r="IO13" s="328"/>
      <c r="IP13" s="328"/>
      <c r="IQ13" s="328"/>
      <c r="IR13" s="328"/>
      <c r="IS13" s="328"/>
      <c r="IT13" s="328"/>
      <c r="IU13" s="328"/>
      <c r="IV13" s="328"/>
      <c r="IW13" s="328"/>
      <c r="IX13" s="328"/>
      <c r="IY13" s="328"/>
    </row>
    <row r="14" spans="1:259" s="633" customFormat="1" ht="18" customHeight="1" x14ac:dyDescent="0.25">
      <c r="A14" s="331"/>
      <c r="B14" s="763" t="s">
        <v>7</v>
      </c>
      <c r="C14" s="329"/>
      <c r="D14" s="764">
        <v>10055</v>
      </c>
      <c r="E14" s="1109">
        <v>140.24</v>
      </c>
      <c r="F14" s="756"/>
      <c r="G14" s="765">
        <v>9642</v>
      </c>
      <c r="H14" s="1109">
        <v>43.7</v>
      </c>
      <c r="I14" s="756"/>
      <c r="J14" s="765">
        <v>9642</v>
      </c>
      <c r="K14" s="1109">
        <v>189.17</v>
      </c>
      <c r="L14" s="329"/>
      <c r="M14" s="329">
        <f t="shared" ref="M14:M33" si="1">_xlfn.RANK.EQ(K14,K$13:K$33,0)</f>
        <v>16</v>
      </c>
      <c r="N14" s="329">
        <v>2</v>
      </c>
      <c r="O14" s="329">
        <f t="shared" ref="O14:O32" si="2">MATCH(N14,M$13:M$33,0)</f>
        <v>5</v>
      </c>
      <c r="P14" s="361" t="str">
        <f t="shared" si="0"/>
        <v>Canarias</v>
      </c>
      <c r="Q14" s="1110">
        <f t="shared" ref="Q14:Q32" si="3">INDEX(K$13:K$33,O14,1)</f>
        <v>560.69000000000005</v>
      </c>
      <c r="R14" s="329"/>
      <c r="S14" s="329"/>
      <c r="T14" s="329"/>
      <c r="U14" s="329"/>
      <c r="V14" s="329"/>
      <c r="W14" s="329"/>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row>
    <row r="15" spans="1:259" s="633" customFormat="1" ht="18" customHeight="1" x14ac:dyDescent="0.25">
      <c r="A15" s="331"/>
      <c r="B15" s="763" t="s">
        <v>37</v>
      </c>
      <c r="C15" s="329"/>
      <c r="D15" s="764">
        <v>6940</v>
      </c>
      <c r="E15" s="1109">
        <v>302.98</v>
      </c>
      <c r="F15" s="756"/>
      <c r="G15" s="765">
        <v>6548</v>
      </c>
      <c r="H15" s="1109">
        <v>33.58</v>
      </c>
      <c r="I15" s="756"/>
      <c r="J15" s="765">
        <v>6548</v>
      </c>
      <c r="K15" s="1109">
        <v>346.3</v>
      </c>
      <c r="L15" s="329"/>
      <c r="M15" s="329">
        <f t="shared" si="1"/>
        <v>5</v>
      </c>
      <c r="N15" s="329">
        <v>3</v>
      </c>
      <c r="O15" s="329">
        <f>MATCH(N15,M$13:M$33,0)</f>
        <v>14</v>
      </c>
      <c r="P15" s="361" t="str">
        <f t="shared" si="0"/>
        <v>Murcia, Región de</v>
      </c>
      <c r="Q15" s="1110">
        <f t="shared" si="3"/>
        <v>520.08000000000004</v>
      </c>
      <c r="R15" s="329"/>
      <c r="S15" s="329"/>
      <c r="T15" s="329"/>
      <c r="U15" s="329"/>
      <c r="V15" s="329"/>
      <c r="W15" s="329"/>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row>
    <row r="16" spans="1:259" s="633" customFormat="1" ht="18" customHeight="1" x14ac:dyDescent="0.25">
      <c r="A16" s="331"/>
      <c r="B16" s="763" t="s">
        <v>38</v>
      </c>
      <c r="C16" s="329"/>
      <c r="D16" s="764">
        <v>7836</v>
      </c>
      <c r="E16" s="1109">
        <v>122.63</v>
      </c>
      <c r="F16" s="756"/>
      <c r="G16" s="765">
        <v>6433</v>
      </c>
      <c r="H16" s="1109">
        <v>127.86</v>
      </c>
      <c r="I16" s="756"/>
      <c r="J16" s="765">
        <v>6433</v>
      </c>
      <c r="K16" s="1109">
        <v>247.73</v>
      </c>
      <c r="L16" s="329"/>
      <c r="M16" s="329">
        <f t="shared" si="1"/>
        <v>12</v>
      </c>
      <c r="N16" s="329">
        <v>4</v>
      </c>
      <c r="O16" s="329">
        <f t="shared" si="2"/>
        <v>12</v>
      </c>
      <c r="P16" s="361" t="str">
        <f t="shared" si="0"/>
        <v>Galicia</v>
      </c>
      <c r="Q16" s="1110">
        <f t="shared" si="3"/>
        <v>386.31</v>
      </c>
      <c r="R16" s="329"/>
      <c r="S16" s="329"/>
      <c r="T16" s="329"/>
      <c r="U16" s="329"/>
      <c r="V16" s="329"/>
      <c r="W16" s="329"/>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row>
    <row r="17" spans="1:259" s="633" customFormat="1" ht="18" customHeight="1" x14ac:dyDescent="0.25">
      <c r="A17" s="331"/>
      <c r="B17" s="763" t="s">
        <v>6</v>
      </c>
      <c r="C17" s="329"/>
      <c r="D17" s="764">
        <v>12062</v>
      </c>
      <c r="E17" s="1111">
        <v>388.5</v>
      </c>
      <c r="F17" s="756"/>
      <c r="G17" s="765">
        <v>8605</v>
      </c>
      <c r="H17" s="1109">
        <v>166.17</v>
      </c>
      <c r="I17" s="756"/>
      <c r="J17" s="765">
        <v>8605</v>
      </c>
      <c r="K17" s="1109">
        <v>560.69000000000005</v>
      </c>
      <c r="L17" s="329"/>
      <c r="M17" s="329">
        <f t="shared" si="1"/>
        <v>2</v>
      </c>
      <c r="N17" s="329">
        <v>5</v>
      </c>
      <c r="O17" s="329">
        <f t="shared" si="2"/>
        <v>3</v>
      </c>
      <c r="P17" s="361" t="str">
        <f t="shared" si="0"/>
        <v>Asturias, Principado de</v>
      </c>
      <c r="Q17" s="1110">
        <f t="shared" si="3"/>
        <v>346.3</v>
      </c>
      <c r="R17" s="329"/>
      <c r="S17" s="329"/>
      <c r="T17" s="329"/>
      <c r="U17" s="329"/>
      <c r="V17" s="329"/>
      <c r="W17" s="329"/>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c r="HV17" s="331"/>
      <c r="HW17" s="331"/>
      <c r="HX17" s="331"/>
      <c r="HY17" s="331"/>
      <c r="HZ17" s="331"/>
      <c r="IA17" s="331"/>
      <c r="IB17" s="331"/>
      <c r="IC17" s="331"/>
      <c r="ID17" s="331"/>
      <c r="IE17" s="331"/>
      <c r="IF17" s="331"/>
      <c r="IG17" s="331"/>
      <c r="IH17" s="331"/>
      <c r="II17" s="331"/>
      <c r="IJ17" s="331"/>
      <c r="IK17" s="331"/>
      <c r="IL17" s="331"/>
      <c r="IM17" s="331"/>
      <c r="IN17" s="331"/>
      <c r="IO17" s="331"/>
      <c r="IP17" s="331"/>
      <c r="IQ17" s="331"/>
      <c r="IR17" s="331"/>
      <c r="IS17" s="331"/>
      <c r="IT17" s="331"/>
      <c r="IU17" s="331"/>
      <c r="IV17" s="331"/>
      <c r="IW17" s="331"/>
      <c r="IX17" s="331"/>
      <c r="IY17" s="331"/>
    </row>
    <row r="18" spans="1:259" s="633" customFormat="1" ht="18" customHeight="1" x14ac:dyDescent="0.25">
      <c r="A18" s="331"/>
      <c r="B18" s="763" t="s">
        <v>5</v>
      </c>
      <c r="C18" s="329"/>
      <c r="D18" s="768">
        <v>3669</v>
      </c>
      <c r="E18" s="1111">
        <v>162.71</v>
      </c>
      <c r="F18" s="756"/>
      <c r="G18" s="769">
        <v>2438</v>
      </c>
      <c r="H18" s="1109">
        <v>50.36</v>
      </c>
      <c r="I18" s="756"/>
      <c r="J18" s="769">
        <v>2438</v>
      </c>
      <c r="K18" s="1109">
        <v>209.54</v>
      </c>
      <c r="L18" s="329"/>
      <c r="M18" s="329">
        <f t="shared" si="1"/>
        <v>14</v>
      </c>
      <c r="N18" s="329">
        <v>6</v>
      </c>
      <c r="O18" s="329">
        <f t="shared" si="2"/>
        <v>21</v>
      </c>
      <c r="P18" s="361" t="str">
        <f t="shared" si="0"/>
        <v>TOTAL</v>
      </c>
      <c r="Q18" s="1112">
        <f t="shared" si="3"/>
        <v>333.66</v>
      </c>
      <c r="R18" s="329"/>
      <c r="S18" s="329"/>
      <c r="T18" s="329"/>
      <c r="U18" s="329"/>
      <c r="V18" s="329"/>
      <c r="W18" s="329"/>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c r="HV18" s="331"/>
      <c r="HW18" s="331"/>
      <c r="HX18" s="331"/>
      <c r="HY18" s="331"/>
      <c r="HZ18" s="331"/>
      <c r="IA18" s="331"/>
      <c r="IB18" s="331"/>
      <c r="IC18" s="331"/>
      <c r="ID18" s="331"/>
      <c r="IE18" s="331"/>
      <c r="IF18" s="331"/>
      <c r="IG18" s="331"/>
      <c r="IH18" s="331"/>
      <c r="II18" s="331"/>
      <c r="IJ18" s="331"/>
      <c r="IK18" s="331"/>
      <c r="IL18" s="331"/>
      <c r="IM18" s="331"/>
      <c r="IN18" s="331"/>
      <c r="IO18" s="331"/>
      <c r="IP18" s="331"/>
      <c r="IQ18" s="331"/>
      <c r="IR18" s="331"/>
      <c r="IS18" s="331"/>
      <c r="IT18" s="331"/>
      <c r="IU18" s="331"/>
      <c r="IV18" s="331"/>
      <c r="IW18" s="331"/>
      <c r="IX18" s="331"/>
      <c r="IY18" s="331"/>
    </row>
    <row r="19" spans="1:259" s="742" customFormat="1" ht="18" customHeight="1" x14ac:dyDescent="0.25">
      <c r="A19" s="450"/>
      <c r="B19" s="771" t="s">
        <v>162</v>
      </c>
      <c r="C19" s="329"/>
      <c r="D19" s="764">
        <v>22492</v>
      </c>
      <c r="E19" s="1111">
        <v>113.73</v>
      </c>
      <c r="F19" s="756"/>
      <c r="G19" s="772">
        <v>15767</v>
      </c>
      <c r="H19" s="1109">
        <v>0.11</v>
      </c>
      <c r="I19" s="756"/>
      <c r="J19" s="772">
        <v>15767</v>
      </c>
      <c r="K19" s="1109">
        <v>118.61</v>
      </c>
      <c r="L19" s="329"/>
      <c r="M19" s="329">
        <f t="shared" si="1"/>
        <v>19</v>
      </c>
      <c r="N19" s="329">
        <v>7</v>
      </c>
      <c r="O19" s="329">
        <f t="shared" si="2"/>
        <v>10</v>
      </c>
      <c r="P19" s="361" t="str">
        <f t="shared" si="0"/>
        <v>Comunitat Valenciana</v>
      </c>
      <c r="Q19" s="1110">
        <f t="shared" si="3"/>
        <v>317.47000000000003</v>
      </c>
      <c r="R19" s="329"/>
      <c r="S19" s="329"/>
      <c r="T19" s="329"/>
      <c r="U19" s="329"/>
      <c r="V19" s="329"/>
      <c r="W19" s="329"/>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row>
    <row r="20" spans="1:259" s="742" customFormat="1" ht="18" customHeight="1" x14ac:dyDescent="0.25">
      <c r="A20" s="450"/>
      <c r="B20" s="771" t="s">
        <v>40</v>
      </c>
      <c r="C20" s="329"/>
      <c r="D20" s="764">
        <v>15718</v>
      </c>
      <c r="E20" s="1111">
        <v>123.45</v>
      </c>
      <c r="F20" s="756"/>
      <c r="G20" s="772">
        <v>14224</v>
      </c>
      <c r="H20" s="1109">
        <v>63.03</v>
      </c>
      <c r="I20" s="756"/>
      <c r="J20" s="772">
        <v>14224</v>
      </c>
      <c r="K20" s="1109">
        <v>186.66</v>
      </c>
      <c r="L20" s="329"/>
      <c r="M20" s="329">
        <f t="shared" si="1"/>
        <v>17</v>
      </c>
      <c r="N20" s="329">
        <v>8</v>
      </c>
      <c r="O20" s="329">
        <f t="shared" si="2"/>
        <v>13</v>
      </c>
      <c r="P20" s="361" t="str">
        <f t="shared" si="0"/>
        <v>Madrid, Comunidad de*</v>
      </c>
      <c r="Q20" s="1110">
        <f t="shared" si="3"/>
        <v>305.89999999999998</v>
      </c>
      <c r="R20" s="329"/>
      <c r="S20" s="329"/>
      <c r="T20" s="329"/>
      <c r="U20" s="329"/>
      <c r="V20" s="329"/>
      <c r="W20" s="329"/>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row>
    <row r="21" spans="1:259" s="742" customFormat="1" ht="18" customHeight="1" x14ac:dyDescent="0.25">
      <c r="A21" s="450"/>
      <c r="B21" s="771" t="s">
        <v>41</v>
      </c>
      <c r="C21" s="329"/>
      <c r="D21" s="764">
        <v>60207</v>
      </c>
      <c r="E21" s="1111">
        <v>181.52</v>
      </c>
      <c r="F21" s="756"/>
      <c r="G21" s="772">
        <v>20915</v>
      </c>
      <c r="H21" s="1109">
        <v>96.46</v>
      </c>
      <c r="I21" s="756"/>
      <c r="J21" s="772">
        <v>20915</v>
      </c>
      <c r="K21" s="1109">
        <v>270.99</v>
      </c>
      <c r="L21" s="329"/>
      <c r="M21" s="329">
        <f t="shared" si="1"/>
        <v>10</v>
      </c>
      <c r="N21" s="329">
        <v>9</v>
      </c>
      <c r="O21" s="329">
        <f>MATCH(N21,M$13:M$33,0)</f>
        <v>11</v>
      </c>
      <c r="P21" s="361" t="str">
        <f t="shared" si="0"/>
        <v>Extremadura</v>
      </c>
      <c r="Q21" s="1110">
        <f t="shared" si="3"/>
        <v>278.83</v>
      </c>
      <c r="R21" s="329"/>
      <c r="S21" s="329"/>
      <c r="T21" s="329"/>
      <c r="U21" s="329"/>
      <c r="V21" s="329"/>
      <c r="W21" s="329"/>
      <c r="X21" s="450"/>
      <c r="Y21" s="450"/>
      <c r="Z21" s="450"/>
      <c r="AA21" s="450"/>
      <c r="AB21" s="450"/>
      <c r="AC21" s="450"/>
      <c r="AD21" s="450"/>
      <c r="AE21" s="450"/>
      <c r="AF21" s="450"/>
      <c r="AG21" s="450"/>
      <c r="AH21" s="450"/>
      <c r="AI21" s="450"/>
      <c r="AJ21" s="450"/>
      <c r="AK21" s="450"/>
      <c r="AL21" s="450"/>
      <c r="AM21" s="450"/>
      <c r="AN21" s="450"/>
      <c r="AO21" s="450"/>
      <c r="AP21" s="450"/>
      <c r="AQ21" s="450"/>
      <c r="AR21" s="450"/>
      <c r="AS21" s="450"/>
      <c r="AT21" s="450"/>
      <c r="AU21" s="450"/>
      <c r="AV21" s="450"/>
      <c r="AW21" s="450"/>
      <c r="AX21" s="450"/>
      <c r="AY21" s="450"/>
      <c r="AZ21" s="450"/>
      <c r="BA21" s="450"/>
      <c r="BB21" s="450"/>
      <c r="BC21" s="450"/>
      <c r="BD21" s="450"/>
      <c r="BE21" s="450"/>
      <c r="BF21" s="450"/>
      <c r="BG21" s="450"/>
      <c r="BH21" s="450"/>
      <c r="BI21" s="450"/>
      <c r="BJ21" s="450"/>
      <c r="BK21" s="450"/>
      <c r="BL21" s="450"/>
      <c r="BM21" s="450"/>
      <c r="BN21" s="450"/>
      <c r="BO21" s="450"/>
      <c r="BP21" s="450"/>
      <c r="BQ21" s="450"/>
      <c r="BR21" s="450"/>
      <c r="BS21" s="450"/>
      <c r="BT21" s="450"/>
      <c r="BU21" s="450"/>
      <c r="BV21" s="450"/>
      <c r="BW21" s="450"/>
      <c r="BX21" s="450"/>
      <c r="BY21" s="450"/>
      <c r="BZ21" s="450"/>
      <c r="CA21" s="450"/>
      <c r="CB21" s="450"/>
      <c r="CC21" s="450"/>
      <c r="CD21" s="450"/>
      <c r="CE21" s="450"/>
      <c r="CF21" s="450"/>
      <c r="CG21" s="450"/>
      <c r="CH21" s="450"/>
      <c r="CI21" s="450"/>
      <c r="CJ21" s="450"/>
      <c r="CK21" s="450"/>
      <c r="CL21" s="450"/>
      <c r="CM21" s="450"/>
      <c r="CN21" s="450"/>
      <c r="CO21" s="450"/>
      <c r="CP21" s="450"/>
      <c r="CQ21" s="450"/>
      <c r="CR21" s="450"/>
      <c r="CS21" s="450"/>
      <c r="CT21" s="450"/>
      <c r="CU21" s="450"/>
      <c r="CV21" s="450"/>
      <c r="CW21" s="450"/>
      <c r="CX21" s="450"/>
      <c r="CY21" s="450"/>
      <c r="CZ21" s="450"/>
      <c r="DA21" s="450"/>
      <c r="DB21" s="450"/>
      <c r="DC21" s="450"/>
      <c r="DD21" s="450"/>
      <c r="DE21" s="450"/>
      <c r="DF21" s="450"/>
      <c r="DG21" s="450"/>
      <c r="DH21" s="450"/>
      <c r="DI21" s="450"/>
      <c r="DJ21" s="450"/>
      <c r="DK21" s="450"/>
      <c r="DL21" s="450"/>
      <c r="DM21" s="450"/>
      <c r="DN21" s="450"/>
      <c r="DO21" s="450"/>
      <c r="DP21" s="450"/>
      <c r="DQ21" s="450"/>
      <c r="DR21" s="450"/>
      <c r="DS21" s="450"/>
      <c r="DT21" s="450"/>
      <c r="DU21" s="450"/>
      <c r="DV21" s="450"/>
      <c r="DW21" s="450"/>
      <c r="DX21" s="450"/>
      <c r="DY21" s="450"/>
      <c r="DZ21" s="450"/>
      <c r="EA21" s="450"/>
      <c r="EB21" s="450"/>
      <c r="EC21" s="450"/>
      <c r="ED21" s="450"/>
      <c r="EE21" s="450"/>
      <c r="EF21" s="450"/>
      <c r="EG21" s="450"/>
      <c r="EH21" s="450"/>
      <c r="EI21" s="450"/>
      <c r="EJ21" s="450"/>
      <c r="EK21" s="450"/>
      <c r="EL21" s="450"/>
      <c r="EM21" s="450"/>
      <c r="EN21" s="450"/>
      <c r="EO21" s="450"/>
      <c r="EP21" s="450"/>
      <c r="EQ21" s="450"/>
      <c r="ER21" s="450"/>
      <c r="ES21" s="450"/>
      <c r="ET21" s="450"/>
      <c r="EU21" s="450"/>
      <c r="EV21" s="450"/>
      <c r="EW21" s="450"/>
      <c r="EX21" s="450"/>
      <c r="EY21" s="450"/>
      <c r="EZ21" s="450"/>
      <c r="FA21" s="450"/>
      <c r="FB21" s="450"/>
      <c r="FC21" s="450"/>
      <c r="FD21" s="450"/>
      <c r="FE21" s="450"/>
      <c r="FF21" s="450"/>
      <c r="FG21" s="450"/>
      <c r="FH21" s="450"/>
      <c r="FI21" s="450"/>
      <c r="FJ21" s="450"/>
      <c r="FK21" s="450"/>
      <c r="FL21" s="450"/>
      <c r="FM21" s="450"/>
      <c r="FN21" s="450"/>
      <c r="FO21" s="450"/>
      <c r="FP21" s="450"/>
      <c r="FQ21" s="450"/>
      <c r="FR21" s="450"/>
      <c r="FS21" s="450"/>
      <c r="FT21" s="450"/>
      <c r="FU21" s="450"/>
      <c r="FV21" s="450"/>
      <c r="FW21" s="450"/>
      <c r="FX21" s="450"/>
      <c r="FY21" s="450"/>
      <c r="FZ21" s="450"/>
      <c r="GA21" s="450"/>
      <c r="GB21" s="450"/>
      <c r="GC21" s="450"/>
      <c r="GD21" s="450"/>
      <c r="GE21" s="450"/>
      <c r="GF21" s="450"/>
      <c r="GG21" s="450"/>
      <c r="GH21" s="450"/>
      <c r="GI21" s="450"/>
      <c r="GJ21" s="450"/>
      <c r="GK21" s="450"/>
      <c r="GL21" s="450"/>
      <c r="GM21" s="450"/>
      <c r="GN21" s="450"/>
      <c r="GO21" s="450"/>
      <c r="GP21" s="450"/>
      <c r="GQ21" s="450"/>
      <c r="GR21" s="450"/>
      <c r="GS21" s="450"/>
      <c r="GT21" s="450"/>
      <c r="GU21" s="450"/>
      <c r="GV21" s="450"/>
      <c r="GW21" s="450"/>
      <c r="GX21" s="450"/>
      <c r="GY21" s="450"/>
      <c r="GZ21" s="450"/>
      <c r="HA21" s="450"/>
      <c r="HB21" s="450"/>
      <c r="HC21" s="450"/>
      <c r="HD21" s="450"/>
      <c r="HE21" s="450"/>
      <c r="HF21" s="450"/>
      <c r="HG21" s="450"/>
      <c r="HH21" s="450"/>
      <c r="HI21" s="450"/>
      <c r="HJ21" s="450"/>
      <c r="HK21" s="450"/>
      <c r="HL21" s="450"/>
      <c r="HM21" s="450"/>
      <c r="HN21" s="450"/>
      <c r="HO21" s="450"/>
      <c r="HP21" s="450"/>
      <c r="HQ21" s="450"/>
      <c r="HR21" s="450"/>
      <c r="HS21" s="450"/>
      <c r="HT21" s="450"/>
      <c r="HU21" s="450"/>
      <c r="HV21" s="450"/>
      <c r="HW21" s="450"/>
      <c r="HX21" s="450"/>
      <c r="HY21" s="450"/>
      <c r="HZ21" s="450"/>
      <c r="IA21" s="450"/>
      <c r="IB21" s="450"/>
      <c r="IC21" s="450"/>
      <c r="ID21" s="450"/>
      <c r="IE21" s="450"/>
      <c r="IF21" s="450"/>
      <c r="IG21" s="450"/>
      <c r="IH21" s="450"/>
      <c r="II21" s="450"/>
      <c r="IJ21" s="450"/>
      <c r="IK21" s="450"/>
      <c r="IL21" s="450"/>
      <c r="IM21" s="450"/>
      <c r="IN21" s="450"/>
      <c r="IO21" s="450"/>
      <c r="IP21" s="450"/>
      <c r="IQ21" s="450"/>
      <c r="IR21" s="450"/>
      <c r="IS21" s="450"/>
      <c r="IT21" s="450"/>
      <c r="IU21" s="450"/>
      <c r="IV21" s="450"/>
      <c r="IW21" s="450"/>
      <c r="IX21" s="450"/>
      <c r="IY21" s="450"/>
    </row>
    <row r="22" spans="1:259" s="742" customFormat="1" ht="18" customHeight="1" x14ac:dyDescent="0.25">
      <c r="A22" s="450"/>
      <c r="B22" s="771" t="s">
        <v>3</v>
      </c>
      <c r="C22" s="329"/>
      <c r="D22" s="764">
        <v>33485</v>
      </c>
      <c r="E22" s="1111">
        <v>243.33</v>
      </c>
      <c r="F22" s="756"/>
      <c r="G22" s="772">
        <v>32886</v>
      </c>
      <c r="H22" s="1109">
        <v>83.8</v>
      </c>
      <c r="I22" s="756"/>
      <c r="J22" s="772">
        <v>32886</v>
      </c>
      <c r="K22" s="1109">
        <v>317.47000000000003</v>
      </c>
      <c r="L22" s="329"/>
      <c r="M22" s="329">
        <f t="shared" si="1"/>
        <v>7</v>
      </c>
      <c r="N22" s="329">
        <v>10</v>
      </c>
      <c r="O22" s="329">
        <f t="shared" si="2"/>
        <v>9</v>
      </c>
      <c r="P22" s="361" t="str">
        <f t="shared" si="0"/>
        <v>Cataluña</v>
      </c>
      <c r="Q22" s="1110">
        <f t="shared" si="3"/>
        <v>270.99</v>
      </c>
      <c r="R22" s="329"/>
      <c r="S22" s="329"/>
      <c r="T22" s="329"/>
      <c r="U22" s="329"/>
      <c r="V22" s="329"/>
      <c r="W22" s="329"/>
      <c r="X22" s="450"/>
      <c r="Y22" s="450"/>
      <c r="Z22" s="450"/>
      <c r="AA22" s="450"/>
      <c r="AB22" s="450"/>
      <c r="AC22" s="450"/>
      <c r="AD22" s="450"/>
      <c r="AE22" s="450"/>
      <c r="AF22" s="450"/>
      <c r="AG22" s="450"/>
      <c r="AH22" s="450"/>
      <c r="AI22" s="450"/>
      <c r="AJ22" s="450"/>
      <c r="AK22" s="450"/>
      <c r="AL22" s="450"/>
      <c r="AM22" s="450"/>
      <c r="AN22" s="450"/>
      <c r="AO22" s="450"/>
      <c r="AP22" s="450"/>
      <c r="AQ22" s="450"/>
      <c r="AR22" s="450"/>
      <c r="AS22" s="450"/>
      <c r="AT22" s="450"/>
      <c r="AU22" s="450"/>
      <c r="AV22" s="450"/>
      <c r="AW22" s="450"/>
      <c r="AX22" s="450"/>
      <c r="AY22" s="450"/>
      <c r="AZ22" s="450"/>
      <c r="BA22" s="450"/>
      <c r="BB22" s="450"/>
      <c r="BC22" s="450"/>
      <c r="BD22" s="450"/>
      <c r="BE22" s="450"/>
      <c r="BF22" s="450"/>
      <c r="BG22" s="450"/>
      <c r="BH22" s="450"/>
      <c r="BI22" s="450"/>
      <c r="BJ22" s="450"/>
      <c r="BK22" s="450"/>
      <c r="BL22" s="450"/>
      <c r="BM22" s="450"/>
      <c r="BN22" s="450"/>
      <c r="BO22" s="450"/>
      <c r="BP22" s="450"/>
      <c r="BQ22" s="450"/>
      <c r="BR22" s="450"/>
      <c r="BS22" s="450"/>
      <c r="BT22" s="450"/>
      <c r="BU22" s="450"/>
      <c r="BV22" s="450"/>
      <c r="BW22" s="450"/>
      <c r="BX22" s="450"/>
      <c r="BY22" s="450"/>
      <c r="BZ22" s="450"/>
      <c r="CA22" s="450"/>
      <c r="CB22" s="450"/>
      <c r="CC22" s="450"/>
      <c r="CD22" s="450"/>
      <c r="CE22" s="450"/>
      <c r="CF22" s="450"/>
      <c r="CG22" s="450"/>
      <c r="CH22" s="450"/>
      <c r="CI22" s="450"/>
      <c r="CJ22" s="450"/>
      <c r="CK22" s="450"/>
      <c r="CL22" s="450"/>
      <c r="CM22" s="450"/>
      <c r="CN22" s="450"/>
      <c r="CO22" s="450"/>
      <c r="CP22" s="450"/>
      <c r="CQ22" s="450"/>
      <c r="CR22" s="450"/>
      <c r="CS22" s="450"/>
      <c r="CT22" s="450"/>
      <c r="CU22" s="450"/>
      <c r="CV22" s="450"/>
      <c r="CW22" s="450"/>
      <c r="CX22" s="450"/>
      <c r="CY22" s="450"/>
      <c r="CZ22" s="450"/>
      <c r="DA22" s="450"/>
      <c r="DB22" s="450"/>
      <c r="DC22" s="450"/>
      <c r="DD22" s="450"/>
      <c r="DE22" s="450"/>
      <c r="DF22" s="450"/>
      <c r="DG22" s="450"/>
      <c r="DH22" s="450"/>
      <c r="DI22" s="450"/>
      <c r="DJ22" s="450"/>
      <c r="DK22" s="450"/>
      <c r="DL22" s="450"/>
      <c r="DM22" s="450"/>
      <c r="DN22" s="450"/>
      <c r="DO22" s="450"/>
      <c r="DP22" s="450"/>
      <c r="DQ22" s="450"/>
      <c r="DR22" s="450"/>
      <c r="DS22" s="450"/>
      <c r="DT22" s="450"/>
      <c r="DU22" s="450"/>
      <c r="DV22" s="450"/>
      <c r="DW22" s="450"/>
      <c r="DX22" s="450"/>
      <c r="DY22" s="450"/>
      <c r="DZ22" s="450"/>
      <c r="EA22" s="450"/>
      <c r="EB22" s="450"/>
      <c r="EC22" s="450"/>
      <c r="ED22" s="450"/>
      <c r="EE22" s="450"/>
      <c r="EF22" s="450"/>
      <c r="EG22" s="450"/>
      <c r="EH22" s="450"/>
      <c r="EI22" s="450"/>
      <c r="EJ22" s="450"/>
      <c r="EK22" s="450"/>
      <c r="EL22" s="450"/>
      <c r="EM22" s="450"/>
      <c r="EN22" s="450"/>
      <c r="EO22" s="450"/>
      <c r="EP22" s="450"/>
      <c r="EQ22" s="450"/>
      <c r="ER22" s="450"/>
      <c r="ES22" s="450"/>
      <c r="ET22" s="450"/>
      <c r="EU22" s="450"/>
      <c r="EV22" s="450"/>
      <c r="EW22" s="450"/>
      <c r="EX22" s="450"/>
      <c r="EY22" s="450"/>
      <c r="EZ22" s="450"/>
      <c r="FA22" s="450"/>
      <c r="FB22" s="450"/>
      <c r="FC22" s="450"/>
      <c r="FD22" s="450"/>
      <c r="FE22" s="450"/>
      <c r="FF22" s="450"/>
      <c r="FG22" s="450"/>
      <c r="FH22" s="450"/>
      <c r="FI22" s="450"/>
      <c r="FJ22" s="450"/>
      <c r="FK22" s="450"/>
      <c r="FL22" s="450"/>
      <c r="FM22" s="450"/>
      <c r="FN22" s="450"/>
      <c r="FO22" s="450"/>
      <c r="FP22" s="450"/>
      <c r="FQ22" s="450"/>
      <c r="FR22" s="450"/>
      <c r="FS22" s="450"/>
      <c r="FT22" s="450"/>
      <c r="FU22" s="450"/>
      <c r="FV22" s="450"/>
      <c r="FW22" s="450"/>
      <c r="FX22" s="450"/>
      <c r="FY22" s="450"/>
      <c r="FZ22" s="450"/>
      <c r="GA22" s="450"/>
      <c r="GB22" s="450"/>
      <c r="GC22" s="450"/>
      <c r="GD22" s="450"/>
      <c r="GE22" s="450"/>
      <c r="GF22" s="450"/>
      <c r="GG22" s="450"/>
      <c r="GH22" s="450"/>
      <c r="GI22" s="450"/>
      <c r="GJ22" s="450"/>
      <c r="GK22" s="450"/>
      <c r="GL22" s="450"/>
      <c r="GM22" s="450"/>
      <c r="GN22" s="450"/>
      <c r="GO22" s="450"/>
      <c r="GP22" s="450"/>
      <c r="GQ22" s="450"/>
      <c r="GR22" s="450"/>
      <c r="GS22" s="450"/>
      <c r="GT22" s="450"/>
      <c r="GU22" s="450"/>
      <c r="GV22" s="450"/>
      <c r="GW22" s="450"/>
      <c r="GX22" s="450"/>
      <c r="GY22" s="450"/>
      <c r="GZ22" s="450"/>
      <c r="HA22" s="450"/>
      <c r="HB22" s="450"/>
      <c r="HC22" s="450"/>
      <c r="HD22" s="450"/>
      <c r="HE22" s="450"/>
      <c r="HF22" s="450"/>
      <c r="HG22" s="450"/>
      <c r="HH22" s="450"/>
      <c r="HI22" s="450"/>
      <c r="HJ22" s="450"/>
      <c r="HK22" s="450"/>
      <c r="HL22" s="450"/>
      <c r="HM22" s="450"/>
      <c r="HN22" s="450"/>
      <c r="HO22" s="450"/>
      <c r="HP22" s="450"/>
      <c r="HQ22" s="450"/>
      <c r="HR22" s="450"/>
      <c r="HS22" s="450"/>
      <c r="HT22" s="450"/>
      <c r="HU22" s="450"/>
      <c r="HV22" s="450"/>
      <c r="HW22" s="450"/>
      <c r="HX22" s="450"/>
      <c r="HY22" s="450"/>
      <c r="HZ22" s="450"/>
      <c r="IA22" s="450"/>
      <c r="IB22" s="450"/>
      <c r="IC22" s="450"/>
      <c r="ID22" s="450"/>
      <c r="IE22" s="450"/>
      <c r="IF22" s="450"/>
      <c r="IG22" s="450"/>
      <c r="IH22" s="450"/>
      <c r="II22" s="450"/>
      <c r="IJ22" s="450"/>
      <c r="IK22" s="450"/>
      <c r="IL22" s="450"/>
      <c r="IM22" s="450"/>
      <c r="IN22" s="450"/>
      <c r="IO22" s="450"/>
      <c r="IP22" s="450"/>
      <c r="IQ22" s="450"/>
      <c r="IR22" s="450"/>
      <c r="IS22" s="450"/>
      <c r="IT22" s="450"/>
      <c r="IU22" s="450"/>
      <c r="IV22" s="450"/>
      <c r="IW22" s="450"/>
      <c r="IX22" s="450"/>
      <c r="IY22" s="450"/>
    </row>
    <row r="23" spans="1:259" s="633" customFormat="1" ht="18" customHeight="1" x14ac:dyDescent="0.25">
      <c r="A23" s="331"/>
      <c r="B23" s="763" t="s">
        <v>2</v>
      </c>
      <c r="C23" s="329"/>
      <c r="D23" s="764">
        <v>7547</v>
      </c>
      <c r="E23" s="1111">
        <v>129.44</v>
      </c>
      <c r="F23" s="756"/>
      <c r="G23" s="765">
        <v>4750</v>
      </c>
      <c r="H23" s="1109">
        <v>146.97999999999999</v>
      </c>
      <c r="I23" s="756"/>
      <c r="J23" s="765">
        <v>4750</v>
      </c>
      <c r="K23" s="1109">
        <v>278.83</v>
      </c>
      <c r="L23" s="329"/>
      <c r="M23" s="329">
        <f t="shared" si="1"/>
        <v>9</v>
      </c>
      <c r="N23" s="329">
        <v>11</v>
      </c>
      <c r="O23" s="329">
        <f t="shared" si="2"/>
        <v>19</v>
      </c>
      <c r="P23" s="361" t="str">
        <f t="shared" si="0"/>
        <v>Melilla</v>
      </c>
      <c r="Q23" s="1110">
        <f t="shared" si="3"/>
        <v>266.87</v>
      </c>
      <c r="R23" s="329"/>
      <c r="S23" s="329"/>
      <c r="T23" s="329"/>
      <c r="U23" s="329"/>
      <c r="V23" s="329"/>
      <c r="W23" s="329"/>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row>
    <row r="24" spans="1:259" s="633" customFormat="1" ht="18" customHeight="1" x14ac:dyDescent="0.25">
      <c r="A24" s="331"/>
      <c r="B24" s="763" t="s">
        <v>35</v>
      </c>
      <c r="C24" s="329"/>
      <c r="D24" s="764">
        <v>6785</v>
      </c>
      <c r="E24" s="1111">
        <v>257.2</v>
      </c>
      <c r="F24" s="756"/>
      <c r="G24" s="765">
        <v>9554</v>
      </c>
      <c r="H24" s="1109">
        <v>127.35</v>
      </c>
      <c r="I24" s="756"/>
      <c r="J24" s="765">
        <v>9554</v>
      </c>
      <c r="K24" s="1109">
        <v>386.31</v>
      </c>
      <c r="L24" s="329"/>
      <c r="M24" s="329">
        <f t="shared" si="1"/>
        <v>4</v>
      </c>
      <c r="N24" s="329">
        <v>12</v>
      </c>
      <c r="O24" s="329">
        <f t="shared" si="2"/>
        <v>4</v>
      </c>
      <c r="P24" s="361" t="str">
        <f t="shared" si="0"/>
        <v>Balears, Illes</v>
      </c>
      <c r="Q24" s="1110">
        <f t="shared" si="3"/>
        <v>247.73</v>
      </c>
      <c r="R24" s="329"/>
      <c r="S24" s="329"/>
      <c r="T24" s="329"/>
      <c r="U24" s="329"/>
      <c r="V24" s="329"/>
      <c r="W24" s="329"/>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row>
    <row r="25" spans="1:259" s="633" customFormat="1" ht="18" customHeight="1" x14ac:dyDescent="0.25">
      <c r="A25" s="331"/>
      <c r="B25" s="763" t="s">
        <v>163</v>
      </c>
      <c r="C25" s="329"/>
      <c r="D25" s="764">
        <v>39290</v>
      </c>
      <c r="E25" s="1111">
        <v>191.41</v>
      </c>
      <c r="F25" s="756"/>
      <c r="G25" s="765">
        <v>29353</v>
      </c>
      <c r="H25" s="1109">
        <v>63.78</v>
      </c>
      <c r="I25" s="756"/>
      <c r="J25" s="765">
        <v>29353</v>
      </c>
      <c r="K25" s="1109">
        <v>305.89999999999998</v>
      </c>
      <c r="L25" s="329"/>
      <c r="M25" s="329">
        <f t="shared" si="1"/>
        <v>8</v>
      </c>
      <c r="N25" s="329">
        <v>13</v>
      </c>
      <c r="O25" s="329">
        <f t="shared" si="2"/>
        <v>17</v>
      </c>
      <c r="P25" s="361" t="str">
        <f t="shared" si="0"/>
        <v>Rioja, La</v>
      </c>
      <c r="Q25" s="1110">
        <f t="shared" si="3"/>
        <v>220.05</v>
      </c>
      <c r="R25" s="329"/>
      <c r="S25" s="329"/>
      <c r="T25" s="329"/>
      <c r="U25" s="329"/>
      <c r="V25" s="329"/>
      <c r="W25" s="329"/>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row>
    <row r="26" spans="1:259" s="633" customFormat="1" ht="18" customHeight="1" x14ac:dyDescent="0.25">
      <c r="A26" s="331"/>
      <c r="B26" s="763" t="s">
        <v>43</v>
      </c>
      <c r="C26" s="329"/>
      <c r="D26" s="764">
        <v>10171</v>
      </c>
      <c r="E26" s="1111">
        <v>319.45999999999998</v>
      </c>
      <c r="F26" s="756"/>
      <c r="G26" s="765">
        <v>5813</v>
      </c>
      <c r="H26" s="1109">
        <v>242.13</v>
      </c>
      <c r="I26" s="756"/>
      <c r="J26" s="765">
        <v>5813</v>
      </c>
      <c r="K26" s="1109">
        <v>520.08000000000004</v>
      </c>
      <c r="L26" s="329"/>
      <c r="M26" s="329">
        <f t="shared" si="1"/>
        <v>3</v>
      </c>
      <c r="N26" s="329">
        <v>14</v>
      </c>
      <c r="O26" s="329">
        <f t="shared" si="2"/>
        <v>6</v>
      </c>
      <c r="P26" s="361" t="str">
        <f t="shared" si="0"/>
        <v>Cantabria</v>
      </c>
      <c r="Q26" s="1110">
        <f t="shared" si="3"/>
        <v>209.54</v>
      </c>
      <c r="R26" s="329"/>
      <c r="S26" s="329"/>
      <c r="T26" s="329"/>
      <c r="U26" s="329"/>
      <c r="V26" s="329"/>
      <c r="W26" s="329"/>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row>
    <row r="27" spans="1:259" s="633" customFormat="1" ht="18" customHeight="1" x14ac:dyDescent="0.25">
      <c r="A27" s="331"/>
      <c r="B27" s="763" t="s">
        <v>44</v>
      </c>
      <c r="C27" s="329"/>
      <c r="D27" s="768">
        <v>1356</v>
      </c>
      <c r="E27" s="1111">
        <v>135.38999999999999</v>
      </c>
      <c r="F27" s="756"/>
      <c r="G27" s="769">
        <v>1596</v>
      </c>
      <c r="H27" s="1109">
        <v>75.48</v>
      </c>
      <c r="I27" s="756"/>
      <c r="J27" s="769">
        <v>1596</v>
      </c>
      <c r="K27" s="1109">
        <v>204.3</v>
      </c>
      <c r="L27" s="329"/>
      <c r="M27" s="329">
        <f t="shared" si="1"/>
        <v>15</v>
      </c>
      <c r="N27" s="329">
        <v>15</v>
      </c>
      <c r="O27" s="329">
        <f t="shared" si="2"/>
        <v>15</v>
      </c>
      <c r="P27" s="361" t="str">
        <f t="shared" si="0"/>
        <v>Navarra, Comunidad Foral de</v>
      </c>
      <c r="Q27" s="1112">
        <f t="shared" si="3"/>
        <v>204.3</v>
      </c>
      <c r="R27" s="329"/>
      <c r="S27" s="329"/>
      <c r="T27" s="329"/>
      <c r="U27" s="329"/>
      <c r="V27" s="329"/>
      <c r="W27" s="329"/>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row>
    <row r="28" spans="1:259" s="633" customFormat="1" ht="18" customHeight="1" x14ac:dyDescent="0.25">
      <c r="A28" s="331"/>
      <c r="B28" s="763" t="s">
        <v>164</v>
      </c>
      <c r="C28" s="329"/>
      <c r="D28" s="768">
        <v>16359</v>
      </c>
      <c r="E28" s="1111">
        <v>70.06</v>
      </c>
      <c r="F28" s="756"/>
      <c r="G28" s="769">
        <v>8955</v>
      </c>
      <c r="H28" s="1109">
        <v>54.49</v>
      </c>
      <c r="I28" s="756"/>
      <c r="J28" s="769">
        <v>8955</v>
      </c>
      <c r="K28" s="1109">
        <v>127.92</v>
      </c>
      <c r="L28" s="329"/>
      <c r="M28" s="329">
        <f t="shared" si="1"/>
        <v>18</v>
      </c>
      <c r="N28" s="329">
        <v>16</v>
      </c>
      <c r="O28" s="329">
        <f t="shared" si="2"/>
        <v>2</v>
      </c>
      <c r="P28" s="361" t="str">
        <f t="shared" si="0"/>
        <v>Aragón</v>
      </c>
      <c r="Q28" s="1110">
        <f t="shared" si="3"/>
        <v>189.17</v>
      </c>
      <c r="R28" s="329"/>
      <c r="S28" s="329"/>
      <c r="T28" s="329"/>
      <c r="U28" s="329"/>
      <c r="V28" s="329"/>
      <c r="W28" s="329"/>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row>
    <row r="29" spans="1:259" s="633" customFormat="1" ht="18" customHeight="1" x14ac:dyDescent="0.25">
      <c r="A29" s="331"/>
      <c r="B29" s="763" t="s">
        <v>46</v>
      </c>
      <c r="C29" s="329"/>
      <c r="D29" s="768">
        <v>2469</v>
      </c>
      <c r="E29" s="1113">
        <v>56.25</v>
      </c>
      <c r="F29" s="756"/>
      <c r="G29" s="769">
        <v>1277</v>
      </c>
      <c r="H29" s="1109">
        <v>171.29</v>
      </c>
      <c r="I29" s="756"/>
      <c r="J29" s="769">
        <v>1277</v>
      </c>
      <c r="K29" s="1109">
        <v>220.05</v>
      </c>
      <c r="L29" s="329"/>
      <c r="M29" s="329">
        <f t="shared" si="1"/>
        <v>13</v>
      </c>
      <c r="N29" s="329">
        <v>17</v>
      </c>
      <c r="O29" s="329">
        <f t="shared" si="2"/>
        <v>8</v>
      </c>
      <c r="P29" s="361" t="str">
        <f t="shared" si="0"/>
        <v>Castilla - La Mancha</v>
      </c>
      <c r="Q29" s="1110">
        <f t="shared" si="3"/>
        <v>186.66</v>
      </c>
      <c r="R29" s="329"/>
      <c r="S29" s="329"/>
      <c r="T29" s="329"/>
      <c r="U29" s="329"/>
      <c r="V29" s="329"/>
      <c r="W29" s="329"/>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row>
    <row r="30" spans="1:259" s="633" customFormat="1" ht="18" customHeight="1" x14ac:dyDescent="0.25">
      <c r="A30" s="331"/>
      <c r="B30" s="763" t="s">
        <v>39</v>
      </c>
      <c r="C30" s="329"/>
      <c r="D30" s="769">
        <v>418</v>
      </c>
      <c r="E30" s="1114">
        <v>29.77</v>
      </c>
      <c r="F30" s="756"/>
      <c r="G30" s="769">
        <v>254</v>
      </c>
      <c r="H30" s="1109">
        <v>26</v>
      </c>
      <c r="I30" s="756"/>
      <c r="J30" s="769">
        <v>254</v>
      </c>
      <c r="K30" s="1109">
        <v>58.21</v>
      </c>
      <c r="L30" s="329"/>
      <c r="M30" s="329">
        <f t="shared" si="1"/>
        <v>20</v>
      </c>
      <c r="N30" s="329">
        <v>18</v>
      </c>
      <c r="O30" s="329">
        <f t="shared" si="2"/>
        <v>16</v>
      </c>
      <c r="P30" s="361" t="str">
        <f t="shared" si="0"/>
        <v>País Vasco*</v>
      </c>
      <c r="Q30" s="1110">
        <f t="shared" si="3"/>
        <v>127.92</v>
      </c>
      <c r="R30" s="329"/>
      <c r="S30" s="329"/>
      <c r="T30" s="329"/>
      <c r="U30" s="329"/>
      <c r="V30" s="329"/>
      <c r="W30" s="329"/>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row>
    <row r="31" spans="1:259" s="633" customFormat="1" ht="18" customHeight="1" x14ac:dyDescent="0.25">
      <c r="A31" s="331"/>
      <c r="B31" s="1115" t="s">
        <v>47</v>
      </c>
      <c r="C31" s="329"/>
      <c r="D31" s="1116">
        <v>398</v>
      </c>
      <c r="E31" s="1117">
        <v>131.06</v>
      </c>
      <c r="F31" s="331"/>
      <c r="G31" s="1116">
        <v>296</v>
      </c>
      <c r="H31" s="1109">
        <v>142.12</v>
      </c>
      <c r="I31" s="331"/>
      <c r="J31" s="1116">
        <v>296</v>
      </c>
      <c r="K31" s="1109">
        <v>266.87</v>
      </c>
      <c r="L31" s="329"/>
      <c r="M31" s="329">
        <f t="shared" si="1"/>
        <v>11</v>
      </c>
      <c r="N31" s="329">
        <v>19</v>
      </c>
      <c r="O31" s="329">
        <f t="shared" si="2"/>
        <v>7</v>
      </c>
      <c r="P31" s="361" t="str">
        <f t="shared" si="0"/>
        <v>Castilla y León*</v>
      </c>
      <c r="Q31" s="1110">
        <f t="shared" si="3"/>
        <v>118.61</v>
      </c>
      <c r="R31" s="319"/>
      <c r="S31" s="319"/>
      <c r="T31" s="329"/>
      <c r="U31" s="329"/>
      <c r="V31" s="329"/>
      <c r="W31" s="329"/>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c r="HV31" s="331"/>
      <c r="HW31" s="331"/>
      <c r="HX31" s="331"/>
      <c r="HY31" s="331"/>
      <c r="HZ31" s="331"/>
      <c r="IA31" s="331"/>
      <c r="IB31" s="331"/>
      <c r="IC31" s="331"/>
      <c r="ID31" s="331"/>
      <c r="IE31" s="331"/>
      <c r="IF31" s="331"/>
      <c r="IG31" s="331"/>
      <c r="IH31" s="331"/>
      <c r="II31" s="331"/>
      <c r="IJ31" s="331"/>
      <c r="IK31" s="331"/>
      <c r="IL31" s="331"/>
      <c r="IM31" s="331"/>
      <c r="IN31" s="331"/>
      <c r="IO31" s="331"/>
      <c r="IP31" s="331"/>
      <c r="IQ31" s="331"/>
      <c r="IR31" s="331"/>
      <c r="IS31" s="331"/>
      <c r="IT31" s="331"/>
      <c r="IU31" s="331"/>
      <c r="IV31" s="331"/>
      <c r="IW31" s="331"/>
      <c r="IX31" s="331"/>
      <c r="IY31" s="331"/>
    </row>
    <row r="32" spans="1:259" s="633" customFormat="1" ht="5.25" customHeight="1" x14ac:dyDescent="0.25">
      <c r="A32" s="331"/>
      <c r="B32" s="779"/>
      <c r="C32" s="329"/>
      <c r="D32" s="327"/>
      <c r="E32" s="1118"/>
      <c r="F32" s="779"/>
      <c r="G32" s="779"/>
      <c r="H32" s="780"/>
      <c r="I32" s="779"/>
      <c r="J32" s="328"/>
      <c r="K32" s="780"/>
      <c r="L32" s="1104"/>
      <c r="M32" s="329"/>
      <c r="N32" s="329">
        <v>20</v>
      </c>
      <c r="O32" s="329">
        <f t="shared" si="2"/>
        <v>18</v>
      </c>
      <c r="P32" s="361" t="str">
        <f t="shared" si="0"/>
        <v>Ceuta</v>
      </c>
      <c r="Q32" s="1110">
        <f t="shared" si="3"/>
        <v>58.21</v>
      </c>
      <c r="R32" s="329"/>
      <c r="S32" s="329"/>
      <c r="T32" s="329"/>
      <c r="U32" s="329"/>
      <c r="V32" s="329"/>
      <c r="W32" s="329"/>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c r="HV32" s="331"/>
      <c r="HW32" s="331"/>
      <c r="HX32" s="331"/>
      <c r="HY32" s="331"/>
      <c r="HZ32" s="331"/>
      <c r="IA32" s="331"/>
      <c r="IB32" s="331"/>
      <c r="IC32" s="331"/>
      <c r="ID32" s="331"/>
      <c r="IE32" s="331"/>
      <c r="IF32" s="331"/>
      <c r="IG32" s="331"/>
      <c r="IH32" s="331"/>
      <c r="II32" s="331"/>
      <c r="IJ32" s="331"/>
      <c r="IK32" s="331"/>
      <c r="IL32" s="331"/>
      <c r="IM32" s="331"/>
      <c r="IN32" s="331"/>
      <c r="IO32" s="331"/>
      <c r="IP32" s="331"/>
      <c r="IQ32" s="331"/>
      <c r="IR32" s="331"/>
      <c r="IS32" s="331"/>
      <c r="IT32" s="331"/>
      <c r="IU32" s="331"/>
      <c r="IV32" s="331"/>
      <c r="IW32" s="331"/>
      <c r="IX32" s="331"/>
      <c r="IY32" s="331"/>
    </row>
    <row r="33" spans="1:259" s="918" customFormat="1" ht="15.75" customHeight="1" x14ac:dyDescent="0.25">
      <c r="A33" s="329"/>
      <c r="B33" s="1260" t="s">
        <v>0</v>
      </c>
      <c r="C33" s="329"/>
      <c r="D33" s="1261">
        <f>SUM(D13:D31)</f>
        <v>288493</v>
      </c>
      <c r="E33" s="1312">
        <v>211.94</v>
      </c>
      <c r="F33" s="320"/>
      <c r="G33" s="1261">
        <f>SUM(G13:G31)</f>
        <v>213981</v>
      </c>
      <c r="H33" s="1312">
        <v>104.01</v>
      </c>
      <c r="I33" s="320"/>
      <c r="J33" s="1261">
        <f>SUM(J13:J31)</f>
        <v>213981</v>
      </c>
      <c r="K33" s="1312">
        <v>333.66</v>
      </c>
      <c r="L33" s="329"/>
      <c r="M33" s="329">
        <f t="shared" si="1"/>
        <v>6</v>
      </c>
      <c r="N33" s="329"/>
      <c r="O33" s="329"/>
      <c r="P33" s="329"/>
      <c r="Q33" s="329"/>
      <c r="R33" s="329"/>
      <c r="S33" s="329"/>
      <c r="T33" s="329"/>
      <c r="U33" s="329"/>
      <c r="V33" s="329"/>
      <c r="W33" s="329"/>
      <c r="X33" s="329"/>
      <c r="Y33" s="329"/>
      <c r="Z33" s="329"/>
      <c r="AA33" s="329"/>
      <c r="AB33" s="329"/>
      <c r="AC33" s="329"/>
      <c r="AD33" s="329"/>
      <c r="AE33" s="329"/>
      <c r="AF33" s="329"/>
      <c r="AG33" s="329"/>
      <c r="AH33" s="329"/>
      <c r="AI33" s="329"/>
      <c r="AJ33" s="329"/>
      <c r="AK33" s="329"/>
      <c r="AL33" s="329"/>
      <c r="AM33" s="329"/>
      <c r="AN33" s="329"/>
      <c r="AO33" s="329"/>
      <c r="AP33" s="329"/>
      <c r="AQ33" s="329"/>
      <c r="AR33" s="329"/>
      <c r="AS33" s="329"/>
      <c r="AT33" s="329"/>
      <c r="AU33" s="329"/>
      <c r="AV33" s="329"/>
      <c r="AW33" s="329"/>
      <c r="AX33" s="329"/>
      <c r="AY33" s="329"/>
      <c r="AZ33" s="329"/>
      <c r="BA33" s="329"/>
      <c r="BB33" s="329"/>
      <c r="BC33" s="329"/>
      <c r="BD33" s="329"/>
      <c r="BE33" s="329"/>
      <c r="BF33" s="329"/>
      <c r="BG33" s="329"/>
      <c r="BH33" s="329"/>
      <c r="BI33" s="329"/>
      <c r="BJ33" s="329"/>
      <c r="BK33" s="329"/>
      <c r="BL33" s="329"/>
      <c r="BM33" s="329"/>
      <c r="BN33" s="329"/>
      <c r="BO33" s="329"/>
      <c r="BP33" s="329"/>
      <c r="BQ33" s="329"/>
      <c r="BR33" s="329"/>
      <c r="BS33" s="329"/>
      <c r="BT33" s="329"/>
      <c r="BU33" s="329"/>
      <c r="BV33" s="329"/>
      <c r="BW33" s="329"/>
      <c r="BX33" s="329"/>
      <c r="BY33" s="329"/>
      <c r="BZ33" s="329"/>
      <c r="CA33" s="329"/>
      <c r="CB33" s="329"/>
      <c r="CC33" s="329"/>
      <c r="CD33" s="329"/>
      <c r="CE33" s="329"/>
      <c r="CF33" s="329"/>
      <c r="CG33" s="329"/>
      <c r="CH33" s="329"/>
      <c r="CI33" s="329"/>
      <c r="CJ33" s="329"/>
      <c r="CK33" s="329"/>
      <c r="CL33" s="329"/>
      <c r="CM33" s="329"/>
      <c r="CN33" s="329"/>
      <c r="CO33" s="329"/>
      <c r="CP33" s="329"/>
      <c r="CQ33" s="329"/>
      <c r="CR33" s="329"/>
      <c r="CS33" s="329"/>
      <c r="CT33" s="329"/>
      <c r="CU33" s="329"/>
      <c r="CV33" s="329"/>
      <c r="CW33" s="329"/>
      <c r="CX33" s="329"/>
      <c r="CY33" s="329"/>
      <c r="CZ33" s="329"/>
      <c r="DA33" s="329"/>
      <c r="DB33" s="329"/>
      <c r="DC33" s="329"/>
      <c r="DD33" s="329"/>
      <c r="DE33" s="329"/>
      <c r="DF33" s="329"/>
      <c r="DG33" s="329"/>
      <c r="DH33" s="329"/>
      <c r="DI33" s="329"/>
      <c r="DJ33" s="329"/>
      <c r="DK33" s="329"/>
      <c r="DL33" s="329"/>
      <c r="DM33" s="329"/>
      <c r="DN33" s="329"/>
      <c r="DO33" s="329"/>
      <c r="DP33" s="329"/>
      <c r="DQ33" s="329"/>
      <c r="DR33" s="329"/>
      <c r="DS33" s="329"/>
      <c r="DT33" s="329"/>
      <c r="DU33" s="329"/>
      <c r="DV33" s="329"/>
      <c r="DW33" s="329"/>
      <c r="DX33" s="329"/>
      <c r="DY33" s="329"/>
      <c r="DZ33" s="329"/>
      <c r="EA33" s="329"/>
      <c r="EB33" s="329"/>
      <c r="EC33" s="329"/>
      <c r="ED33" s="329"/>
      <c r="EE33" s="329"/>
      <c r="EF33" s="329"/>
      <c r="EG33" s="329"/>
      <c r="EH33" s="329"/>
      <c r="EI33" s="329"/>
      <c r="EJ33" s="329"/>
      <c r="EK33" s="329"/>
      <c r="EL33" s="329"/>
      <c r="EM33" s="329"/>
      <c r="EN33" s="329"/>
      <c r="EO33" s="329"/>
      <c r="EP33" s="329"/>
      <c r="EQ33" s="329"/>
      <c r="ER33" s="329"/>
      <c r="ES33" s="329"/>
      <c r="ET33" s="329"/>
      <c r="EU33" s="329"/>
      <c r="EV33" s="329"/>
      <c r="EW33" s="329"/>
      <c r="EX33" s="329"/>
      <c r="EY33" s="329"/>
      <c r="EZ33" s="329"/>
      <c r="FA33" s="329"/>
      <c r="FB33" s="329"/>
      <c r="FC33" s="329"/>
      <c r="FD33" s="329"/>
      <c r="FE33" s="329"/>
      <c r="FF33" s="329"/>
      <c r="FG33" s="329"/>
      <c r="FH33" s="329"/>
      <c r="FI33" s="329"/>
      <c r="FJ33" s="329"/>
      <c r="FK33" s="329"/>
      <c r="FL33" s="329"/>
      <c r="FM33" s="329"/>
      <c r="FN33" s="329"/>
      <c r="FO33" s="329"/>
      <c r="FP33" s="329"/>
      <c r="FQ33" s="329"/>
      <c r="FR33" s="329"/>
      <c r="FS33" s="329"/>
      <c r="FT33" s="329"/>
      <c r="FU33" s="329"/>
      <c r="FV33" s="329"/>
      <c r="FW33" s="329"/>
      <c r="FX33" s="329"/>
      <c r="FY33" s="329"/>
      <c r="FZ33" s="329"/>
      <c r="GA33" s="329"/>
      <c r="GB33" s="329"/>
      <c r="GC33" s="329"/>
      <c r="GD33" s="329"/>
      <c r="GE33" s="329"/>
      <c r="GF33" s="329"/>
      <c r="GG33" s="329"/>
      <c r="GH33" s="329"/>
      <c r="GI33" s="329"/>
      <c r="GJ33" s="329"/>
      <c r="GK33" s="329"/>
      <c r="GL33" s="329"/>
      <c r="GM33" s="329"/>
      <c r="GN33" s="329"/>
      <c r="GO33" s="329"/>
      <c r="GP33" s="329"/>
      <c r="GQ33" s="329"/>
      <c r="GR33" s="329"/>
      <c r="GS33" s="329"/>
      <c r="GT33" s="329"/>
      <c r="GU33" s="329"/>
      <c r="GV33" s="329"/>
      <c r="GW33" s="329"/>
      <c r="GX33" s="329"/>
      <c r="GY33" s="329"/>
      <c r="GZ33" s="329"/>
      <c r="HA33" s="329"/>
      <c r="HB33" s="329"/>
      <c r="HC33" s="329"/>
      <c r="HD33" s="329"/>
      <c r="HE33" s="329"/>
      <c r="HF33" s="329"/>
      <c r="HG33" s="329"/>
      <c r="HH33" s="329"/>
      <c r="HI33" s="329"/>
      <c r="HJ33" s="329"/>
      <c r="HK33" s="329"/>
      <c r="HL33" s="329"/>
      <c r="HM33" s="329"/>
      <c r="HN33" s="329"/>
      <c r="HO33" s="329"/>
      <c r="HP33" s="329"/>
      <c r="HQ33" s="329"/>
      <c r="HR33" s="329"/>
      <c r="HS33" s="329"/>
      <c r="HT33" s="329"/>
      <c r="HU33" s="329"/>
      <c r="HV33" s="329"/>
      <c r="HW33" s="329"/>
      <c r="HX33" s="329"/>
      <c r="HY33" s="329"/>
      <c r="HZ33" s="329"/>
      <c r="IA33" s="329"/>
      <c r="IB33" s="329"/>
      <c r="IC33" s="329"/>
      <c r="ID33" s="329"/>
      <c r="IE33" s="329"/>
      <c r="IF33" s="329"/>
      <c r="IG33" s="329"/>
      <c r="IH33" s="329"/>
      <c r="II33" s="329"/>
      <c r="IJ33" s="329"/>
      <c r="IK33" s="329"/>
      <c r="IL33" s="329"/>
      <c r="IM33" s="329"/>
      <c r="IN33" s="329"/>
      <c r="IO33" s="329"/>
      <c r="IP33" s="329"/>
      <c r="IQ33" s="329"/>
      <c r="IR33" s="329"/>
      <c r="IS33" s="329"/>
      <c r="IT33" s="329"/>
      <c r="IU33" s="329"/>
      <c r="IV33" s="329"/>
      <c r="IW33" s="329"/>
      <c r="IX33" s="329"/>
      <c r="IY33" s="329"/>
    </row>
    <row r="34" spans="1:259" s="631" customFormat="1" ht="9.75" customHeight="1" x14ac:dyDescent="0.25">
      <c r="A34" s="328"/>
      <c r="B34" s="783"/>
      <c r="C34" s="328"/>
      <c r="D34" s="783"/>
      <c r="E34" s="783"/>
      <c r="F34" s="322"/>
      <c r="G34" s="746"/>
      <c r="H34" s="747"/>
      <c r="I34" s="322"/>
      <c r="J34" s="746"/>
      <c r="K34" s="747"/>
      <c r="L34" s="396"/>
      <c r="M34" s="396"/>
      <c r="N34" s="396"/>
      <c r="O34" s="396"/>
      <c r="P34" s="396"/>
      <c r="Q34" s="396"/>
      <c r="R34" s="333"/>
      <c r="S34" s="333"/>
      <c r="T34" s="328"/>
      <c r="U34" s="328"/>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328"/>
      <c r="AU34" s="328"/>
      <c r="AV34" s="328"/>
      <c r="AW34" s="328"/>
      <c r="AX34" s="328"/>
      <c r="AY34" s="328"/>
      <c r="AZ34" s="328"/>
      <c r="BA34" s="328"/>
      <c r="BB34" s="328"/>
      <c r="BC34" s="328"/>
      <c r="BD34" s="328"/>
      <c r="BE34" s="328"/>
      <c r="BF34" s="328"/>
      <c r="BG34" s="328"/>
      <c r="BH34" s="328"/>
      <c r="BI34" s="328"/>
      <c r="BJ34" s="328"/>
      <c r="BK34" s="328"/>
      <c r="BL34" s="328"/>
      <c r="BM34" s="328"/>
      <c r="BN34" s="328"/>
      <c r="BO34" s="328"/>
      <c r="BP34" s="328"/>
      <c r="BQ34" s="328"/>
      <c r="BR34" s="328"/>
      <c r="BS34" s="328"/>
      <c r="BT34" s="328"/>
      <c r="BU34" s="328"/>
      <c r="BV34" s="328"/>
      <c r="BW34" s="328"/>
      <c r="BX34" s="328"/>
      <c r="BY34" s="328"/>
      <c r="BZ34" s="328"/>
      <c r="CA34" s="328"/>
      <c r="CB34" s="328"/>
      <c r="CC34" s="328"/>
      <c r="CD34" s="328"/>
      <c r="CE34" s="328"/>
      <c r="CF34" s="328"/>
      <c r="CG34" s="328"/>
      <c r="CH34" s="328"/>
      <c r="CI34" s="328"/>
      <c r="CJ34" s="328"/>
      <c r="CK34" s="328"/>
      <c r="CL34" s="328"/>
      <c r="CM34" s="328"/>
      <c r="CN34" s="328"/>
      <c r="CO34" s="328"/>
      <c r="CP34" s="328"/>
      <c r="CQ34" s="328"/>
      <c r="CR34" s="328"/>
      <c r="CS34" s="328"/>
      <c r="CT34" s="328"/>
      <c r="CU34" s="328"/>
      <c r="CV34" s="328"/>
      <c r="CW34" s="328"/>
      <c r="CX34" s="328"/>
      <c r="CY34" s="328"/>
      <c r="CZ34" s="328"/>
      <c r="DA34" s="328"/>
      <c r="DB34" s="328"/>
      <c r="DC34" s="328"/>
      <c r="DD34" s="328"/>
      <c r="DE34" s="328"/>
      <c r="DF34" s="328"/>
      <c r="DG34" s="328"/>
      <c r="DH34" s="328"/>
      <c r="DI34" s="328"/>
      <c r="DJ34" s="328"/>
      <c r="DK34" s="328"/>
      <c r="DL34" s="328"/>
      <c r="DM34" s="328"/>
      <c r="DN34" s="328"/>
      <c r="DO34" s="328"/>
      <c r="DP34" s="328"/>
      <c r="DQ34" s="328"/>
      <c r="DR34" s="328"/>
      <c r="DS34" s="328"/>
      <c r="DT34" s="328"/>
      <c r="DU34" s="328"/>
      <c r="DV34" s="328"/>
      <c r="DW34" s="328"/>
      <c r="DX34" s="328"/>
      <c r="DY34" s="328"/>
      <c r="DZ34" s="328"/>
      <c r="EA34" s="328"/>
      <c r="EB34" s="328"/>
      <c r="EC34" s="328"/>
      <c r="ED34" s="328"/>
      <c r="EE34" s="328"/>
      <c r="EF34" s="328"/>
      <c r="EG34" s="328"/>
      <c r="EH34" s="328"/>
      <c r="EI34" s="328"/>
      <c r="EJ34" s="328"/>
      <c r="EK34" s="328"/>
      <c r="EL34" s="328"/>
      <c r="EM34" s="328"/>
      <c r="EN34" s="328"/>
      <c r="EO34" s="328"/>
      <c r="EP34" s="328"/>
      <c r="EQ34" s="328"/>
      <c r="ER34" s="328"/>
      <c r="ES34" s="328"/>
      <c r="ET34" s="328"/>
      <c r="EU34" s="328"/>
      <c r="EV34" s="328"/>
      <c r="EW34" s="328"/>
      <c r="EX34" s="328"/>
      <c r="EY34" s="328"/>
      <c r="EZ34" s="328"/>
      <c r="FA34" s="328"/>
      <c r="FB34" s="328"/>
      <c r="FC34" s="328"/>
      <c r="FD34" s="328"/>
      <c r="FE34" s="328"/>
      <c r="FF34" s="328"/>
      <c r="FG34" s="328"/>
      <c r="FH34" s="328"/>
      <c r="FI34" s="328"/>
      <c r="FJ34" s="328"/>
      <c r="FK34" s="328"/>
      <c r="FL34" s="328"/>
      <c r="FM34" s="328"/>
      <c r="FN34" s="328"/>
      <c r="FO34" s="328"/>
      <c r="FP34" s="328"/>
      <c r="FQ34" s="328"/>
      <c r="FR34" s="328"/>
      <c r="FS34" s="328"/>
      <c r="FT34" s="328"/>
      <c r="FU34" s="328"/>
      <c r="FV34" s="328"/>
      <c r="FW34" s="328"/>
      <c r="FX34" s="328"/>
      <c r="FY34" s="328"/>
      <c r="FZ34" s="328"/>
      <c r="GA34" s="328"/>
      <c r="GB34" s="328"/>
      <c r="GC34" s="328"/>
      <c r="GD34" s="328"/>
      <c r="GE34" s="328"/>
      <c r="GF34" s="328"/>
      <c r="GG34" s="328"/>
      <c r="GH34" s="328"/>
      <c r="GI34" s="328"/>
      <c r="GJ34" s="328"/>
      <c r="GK34" s="328"/>
      <c r="GL34" s="328"/>
      <c r="GM34" s="328"/>
      <c r="GN34" s="328"/>
      <c r="GO34" s="328"/>
      <c r="GP34" s="328"/>
      <c r="GQ34" s="328"/>
      <c r="GR34" s="328"/>
      <c r="GS34" s="328"/>
      <c r="GT34" s="328"/>
      <c r="GU34" s="328"/>
      <c r="GV34" s="328"/>
      <c r="GW34" s="328"/>
      <c r="GX34" s="328"/>
      <c r="GY34" s="328"/>
      <c r="GZ34" s="328"/>
      <c r="HA34" s="328"/>
      <c r="HB34" s="328"/>
      <c r="HC34" s="328"/>
      <c r="HD34" s="328"/>
      <c r="HE34" s="328"/>
      <c r="HF34" s="328"/>
      <c r="HG34" s="328"/>
      <c r="HH34" s="328"/>
      <c r="HI34" s="328"/>
      <c r="HJ34" s="328"/>
      <c r="HK34" s="328"/>
      <c r="HL34" s="328"/>
      <c r="HM34" s="328"/>
      <c r="HN34" s="328"/>
      <c r="HO34" s="328"/>
      <c r="HP34" s="328"/>
      <c r="HQ34" s="328"/>
      <c r="HR34" s="328"/>
      <c r="HS34" s="328"/>
      <c r="HT34" s="328"/>
      <c r="HU34" s="328"/>
      <c r="HV34" s="328"/>
      <c r="HW34" s="328"/>
      <c r="HX34" s="328"/>
      <c r="HY34" s="328"/>
      <c r="HZ34" s="328"/>
      <c r="IA34" s="328"/>
      <c r="IB34" s="328"/>
      <c r="IC34" s="328"/>
      <c r="ID34" s="328"/>
      <c r="IE34" s="328"/>
      <c r="IF34" s="328"/>
      <c r="IG34" s="328"/>
      <c r="IH34" s="328"/>
      <c r="II34" s="328"/>
      <c r="IJ34" s="328"/>
      <c r="IK34" s="328"/>
      <c r="IL34" s="328"/>
      <c r="IM34" s="328"/>
      <c r="IN34" s="328"/>
      <c r="IO34" s="328"/>
      <c r="IP34" s="328"/>
      <c r="IQ34" s="328"/>
      <c r="IR34" s="328"/>
      <c r="IS34" s="328"/>
      <c r="IT34" s="328"/>
      <c r="IU34" s="328"/>
      <c r="IV34" s="328"/>
      <c r="IW34" s="328"/>
      <c r="IX34" s="328"/>
      <c r="IY34" s="328"/>
    </row>
    <row r="35" spans="1:259" s="650" customFormat="1" ht="30.75" customHeight="1" x14ac:dyDescent="0.35">
      <c r="A35" s="394"/>
      <c r="B35" s="1424" t="s">
        <v>183</v>
      </c>
      <c r="C35" s="1424"/>
      <c r="D35" s="1424"/>
      <c r="E35" s="1424"/>
      <c r="F35" s="1424"/>
      <c r="G35" s="1424"/>
      <c r="H35" s="1424"/>
      <c r="I35" s="1424"/>
      <c r="J35" s="1424"/>
      <c r="K35" s="1424"/>
      <c r="L35" s="1245"/>
      <c r="M35" s="1245"/>
      <c r="N35" s="1245"/>
      <c r="O35" s="1245"/>
      <c r="P35" s="496"/>
      <c r="Q35" s="496"/>
      <c r="R35" s="748"/>
      <c r="S35" s="748"/>
      <c r="T35" s="394"/>
      <c r="U35" s="394"/>
      <c r="V35" s="394"/>
      <c r="W35" s="394"/>
      <c r="X35" s="394"/>
      <c r="Y35" s="394"/>
      <c r="Z35" s="394"/>
      <c r="AA35" s="394"/>
      <c r="AB35" s="394"/>
      <c r="AC35" s="394"/>
      <c r="AD35" s="394"/>
      <c r="AE35" s="394"/>
      <c r="AF35" s="394"/>
      <c r="AG35" s="394"/>
      <c r="AH35" s="394"/>
      <c r="AI35" s="394"/>
      <c r="AJ35" s="394"/>
      <c r="AK35" s="394"/>
      <c r="AL35" s="394"/>
      <c r="AM35" s="394"/>
      <c r="AN35" s="394"/>
      <c r="AO35" s="394"/>
      <c r="AP35" s="394"/>
      <c r="AQ35" s="394"/>
      <c r="AR35" s="394"/>
      <c r="AS35" s="394"/>
      <c r="AT35" s="394"/>
      <c r="AU35" s="394"/>
      <c r="AV35" s="394"/>
      <c r="AW35" s="394"/>
      <c r="AX35" s="394"/>
      <c r="AY35" s="394"/>
      <c r="AZ35" s="394"/>
      <c r="BA35" s="394"/>
      <c r="BB35" s="394"/>
      <c r="BC35" s="394"/>
      <c r="BD35" s="394"/>
      <c r="BE35" s="394"/>
      <c r="BF35" s="394"/>
      <c r="BG35" s="394"/>
      <c r="BH35" s="394"/>
      <c r="BI35" s="394"/>
      <c r="BJ35" s="394"/>
      <c r="BK35" s="394"/>
      <c r="BL35" s="394"/>
      <c r="BM35" s="394"/>
      <c r="BN35" s="394"/>
      <c r="BO35" s="394"/>
      <c r="BP35" s="394"/>
      <c r="BQ35" s="394"/>
      <c r="BR35" s="394"/>
      <c r="BS35" s="394"/>
      <c r="BT35" s="394"/>
      <c r="BU35" s="394"/>
      <c r="BV35" s="394"/>
      <c r="BW35" s="394"/>
      <c r="BX35" s="394"/>
      <c r="BY35" s="394"/>
      <c r="BZ35" s="394"/>
      <c r="CA35" s="394"/>
      <c r="CB35" s="394"/>
      <c r="CC35" s="394"/>
      <c r="CD35" s="394"/>
      <c r="CE35" s="394"/>
      <c r="CF35" s="394"/>
      <c r="CG35" s="394"/>
      <c r="CH35" s="394"/>
      <c r="CI35" s="394"/>
      <c r="CJ35" s="394"/>
      <c r="CK35" s="394"/>
      <c r="CL35" s="394"/>
      <c r="CM35" s="394"/>
      <c r="CN35" s="394"/>
      <c r="CO35" s="394"/>
      <c r="CP35" s="394"/>
      <c r="CQ35" s="394"/>
      <c r="CR35" s="394"/>
      <c r="CS35" s="394"/>
      <c r="CT35" s="394"/>
      <c r="CU35" s="394"/>
      <c r="CV35" s="394"/>
      <c r="CW35" s="394"/>
      <c r="CX35" s="394"/>
      <c r="CY35" s="394"/>
      <c r="CZ35" s="394"/>
      <c r="DA35" s="394"/>
      <c r="DB35" s="394"/>
      <c r="DC35" s="394"/>
      <c r="DD35" s="394"/>
      <c r="DE35" s="394"/>
      <c r="DF35" s="394"/>
      <c r="DG35" s="394"/>
      <c r="DH35" s="394"/>
      <c r="DI35" s="394"/>
      <c r="DJ35" s="394"/>
      <c r="DK35" s="394"/>
      <c r="DL35" s="394"/>
      <c r="DM35" s="394"/>
      <c r="DN35" s="394"/>
      <c r="DO35" s="394"/>
      <c r="DP35" s="394"/>
      <c r="DQ35" s="394"/>
      <c r="DR35" s="394"/>
      <c r="DS35" s="394"/>
      <c r="DT35" s="394"/>
      <c r="DU35" s="394"/>
      <c r="DV35" s="394"/>
      <c r="DW35" s="394"/>
      <c r="DX35" s="394"/>
      <c r="DY35" s="394"/>
      <c r="DZ35" s="394"/>
      <c r="EA35" s="394"/>
      <c r="EB35" s="394"/>
      <c r="EC35" s="394"/>
      <c r="ED35" s="394"/>
      <c r="EE35" s="394"/>
      <c r="EF35" s="394"/>
      <c r="EG35" s="394"/>
      <c r="EH35" s="394"/>
      <c r="EI35" s="394"/>
      <c r="EJ35" s="394"/>
      <c r="EK35" s="394"/>
      <c r="EL35" s="394"/>
      <c r="EM35" s="394"/>
      <c r="EN35" s="394"/>
      <c r="EO35" s="394"/>
      <c r="EP35" s="394"/>
      <c r="EQ35" s="394"/>
      <c r="ER35" s="394"/>
      <c r="ES35" s="394"/>
      <c r="ET35" s="394"/>
      <c r="EU35" s="394"/>
      <c r="EV35" s="394"/>
      <c r="EW35" s="394"/>
      <c r="EX35" s="394"/>
      <c r="EY35" s="394"/>
      <c r="EZ35" s="394"/>
      <c r="FA35" s="394"/>
      <c r="FB35" s="394"/>
      <c r="FC35" s="394"/>
      <c r="FD35" s="394"/>
      <c r="FE35" s="394"/>
      <c r="FF35" s="394"/>
      <c r="FG35" s="394"/>
      <c r="FH35" s="394"/>
      <c r="FI35" s="394"/>
      <c r="FJ35" s="394"/>
      <c r="FK35" s="394"/>
      <c r="FL35" s="394"/>
      <c r="FM35" s="394"/>
      <c r="FN35" s="394"/>
      <c r="FO35" s="394"/>
      <c r="FP35" s="394"/>
      <c r="FQ35" s="394"/>
      <c r="FR35" s="394"/>
      <c r="FS35" s="394"/>
      <c r="FT35" s="394"/>
      <c r="FU35" s="394"/>
      <c r="FV35" s="394"/>
      <c r="FW35" s="394"/>
      <c r="FX35" s="394"/>
      <c r="FY35" s="394"/>
      <c r="FZ35" s="394"/>
      <c r="GA35" s="394"/>
      <c r="GB35" s="394"/>
      <c r="GC35" s="394"/>
      <c r="GD35" s="394"/>
      <c r="GE35" s="394"/>
      <c r="GF35" s="394"/>
      <c r="GG35" s="394"/>
      <c r="GH35" s="394"/>
      <c r="GI35" s="394"/>
      <c r="GJ35" s="394"/>
      <c r="GK35" s="394"/>
      <c r="GL35" s="394"/>
      <c r="GM35" s="394"/>
      <c r="GN35" s="394"/>
      <c r="GO35" s="394"/>
      <c r="GP35" s="394"/>
      <c r="GQ35" s="394"/>
      <c r="GR35" s="394"/>
      <c r="GS35" s="394"/>
      <c r="GT35" s="394"/>
      <c r="GU35" s="394"/>
      <c r="GV35" s="394"/>
      <c r="GW35" s="394"/>
      <c r="GX35" s="394"/>
      <c r="GY35" s="394"/>
      <c r="GZ35" s="394"/>
      <c r="HA35" s="394"/>
      <c r="HB35" s="394"/>
      <c r="HC35" s="394"/>
      <c r="HD35" s="394"/>
      <c r="HE35" s="394"/>
      <c r="HF35" s="394"/>
      <c r="HG35" s="394"/>
      <c r="HH35" s="394"/>
      <c r="HI35" s="394"/>
      <c r="HJ35" s="394"/>
      <c r="HK35" s="394"/>
      <c r="HL35" s="394"/>
      <c r="HM35" s="394"/>
      <c r="HN35" s="394"/>
      <c r="HO35" s="394"/>
      <c r="HP35" s="394"/>
      <c r="HQ35" s="394"/>
      <c r="HR35" s="394"/>
      <c r="HS35" s="394"/>
      <c r="HT35" s="394"/>
      <c r="HU35" s="394"/>
      <c r="HV35" s="394"/>
      <c r="HW35" s="394"/>
      <c r="HX35" s="394"/>
      <c r="HY35" s="394"/>
      <c r="HZ35" s="394"/>
      <c r="IA35" s="394"/>
      <c r="IB35" s="394"/>
      <c r="IC35" s="394"/>
      <c r="ID35" s="394"/>
      <c r="IE35" s="394"/>
      <c r="IF35" s="394"/>
      <c r="IG35" s="394"/>
      <c r="IH35" s="394"/>
      <c r="II35" s="394"/>
      <c r="IJ35" s="394"/>
      <c r="IK35" s="394"/>
      <c r="IL35" s="394"/>
      <c r="IM35" s="394"/>
      <c r="IN35" s="394"/>
      <c r="IO35" s="394"/>
      <c r="IP35" s="394"/>
      <c r="IQ35" s="394"/>
      <c r="IR35" s="394"/>
      <c r="IS35" s="394"/>
      <c r="IT35" s="394"/>
      <c r="IU35" s="394"/>
      <c r="IV35" s="394"/>
      <c r="IW35" s="394"/>
      <c r="IX35" s="394"/>
      <c r="IY35" s="394"/>
    </row>
    <row r="36" spans="1:259" ht="44.15" customHeight="1" x14ac:dyDescent="0.25">
      <c r="B36" s="1425" t="s">
        <v>184</v>
      </c>
      <c r="C36" s="1425"/>
      <c r="D36" s="1425"/>
      <c r="E36" s="1425"/>
      <c r="F36" s="1425"/>
      <c r="G36" s="1425"/>
      <c r="H36" s="1425"/>
      <c r="I36" s="1425"/>
      <c r="J36" s="1425"/>
      <c r="K36" s="1425"/>
      <c r="L36" s="785"/>
      <c r="M36" s="785"/>
      <c r="N36" s="785"/>
      <c r="O36" s="785"/>
      <c r="P36" s="785"/>
      <c r="Q36" s="1227"/>
    </row>
    <row r="37" spans="1:259" ht="30.75" customHeight="1" x14ac:dyDescent="0.25">
      <c r="B37" s="1658" t="s">
        <v>161</v>
      </c>
      <c r="C37" s="1658"/>
      <c r="D37" s="1658"/>
      <c r="E37" s="1658"/>
      <c r="F37" s="1658"/>
      <c r="G37" s="1658"/>
      <c r="H37" s="1658"/>
      <c r="I37" s="1658"/>
      <c r="J37" s="1658"/>
      <c r="K37" s="1658"/>
      <c r="L37" s="496"/>
      <c r="M37" s="496"/>
      <c r="N37" s="496"/>
      <c r="O37" s="496"/>
      <c r="P37" s="496"/>
      <c r="Q37" s="622"/>
      <c r="R37" s="329"/>
    </row>
    <row r="38" spans="1:259" x14ac:dyDescent="0.35">
      <c r="L38" s="447"/>
      <c r="M38" s="360"/>
      <c r="N38" s="360"/>
      <c r="O38" s="360"/>
      <c r="P38" s="361"/>
      <c r="Q38" s="786"/>
      <c r="R38" s="329"/>
    </row>
    <row r="39" spans="1:259" x14ac:dyDescent="0.35">
      <c r="L39" s="447"/>
      <c r="M39" s="360"/>
      <c r="N39" s="360"/>
      <c r="O39" s="360"/>
      <c r="P39" s="361"/>
      <c r="Q39" s="787"/>
      <c r="R39" s="329"/>
    </row>
    <row r="40" spans="1:259" x14ac:dyDescent="0.35">
      <c r="L40" s="447"/>
      <c r="M40" s="360"/>
      <c r="N40" s="360"/>
      <c r="O40" s="360"/>
      <c r="P40" s="361"/>
      <c r="Q40" s="786"/>
      <c r="R40" s="329"/>
    </row>
    <row r="41" spans="1:259" x14ac:dyDescent="0.35">
      <c r="L41" s="447"/>
      <c r="M41" s="360"/>
      <c r="N41" s="360"/>
      <c r="O41" s="360"/>
      <c r="P41" s="361"/>
      <c r="Q41" s="786"/>
      <c r="R41" s="329"/>
    </row>
    <row r="42" spans="1:259" x14ac:dyDescent="0.35">
      <c r="L42" s="447"/>
      <c r="M42" s="360"/>
      <c r="N42" s="360"/>
      <c r="O42" s="360"/>
      <c r="P42" s="361"/>
      <c r="Q42" s="786"/>
      <c r="R42" s="329"/>
    </row>
    <row r="43" spans="1:259" x14ac:dyDescent="0.35">
      <c r="L43" s="447"/>
      <c r="M43" s="360"/>
      <c r="N43" s="360"/>
      <c r="O43" s="360"/>
      <c r="P43" s="361"/>
      <c r="Q43" s="786"/>
      <c r="R43" s="329"/>
    </row>
    <row r="44" spans="1:259" x14ac:dyDescent="0.35">
      <c r="L44" s="447"/>
      <c r="M44" s="360"/>
      <c r="N44" s="360"/>
      <c r="O44" s="360"/>
      <c r="P44" s="361"/>
      <c r="Q44" s="786"/>
      <c r="R44" s="329"/>
    </row>
    <row r="45" spans="1:259" x14ac:dyDescent="0.35">
      <c r="L45" s="447"/>
      <c r="M45" s="360"/>
      <c r="N45" s="360"/>
      <c r="O45" s="360"/>
      <c r="P45" s="361"/>
      <c r="Q45" s="786"/>
      <c r="R45" s="329"/>
    </row>
    <row r="46" spans="1:259" x14ac:dyDescent="0.35">
      <c r="L46" s="447"/>
      <c r="M46" s="360"/>
      <c r="N46" s="360"/>
      <c r="O46" s="360"/>
      <c r="P46" s="361"/>
      <c r="Q46" s="787"/>
      <c r="R46" s="329"/>
    </row>
    <row r="47" spans="1:259" x14ac:dyDescent="0.35">
      <c r="L47" s="447"/>
      <c r="M47" s="360"/>
      <c r="N47" s="360"/>
      <c r="O47" s="360"/>
      <c r="P47" s="361"/>
      <c r="Q47" s="786"/>
      <c r="R47" s="329"/>
    </row>
    <row r="48" spans="1:259" x14ac:dyDescent="0.35">
      <c r="L48" s="447"/>
      <c r="M48" s="360"/>
      <c r="N48" s="360"/>
      <c r="O48" s="360"/>
      <c r="P48" s="361"/>
      <c r="Q48" s="786"/>
      <c r="R48" s="329"/>
    </row>
    <row r="49" spans="12:18" x14ac:dyDescent="0.35">
      <c r="L49" s="447"/>
      <c r="M49" s="360"/>
      <c r="N49" s="360"/>
      <c r="O49" s="360"/>
      <c r="P49" s="361"/>
      <c r="Q49" s="786"/>
      <c r="R49" s="329"/>
    </row>
    <row r="50" spans="12:18" x14ac:dyDescent="0.35">
      <c r="L50" s="447"/>
      <c r="M50" s="360"/>
      <c r="N50" s="360"/>
      <c r="O50" s="360"/>
      <c r="P50" s="361"/>
      <c r="Q50" s="786"/>
      <c r="R50" s="329"/>
    </row>
    <row r="51" spans="12:18" x14ac:dyDescent="0.35">
      <c r="L51" s="447"/>
      <c r="M51" s="360"/>
      <c r="N51" s="360"/>
      <c r="O51" s="360"/>
      <c r="P51" s="361"/>
      <c r="Q51" s="786"/>
      <c r="R51" s="329"/>
    </row>
    <row r="52" spans="12:18" x14ac:dyDescent="0.35">
      <c r="L52" s="447"/>
      <c r="M52" s="360"/>
      <c r="N52" s="360"/>
      <c r="O52" s="360"/>
      <c r="P52" s="361"/>
      <c r="Q52" s="787"/>
      <c r="R52" s="329"/>
    </row>
    <row r="53" spans="12:18" x14ac:dyDescent="0.35">
      <c r="L53" s="447"/>
      <c r="M53" s="360"/>
      <c r="N53" s="360"/>
      <c r="O53" s="360"/>
      <c r="P53" s="361"/>
      <c r="Q53" s="786"/>
      <c r="R53" s="329"/>
    </row>
    <row r="54" spans="12:18" x14ac:dyDescent="0.35">
      <c r="L54" s="447"/>
      <c r="M54" s="360"/>
      <c r="N54" s="360"/>
      <c r="O54" s="360"/>
      <c r="P54" s="361"/>
      <c r="Q54" s="786"/>
      <c r="R54" s="329"/>
    </row>
    <row r="55" spans="12:18" x14ac:dyDescent="0.35">
      <c r="L55" s="447"/>
      <c r="M55" s="329"/>
      <c r="N55" s="329"/>
      <c r="O55" s="360"/>
      <c r="P55" s="361"/>
      <c r="Q55" s="786"/>
      <c r="R55" s="329"/>
    </row>
  </sheetData>
  <mergeCells count="11">
    <mergeCell ref="B35:K35"/>
    <mergeCell ref="B36:K36"/>
    <mergeCell ref="B37:K37"/>
    <mergeCell ref="B3:I3"/>
    <mergeCell ref="A4:Q4"/>
    <mergeCell ref="B5:Q5"/>
    <mergeCell ref="B8:K8"/>
    <mergeCell ref="D10:E10"/>
    <mergeCell ref="G10:H10"/>
    <mergeCell ref="J10:K10"/>
    <mergeCell ref="B10:B11"/>
  </mergeCells>
  <conditionalFormatting sqref="E13:E31">
    <cfRule type="colorScale" priority="3">
      <colorScale>
        <cfvo type="min"/>
        <cfvo type="max"/>
        <color theme="5" tint="0.79998168889431442"/>
        <color theme="5" tint="-0.249977111117893"/>
      </colorScale>
    </cfRule>
  </conditionalFormatting>
  <conditionalFormatting sqref="E13:E32 H13:H31 K13:K31">
    <cfRule type="colorScale" priority="4">
      <colorScale>
        <cfvo type="num" val="100"/>
        <cfvo type="num" val="190"/>
        <cfvo type="max"/>
        <color rgb="FFFFFFCC"/>
        <color rgb="FFFCFCFF"/>
        <color theme="4"/>
      </colorScale>
    </cfRule>
  </conditionalFormatting>
  <conditionalFormatting sqref="H13:H31">
    <cfRule type="colorScale" priority="2">
      <colorScale>
        <cfvo type="min"/>
        <cfvo type="max"/>
        <color theme="5" tint="0.79998168889431442"/>
        <color theme="5" tint="-0.249977111117893"/>
      </colorScale>
    </cfRule>
  </conditionalFormatting>
  <conditionalFormatting sqref="K13:K31">
    <cfRule type="colorScale" priority="1">
      <colorScale>
        <cfvo type="min"/>
        <cfvo type="max"/>
        <color theme="5" tint="0.79998168889431442"/>
        <color theme="5" tint="-0.249977111117893"/>
      </colorScale>
    </cfRule>
  </conditionalFormatting>
  <printOptions horizontalCentered="1"/>
  <pageMargins left="0" right="0" top="0.43307086614173229" bottom="0.43307086614173229" header="0" footer="0"/>
  <pageSetup paperSize="9" scale="73" orientation="landscape"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Hoja55">
    <pageSetUpPr fitToPage="1"/>
  </sheetPr>
  <dimension ref="A1:Q36"/>
  <sheetViews>
    <sheetView zoomScaleNormal="100" workbookViewId="0"/>
  </sheetViews>
  <sheetFormatPr baseColWidth="10" defaultColWidth="11.453125" defaultRowHeight="14.5" x14ac:dyDescent="0.35"/>
  <cols>
    <col min="1" max="1" width="3.26953125" style="1127" customWidth="1"/>
    <col min="2" max="2" width="28.453125" style="1127" customWidth="1"/>
    <col min="3" max="3" width="16.7265625" style="1127" customWidth="1"/>
    <col min="4" max="4" width="10.26953125" style="1127" customWidth="1"/>
    <col min="5" max="5" width="15" style="1127" customWidth="1"/>
    <col min="6" max="6" width="10" style="1127" customWidth="1"/>
    <col min="7" max="7" width="15.453125" style="1127" customWidth="1"/>
    <col min="8" max="8" width="9.7265625" style="1127" customWidth="1"/>
    <col min="9" max="9" width="14.54296875" style="1127" customWidth="1"/>
    <col min="10" max="16384" width="11.453125" style="1127"/>
  </cols>
  <sheetData>
    <row r="1" spans="1:17" s="1120" customFormat="1" x14ac:dyDescent="0.35">
      <c r="A1" s="1120" t="s">
        <v>96</v>
      </c>
      <c r="B1" s="1120" t="s">
        <v>56</v>
      </c>
      <c r="H1" s="1120" t="s">
        <v>96</v>
      </c>
      <c r="I1" s="1120" t="s">
        <v>67</v>
      </c>
      <c r="P1" s="1120" t="s">
        <v>81</v>
      </c>
    </row>
    <row r="2" spans="1:17" s="1120" customFormat="1" x14ac:dyDescent="0.35"/>
    <row r="3" spans="1:17" s="1120" customFormat="1" x14ac:dyDescent="0.35"/>
    <row r="4" spans="1:17" s="1120" customFormat="1" x14ac:dyDescent="0.35"/>
    <row r="5" spans="1:17" s="1120" customFormat="1" ht="16.5" customHeight="1" x14ac:dyDescent="0.35"/>
    <row r="6" spans="1:17" s="1124" customFormat="1" ht="38.25" customHeight="1" x14ac:dyDescent="0.25">
      <c r="A6" s="1121"/>
      <c r="B6" s="1665" t="s">
        <v>459</v>
      </c>
      <c r="C6" s="1665"/>
      <c r="D6" s="1665"/>
      <c r="E6" s="1665"/>
      <c r="F6" s="1665"/>
      <c r="G6" s="1665"/>
      <c r="H6" s="1665"/>
      <c r="I6" s="1665"/>
      <c r="J6" s="1122"/>
      <c r="K6" s="1122"/>
      <c r="L6" s="1123"/>
      <c r="M6" s="1123"/>
      <c r="N6" s="1123"/>
      <c r="O6" s="1123"/>
      <c r="P6" s="1123"/>
      <c r="Q6" s="1123"/>
    </row>
    <row r="7" spans="1:17" s="1124" customFormat="1" ht="15.75" customHeight="1" x14ac:dyDescent="0.25">
      <c r="A7" s="1121"/>
      <c r="B7" s="1666" t="str">
        <f>porsaad!$B$6</f>
        <v>Situación a 31 de diciembre de 2024</v>
      </c>
      <c r="C7" s="1666"/>
      <c r="D7" s="1666"/>
      <c r="E7" s="1666"/>
      <c r="F7" s="1666"/>
      <c r="G7" s="1666"/>
      <c r="H7" s="1666"/>
      <c r="I7" s="1666"/>
      <c r="J7" s="1125"/>
      <c r="K7" s="1125"/>
      <c r="L7" s="1126"/>
      <c r="M7" s="1126"/>
      <c r="N7" s="1126"/>
      <c r="O7" s="1126"/>
      <c r="P7" s="1126"/>
      <c r="Q7" s="1126"/>
    </row>
    <row r="8" spans="1:17" ht="8.25" customHeight="1" x14ac:dyDescent="0.35">
      <c r="H8" s="1128"/>
    </row>
    <row r="9" spans="1:17" ht="15" customHeight="1" x14ac:dyDescent="0.35">
      <c r="B9" s="1667" t="s">
        <v>12</v>
      </c>
      <c r="C9" s="1670" t="s">
        <v>185</v>
      </c>
      <c r="D9" s="1137"/>
      <c r="E9" s="1137"/>
      <c r="F9" s="1137"/>
      <c r="G9" s="1137"/>
      <c r="H9" s="1137"/>
      <c r="I9" s="1138"/>
    </row>
    <row r="10" spans="1:17" ht="15.75" customHeight="1" x14ac:dyDescent="0.35">
      <c r="B10" s="1668"/>
      <c r="C10" s="1671"/>
      <c r="D10" s="1673" t="s">
        <v>133</v>
      </c>
      <c r="E10" s="1674"/>
      <c r="F10" s="1677" t="s">
        <v>134</v>
      </c>
      <c r="G10" s="1678"/>
      <c r="H10" s="1678"/>
      <c r="I10" s="1678"/>
    </row>
    <row r="11" spans="1:17" ht="40.5" customHeight="1" x14ac:dyDescent="0.35">
      <c r="B11" s="1668"/>
      <c r="C11" s="1671"/>
      <c r="D11" s="1675"/>
      <c r="E11" s="1676"/>
      <c r="F11" s="1679" t="s">
        <v>188</v>
      </c>
      <c r="G11" s="1680"/>
      <c r="H11" s="1677" t="s">
        <v>486</v>
      </c>
      <c r="I11" s="1678"/>
    </row>
    <row r="12" spans="1:17" ht="52.5" customHeight="1" x14ac:dyDescent="0.35">
      <c r="B12" s="1669"/>
      <c r="C12" s="1672"/>
      <c r="D12" s="1140" t="s">
        <v>9</v>
      </c>
      <c r="E12" s="1142" t="s">
        <v>186</v>
      </c>
      <c r="F12" s="1142" t="s">
        <v>9</v>
      </c>
      <c r="G12" s="1139" t="s">
        <v>186</v>
      </c>
      <c r="H12" s="1140" t="s">
        <v>9</v>
      </c>
      <c r="I12" s="1141" t="s">
        <v>186</v>
      </c>
    </row>
    <row r="13" spans="1:17" ht="12.75" customHeight="1" x14ac:dyDescent="0.35">
      <c r="B13" s="1129" t="s">
        <v>8</v>
      </c>
      <c r="C13" s="929">
        <f>'31dictsaad'!D10-'31dictsaad'!H10</f>
        <v>32099</v>
      </c>
      <c r="D13" s="927">
        <v>0</v>
      </c>
      <c r="E13" s="1130">
        <v>0</v>
      </c>
      <c r="F13" s="927">
        <v>229</v>
      </c>
      <c r="G13" s="1130">
        <v>0.71341786348484371</v>
      </c>
      <c r="H13" s="927">
        <v>31870</v>
      </c>
      <c r="I13" s="1130">
        <f>H13/C13*100</f>
        <v>99.28658213651515</v>
      </c>
    </row>
    <row r="14" spans="1:17" x14ac:dyDescent="0.35">
      <c r="B14" s="1129" t="s">
        <v>7</v>
      </c>
      <c r="C14" s="934">
        <f>'31dictsaad'!D11-'31dictsaad'!H11</f>
        <v>4663</v>
      </c>
      <c r="D14" s="932">
        <v>0</v>
      </c>
      <c r="E14" s="1131">
        <v>0</v>
      </c>
      <c r="F14" s="932">
        <v>3602</v>
      </c>
      <c r="G14" s="1131">
        <v>77.246407891915084</v>
      </c>
      <c r="H14" s="932">
        <v>1061</v>
      </c>
      <c r="I14" s="1131">
        <f t="shared" ref="I14:I31" si="0">H14/C14*100</f>
        <v>22.753592108084923</v>
      </c>
    </row>
    <row r="15" spans="1:17" x14ac:dyDescent="0.35">
      <c r="B15" s="1129" t="s">
        <v>37</v>
      </c>
      <c r="C15" s="934">
        <f>'31dictsaad'!D12-'31dictsaad'!H12</f>
        <v>8598</v>
      </c>
      <c r="D15" s="932">
        <v>0</v>
      </c>
      <c r="E15" s="1131">
        <v>0</v>
      </c>
      <c r="F15" s="932">
        <v>4747</v>
      </c>
      <c r="G15" s="1131">
        <v>55.210514073040237</v>
      </c>
      <c r="H15" s="932">
        <v>3851</v>
      </c>
      <c r="I15" s="1131">
        <f t="shared" si="0"/>
        <v>44.789485926959763</v>
      </c>
    </row>
    <row r="16" spans="1:17" x14ac:dyDescent="0.35">
      <c r="B16" s="1129" t="s">
        <v>38</v>
      </c>
      <c r="C16" s="934">
        <f>'31dictsaad'!D13-'31dictsaad'!H13</f>
        <v>2194</v>
      </c>
      <c r="D16" s="932">
        <v>0</v>
      </c>
      <c r="E16" s="1131">
        <v>0</v>
      </c>
      <c r="F16" s="932">
        <v>975</v>
      </c>
      <c r="G16" s="1131">
        <v>44.439380127620787</v>
      </c>
      <c r="H16" s="932">
        <v>1219</v>
      </c>
      <c r="I16" s="1131">
        <f t="shared" si="0"/>
        <v>55.560619872379213</v>
      </c>
    </row>
    <row r="17" spans="2:9" x14ac:dyDescent="0.35">
      <c r="B17" s="1129" t="s">
        <v>6</v>
      </c>
      <c r="C17" s="934">
        <f>'31dictsaad'!D14-'31dictsaad'!H14</f>
        <v>16501</v>
      </c>
      <c r="D17" s="932">
        <v>0</v>
      </c>
      <c r="E17" s="1131">
        <v>0</v>
      </c>
      <c r="F17" s="932">
        <v>6046</v>
      </c>
      <c r="G17" s="1131">
        <v>36.640203624022789</v>
      </c>
      <c r="H17" s="932">
        <v>10455</v>
      </c>
      <c r="I17" s="1131">
        <f t="shared" si="0"/>
        <v>63.359796375977218</v>
      </c>
    </row>
    <row r="18" spans="2:9" x14ac:dyDescent="0.35">
      <c r="B18" s="1129" t="s">
        <v>5</v>
      </c>
      <c r="C18" s="934">
        <f>'31dictsaad'!D15-'31dictsaad'!H15</f>
        <v>182</v>
      </c>
      <c r="D18" s="932">
        <v>0</v>
      </c>
      <c r="E18" s="1131">
        <v>0</v>
      </c>
      <c r="F18" s="932">
        <v>79</v>
      </c>
      <c r="G18" s="1131">
        <v>43.406593406593409</v>
      </c>
      <c r="H18" s="932">
        <v>103</v>
      </c>
      <c r="I18" s="1131">
        <f t="shared" si="0"/>
        <v>56.593406593406591</v>
      </c>
    </row>
    <row r="19" spans="2:9" x14ac:dyDescent="0.35">
      <c r="B19" s="1129" t="s">
        <v>4</v>
      </c>
      <c r="C19" s="934">
        <f>'31dictsaad'!D16-'31dictsaad'!H16</f>
        <v>4219</v>
      </c>
      <c r="D19" s="932">
        <v>2203</v>
      </c>
      <c r="E19" s="1131">
        <v>52.216164968001898</v>
      </c>
      <c r="F19" s="932">
        <v>2016</v>
      </c>
      <c r="G19" s="1131">
        <v>47.783835031998109</v>
      </c>
      <c r="H19" s="932">
        <v>0</v>
      </c>
      <c r="I19" s="1131">
        <f t="shared" si="0"/>
        <v>0</v>
      </c>
    </row>
    <row r="20" spans="2:9" x14ac:dyDescent="0.35">
      <c r="B20" s="1129" t="s">
        <v>40</v>
      </c>
      <c r="C20" s="934">
        <f>'31dictsaad'!D17-'31dictsaad'!H17</f>
        <v>1658</v>
      </c>
      <c r="D20" s="932">
        <v>0</v>
      </c>
      <c r="E20" s="1131">
        <v>0</v>
      </c>
      <c r="F20" s="932">
        <v>1427</v>
      </c>
      <c r="G20" s="1131">
        <v>86.06755126658625</v>
      </c>
      <c r="H20" s="932">
        <v>231</v>
      </c>
      <c r="I20" s="1131">
        <f t="shared" si="0"/>
        <v>13.932448733413752</v>
      </c>
    </row>
    <row r="21" spans="2:9" x14ac:dyDescent="0.35">
      <c r="B21" s="1129" t="s">
        <v>41</v>
      </c>
      <c r="C21" s="934">
        <f>'31dictsaad'!D18-'31dictsaad'!H18</f>
        <v>30018</v>
      </c>
      <c r="D21" s="932">
        <v>0</v>
      </c>
      <c r="E21" s="1131">
        <v>0</v>
      </c>
      <c r="F21" s="932">
        <v>21690</v>
      </c>
      <c r="G21" s="1131">
        <v>72.256646012392565</v>
      </c>
      <c r="H21" s="932">
        <v>8328</v>
      </c>
      <c r="I21" s="1131">
        <f t="shared" si="0"/>
        <v>27.743353987607435</v>
      </c>
    </row>
    <row r="22" spans="2:9" x14ac:dyDescent="0.35">
      <c r="B22" s="1129" t="s">
        <v>3</v>
      </c>
      <c r="C22" s="934">
        <f>'31dictsaad'!D19-'31dictsaad'!H19</f>
        <v>17029</v>
      </c>
      <c r="D22" s="932">
        <v>224</v>
      </c>
      <c r="E22" s="1131">
        <v>1.3154031358271183</v>
      </c>
      <c r="F22" s="932">
        <v>4837</v>
      </c>
      <c r="G22" s="1131">
        <v>28.404486464266839</v>
      </c>
      <c r="H22" s="932">
        <v>11968</v>
      </c>
      <c r="I22" s="1131">
        <f t="shared" si="0"/>
        <v>70.280110399906036</v>
      </c>
    </row>
    <row r="23" spans="2:9" x14ac:dyDescent="0.35">
      <c r="B23" s="1129" t="s">
        <v>2</v>
      </c>
      <c r="C23" s="934">
        <f>'31dictsaad'!D20-'31dictsaad'!H20</f>
        <v>2723</v>
      </c>
      <c r="D23" s="932">
        <v>0</v>
      </c>
      <c r="E23" s="1131">
        <v>0</v>
      </c>
      <c r="F23" s="932">
        <v>2347</v>
      </c>
      <c r="G23" s="1131">
        <v>86.191700330517804</v>
      </c>
      <c r="H23" s="932">
        <v>376</v>
      </c>
      <c r="I23" s="1131">
        <f t="shared" si="0"/>
        <v>13.808299669482189</v>
      </c>
    </row>
    <row r="24" spans="2:9" x14ac:dyDescent="0.35">
      <c r="B24" s="1129" t="s">
        <v>35</v>
      </c>
      <c r="C24" s="934">
        <f>'31dictsaad'!D21-'31dictsaad'!H21</f>
        <v>52</v>
      </c>
      <c r="D24" s="932">
        <v>0</v>
      </c>
      <c r="E24" s="1131">
        <v>0</v>
      </c>
      <c r="F24" s="932">
        <v>0</v>
      </c>
      <c r="G24" s="1131">
        <v>0</v>
      </c>
      <c r="H24" s="932">
        <v>52</v>
      </c>
      <c r="I24" s="1131">
        <f t="shared" si="0"/>
        <v>100</v>
      </c>
    </row>
    <row r="25" spans="2:9" x14ac:dyDescent="0.35">
      <c r="B25" s="1129" t="s">
        <v>42</v>
      </c>
      <c r="C25" s="934">
        <f>'31dictsaad'!D22-'31dictsaad'!H22</f>
        <v>102</v>
      </c>
      <c r="D25" s="932">
        <v>2</v>
      </c>
      <c r="E25" s="1131">
        <v>1.9607843137254901</v>
      </c>
      <c r="F25" s="932">
        <v>26</v>
      </c>
      <c r="G25" s="1131">
        <v>25.490196078431371</v>
      </c>
      <c r="H25" s="932">
        <v>74</v>
      </c>
      <c r="I25" s="1131">
        <f t="shared" si="0"/>
        <v>72.549019607843135</v>
      </c>
    </row>
    <row r="26" spans="2:9" x14ac:dyDescent="0.35">
      <c r="B26" s="1129" t="s">
        <v>43</v>
      </c>
      <c r="C26" s="934">
        <f>'31dictsaad'!D23-'31dictsaad'!H23</f>
        <v>7384</v>
      </c>
      <c r="D26" s="932">
        <v>0</v>
      </c>
      <c r="E26" s="1131">
        <v>0</v>
      </c>
      <c r="F26" s="932">
        <v>1525</v>
      </c>
      <c r="G26" s="1131">
        <v>20.652762730227519</v>
      </c>
      <c r="H26" s="932">
        <v>5859</v>
      </c>
      <c r="I26" s="1131">
        <f t="shared" si="0"/>
        <v>79.347237269772492</v>
      </c>
    </row>
    <row r="27" spans="2:9" x14ac:dyDescent="0.35">
      <c r="B27" s="1129" t="s">
        <v>44</v>
      </c>
      <c r="C27" s="934">
        <f>'31dictsaad'!D24-'31dictsaad'!H24</f>
        <v>71</v>
      </c>
      <c r="D27" s="932">
        <v>0</v>
      </c>
      <c r="E27" s="1131">
        <v>0</v>
      </c>
      <c r="F27" s="932">
        <v>2</v>
      </c>
      <c r="G27" s="1131">
        <v>2.8169014084507045</v>
      </c>
      <c r="H27" s="932">
        <v>69</v>
      </c>
      <c r="I27" s="1131">
        <f t="shared" si="0"/>
        <v>97.183098591549296</v>
      </c>
    </row>
    <row r="28" spans="2:9" x14ac:dyDescent="0.35">
      <c r="B28" s="1129" t="s">
        <v>45</v>
      </c>
      <c r="C28" s="934">
        <f>'31dictsaad'!D25-'31dictsaad'!H25</f>
        <v>152</v>
      </c>
      <c r="D28" s="932">
        <v>0</v>
      </c>
      <c r="E28" s="1131">
        <v>0</v>
      </c>
      <c r="F28" s="932">
        <v>5</v>
      </c>
      <c r="G28" s="1131">
        <v>3.2894736842105261</v>
      </c>
      <c r="H28" s="932">
        <v>147</v>
      </c>
      <c r="I28" s="1131">
        <f t="shared" si="0"/>
        <v>96.710526315789465</v>
      </c>
    </row>
    <row r="29" spans="2:9" x14ac:dyDescent="0.35">
      <c r="B29" s="1129" t="s">
        <v>46</v>
      </c>
      <c r="C29" s="934">
        <f>'31dictsaad'!D26-'31dictsaad'!H26</f>
        <v>30</v>
      </c>
      <c r="D29" s="932">
        <v>0</v>
      </c>
      <c r="E29" s="1131">
        <v>0</v>
      </c>
      <c r="F29" s="932">
        <v>7</v>
      </c>
      <c r="G29" s="1131">
        <v>23.333333333333332</v>
      </c>
      <c r="H29" s="932">
        <v>23</v>
      </c>
      <c r="I29" s="1131">
        <f t="shared" si="0"/>
        <v>76.666666666666671</v>
      </c>
    </row>
    <row r="30" spans="2:9" x14ac:dyDescent="0.35">
      <c r="B30" s="1129" t="s">
        <v>1</v>
      </c>
      <c r="C30" s="1132">
        <f>'31dictsaad'!D27-'31dictsaad'!H27</f>
        <v>204</v>
      </c>
      <c r="D30" s="954">
        <v>0</v>
      </c>
      <c r="E30" s="1133">
        <v>0</v>
      </c>
      <c r="F30" s="954">
        <v>153</v>
      </c>
      <c r="G30" s="1133">
        <v>75</v>
      </c>
      <c r="H30" s="954">
        <v>51</v>
      </c>
      <c r="I30" s="1133">
        <f t="shared" si="0"/>
        <v>25</v>
      </c>
    </row>
    <row r="31" spans="2:9" x14ac:dyDescent="0.35">
      <c r="B31" s="1313" t="s">
        <v>0</v>
      </c>
      <c r="C31" s="1314">
        <f>SUM(C13:C30)</f>
        <v>127879</v>
      </c>
      <c r="D31" s="1289">
        <f>SUM(D13:D30)</f>
        <v>2429</v>
      </c>
      <c r="E31" s="1315">
        <f t="shared" ref="E31" si="1">D31/C31*100</f>
        <v>1.899451825553844</v>
      </c>
      <c r="F31" s="1289">
        <f>SUM(F13:F30)</f>
        <v>49713</v>
      </c>
      <c r="G31" s="1315">
        <f t="shared" ref="G31" si="2">F31/C31*100</f>
        <v>38.875030302082436</v>
      </c>
      <c r="H31" s="1289">
        <f>SUM(H13:H30)</f>
        <v>75737</v>
      </c>
      <c r="I31" s="1315">
        <f t="shared" si="0"/>
        <v>59.225517872363717</v>
      </c>
    </row>
    <row r="32" spans="2:9" ht="5.15" customHeight="1" x14ac:dyDescent="0.35">
      <c r="B32" s="1134"/>
      <c r="C32" s="1134"/>
      <c r="D32" s="1134"/>
      <c r="E32" s="1134"/>
      <c r="F32" s="1134"/>
      <c r="G32" s="1134"/>
      <c r="H32" s="1134"/>
      <c r="I32" s="1134"/>
    </row>
    <row r="33" spans="2:9" x14ac:dyDescent="0.35">
      <c r="B33" s="1135" t="s">
        <v>282</v>
      </c>
      <c r="C33" s="1134"/>
      <c r="D33" s="1134"/>
      <c r="E33" s="1134"/>
      <c r="F33" s="1134"/>
      <c r="G33" s="1134"/>
      <c r="H33" s="1134"/>
      <c r="I33" s="1134"/>
    </row>
    <row r="34" spans="2:9" x14ac:dyDescent="0.35">
      <c r="B34" s="1135" t="s">
        <v>467</v>
      </c>
      <c r="C34" s="1134"/>
      <c r="D34" s="1134"/>
      <c r="E34" s="1134"/>
      <c r="F34" s="1134"/>
      <c r="G34" s="1134"/>
      <c r="H34" s="1134"/>
      <c r="I34" s="1134"/>
    </row>
    <row r="35" spans="2:9" x14ac:dyDescent="0.35">
      <c r="B35" s="1664" t="s">
        <v>468</v>
      </c>
      <c r="C35" s="1664"/>
      <c r="D35" s="1664"/>
      <c r="E35" s="1664"/>
      <c r="F35" s="1664"/>
      <c r="G35" s="1664"/>
      <c r="H35" s="1664"/>
      <c r="I35" s="1664"/>
    </row>
    <row r="36" spans="2:9" ht="16.5" x14ac:dyDescent="0.35">
      <c r="B36" s="1135" t="s">
        <v>485</v>
      </c>
      <c r="C36" s="1134"/>
      <c r="D36" s="1134"/>
      <c r="E36" s="1134"/>
      <c r="F36" s="1134"/>
      <c r="G36" s="1134"/>
      <c r="H36" s="1134"/>
      <c r="I36" s="1134"/>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Hoja54">
    <pageSetUpPr fitToPage="1"/>
  </sheetPr>
  <dimension ref="A1:Q36"/>
  <sheetViews>
    <sheetView zoomScaleNormal="100" workbookViewId="0"/>
  </sheetViews>
  <sheetFormatPr baseColWidth="10" defaultColWidth="11.453125" defaultRowHeight="14.5" x14ac:dyDescent="0.35"/>
  <cols>
    <col min="1" max="1" width="3.26953125" style="1127" customWidth="1"/>
    <col min="2" max="2" width="28.453125" style="1127" customWidth="1"/>
    <col min="3" max="3" width="16.7265625" style="1127" customWidth="1"/>
    <col min="4" max="4" width="10.26953125" style="1127" customWidth="1"/>
    <col min="5" max="5" width="15" style="1127" customWidth="1"/>
    <col min="6" max="6" width="10" style="1127" customWidth="1"/>
    <col min="7" max="7" width="15.453125" style="1127" customWidth="1"/>
    <col min="8" max="8" width="9.7265625" style="1127" customWidth="1"/>
    <col min="9" max="9" width="14.54296875" style="1127" customWidth="1"/>
    <col min="10" max="16384" width="11.453125" style="1127"/>
  </cols>
  <sheetData>
    <row r="1" spans="1:17" s="1120" customFormat="1" x14ac:dyDescent="0.35">
      <c r="A1" s="1120" t="s">
        <v>96</v>
      </c>
      <c r="B1" s="1120" t="s">
        <v>56</v>
      </c>
      <c r="I1" s="1120" t="s">
        <v>96</v>
      </c>
      <c r="J1" s="1120" t="s">
        <v>67</v>
      </c>
      <c r="Q1" s="1120" t="s">
        <v>81</v>
      </c>
    </row>
    <row r="2" spans="1:17" s="1120" customFormat="1" x14ac:dyDescent="0.35"/>
    <row r="3" spans="1:17" s="1120" customFormat="1" x14ac:dyDescent="0.35"/>
    <row r="4" spans="1:17" s="1120" customFormat="1" x14ac:dyDescent="0.35"/>
    <row r="5" spans="1:17" s="1120" customFormat="1" ht="16.5" customHeight="1" x14ac:dyDescent="0.35"/>
    <row r="6" spans="1:17" s="1124" customFormat="1" ht="38.25" customHeight="1" x14ac:dyDescent="0.25">
      <c r="A6" s="1121"/>
      <c r="B6" s="1665" t="s">
        <v>460</v>
      </c>
      <c r="C6" s="1665"/>
      <c r="D6" s="1665"/>
      <c r="E6" s="1665"/>
      <c r="F6" s="1665"/>
      <c r="G6" s="1665"/>
      <c r="H6" s="1665"/>
      <c r="I6" s="1665"/>
      <c r="J6" s="1122"/>
      <c r="K6" s="1122"/>
      <c r="L6" s="1123"/>
      <c r="M6" s="1123"/>
      <c r="N6" s="1123"/>
      <c r="O6" s="1123"/>
      <c r="P6" s="1123"/>
      <c r="Q6" s="1123"/>
    </row>
    <row r="7" spans="1:17" s="1124" customFormat="1" ht="15.75" customHeight="1" x14ac:dyDescent="0.25">
      <c r="A7" s="1121"/>
      <c r="B7" s="1666" t="str">
        <f>porsaad!$B$6</f>
        <v>Situación a 31 de diciembre de 2024</v>
      </c>
      <c r="C7" s="1666"/>
      <c r="D7" s="1666"/>
      <c r="E7" s="1666"/>
      <c r="F7" s="1666"/>
      <c r="G7" s="1666"/>
      <c r="H7" s="1666"/>
      <c r="I7" s="1666"/>
      <c r="J7" s="1125"/>
      <c r="K7" s="1125"/>
      <c r="L7" s="1126"/>
      <c r="M7" s="1126"/>
      <c r="N7" s="1126"/>
      <c r="O7" s="1126"/>
      <c r="P7" s="1126"/>
      <c r="Q7" s="1126"/>
    </row>
    <row r="8" spans="1:17" ht="8.25" customHeight="1" x14ac:dyDescent="0.35">
      <c r="H8" s="1128"/>
    </row>
    <row r="9" spans="1:17" ht="15" customHeight="1" x14ac:dyDescent="0.35">
      <c r="B9" s="1667" t="s">
        <v>12</v>
      </c>
      <c r="C9" s="1670" t="s">
        <v>278</v>
      </c>
      <c r="D9" s="1137"/>
      <c r="E9" s="1137"/>
      <c r="F9" s="1137"/>
      <c r="G9" s="1137"/>
      <c r="H9" s="1137"/>
      <c r="I9" s="1138"/>
    </row>
    <row r="10" spans="1:17" ht="15.75" customHeight="1" x14ac:dyDescent="0.35">
      <c r="B10" s="1668"/>
      <c r="C10" s="1671"/>
      <c r="D10" s="1673" t="s">
        <v>133</v>
      </c>
      <c r="E10" s="1674"/>
      <c r="F10" s="1677" t="s">
        <v>134</v>
      </c>
      <c r="G10" s="1678"/>
      <c r="H10" s="1678"/>
      <c r="I10" s="1678"/>
    </row>
    <row r="11" spans="1:17" ht="40.5" customHeight="1" x14ac:dyDescent="0.35">
      <c r="B11" s="1668"/>
      <c r="C11" s="1671"/>
      <c r="D11" s="1675"/>
      <c r="E11" s="1676"/>
      <c r="F11" s="1679" t="s">
        <v>279</v>
      </c>
      <c r="G11" s="1680"/>
      <c r="H11" s="1677" t="s">
        <v>280</v>
      </c>
      <c r="I11" s="1678"/>
    </row>
    <row r="12" spans="1:17" ht="52.5" customHeight="1" x14ac:dyDescent="0.35">
      <c r="B12" s="1669"/>
      <c r="C12" s="1672"/>
      <c r="D12" s="1140" t="s">
        <v>9</v>
      </c>
      <c r="E12" s="1142" t="s">
        <v>281</v>
      </c>
      <c r="F12" s="1142" t="s">
        <v>9</v>
      </c>
      <c r="G12" s="1139" t="s">
        <v>281</v>
      </c>
      <c r="H12" s="1140" t="s">
        <v>9</v>
      </c>
      <c r="I12" s="1141" t="s">
        <v>281</v>
      </c>
    </row>
    <row r="13" spans="1:17" ht="12.75" customHeight="1" x14ac:dyDescent="0.35">
      <c r="B13" s="1129" t="s">
        <v>8</v>
      </c>
      <c r="C13" s="929">
        <f>D13+F13+H13</f>
        <v>17192</v>
      </c>
      <c r="D13" s="927">
        <v>33</v>
      </c>
      <c r="E13" s="1130">
        <v>0.1919497440670079</v>
      </c>
      <c r="F13" s="927">
        <v>371</v>
      </c>
      <c r="G13" s="1130">
        <v>2.1579804560260585</v>
      </c>
      <c r="H13" s="927">
        <v>16788</v>
      </c>
      <c r="I13" s="1130">
        <f>H13/C13*100</f>
        <v>97.65006979990693</v>
      </c>
    </row>
    <row r="14" spans="1:17" x14ac:dyDescent="0.35">
      <c r="B14" s="1129" t="s">
        <v>7</v>
      </c>
      <c r="C14" s="934">
        <f t="shared" ref="C14:C30" si="0">D14+F14+H14</f>
        <v>86</v>
      </c>
      <c r="D14" s="932">
        <v>5</v>
      </c>
      <c r="E14" s="1131">
        <v>5.8139534883720927</v>
      </c>
      <c r="F14" s="932">
        <v>58</v>
      </c>
      <c r="G14" s="1131">
        <v>67.441860465116278</v>
      </c>
      <c r="H14" s="932">
        <v>23</v>
      </c>
      <c r="I14" s="1131">
        <f t="shared" ref="I14:I31" si="1">H14/C14*100</f>
        <v>26.744186046511626</v>
      </c>
    </row>
    <row r="15" spans="1:17" x14ac:dyDescent="0.35">
      <c r="B15" s="1129" t="s">
        <v>37</v>
      </c>
      <c r="C15" s="934">
        <f t="shared" si="0"/>
        <v>445</v>
      </c>
      <c r="D15" s="932">
        <v>2</v>
      </c>
      <c r="E15" s="1131">
        <v>0.44943820224719105</v>
      </c>
      <c r="F15" s="932">
        <v>193</v>
      </c>
      <c r="G15" s="1131">
        <v>43.370786516853933</v>
      </c>
      <c r="H15" s="932">
        <v>250</v>
      </c>
      <c r="I15" s="1131">
        <f t="shared" si="1"/>
        <v>56.17977528089888</v>
      </c>
    </row>
    <row r="16" spans="1:17" x14ac:dyDescent="0.35">
      <c r="B16" s="1129" t="s">
        <v>38</v>
      </c>
      <c r="C16" s="934">
        <f t="shared" si="0"/>
        <v>3750</v>
      </c>
      <c r="D16" s="932">
        <v>1</v>
      </c>
      <c r="E16" s="1131">
        <v>2.6666666666666668E-2</v>
      </c>
      <c r="F16" s="932">
        <v>1000</v>
      </c>
      <c r="G16" s="1131">
        <v>26.666666666666668</v>
      </c>
      <c r="H16" s="932">
        <v>2749</v>
      </c>
      <c r="I16" s="1131">
        <f t="shared" si="1"/>
        <v>73.306666666666658</v>
      </c>
    </row>
    <row r="17" spans="2:9" x14ac:dyDescent="0.35">
      <c r="B17" s="1129" t="s">
        <v>6</v>
      </c>
      <c r="C17" s="934">
        <f t="shared" si="0"/>
        <v>7478</v>
      </c>
      <c r="D17" s="932">
        <v>6</v>
      </c>
      <c r="E17" s="1131">
        <v>8.0235357047338862E-2</v>
      </c>
      <c r="F17" s="932">
        <v>557</v>
      </c>
      <c r="G17" s="1131">
        <v>7.4485156458946236</v>
      </c>
      <c r="H17" s="932">
        <v>6915</v>
      </c>
      <c r="I17" s="1131">
        <f t="shared" si="1"/>
        <v>92.471248997058041</v>
      </c>
    </row>
    <row r="18" spans="2:9" x14ac:dyDescent="0.35">
      <c r="B18" s="1129" t="s">
        <v>5</v>
      </c>
      <c r="C18" s="934">
        <f t="shared" si="0"/>
        <v>376</v>
      </c>
      <c r="D18" s="932">
        <v>2</v>
      </c>
      <c r="E18" s="1131">
        <v>0.53191489361702127</v>
      </c>
      <c r="F18" s="932">
        <v>232</v>
      </c>
      <c r="G18" s="1131">
        <v>61.702127659574465</v>
      </c>
      <c r="H18" s="932">
        <v>142</v>
      </c>
      <c r="I18" s="1131">
        <f t="shared" si="1"/>
        <v>37.765957446808514</v>
      </c>
    </row>
    <row r="19" spans="2:9" x14ac:dyDescent="0.35">
      <c r="B19" s="1129" t="s">
        <v>4</v>
      </c>
      <c r="C19" s="934">
        <f t="shared" si="0"/>
        <v>151</v>
      </c>
      <c r="D19" s="932">
        <v>52</v>
      </c>
      <c r="E19" s="1131">
        <v>34.437086092715234</v>
      </c>
      <c r="F19" s="932">
        <v>95</v>
      </c>
      <c r="G19" s="1131">
        <v>62.913907284768214</v>
      </c>
      <c r="H19" s="932">
        <v>4</v>
      </c>
      <c r="I19" s="1131">
        <f t="shared" si="1"/>
        <v>2.6490066225165565</v>
      </c>
    </row>
    <row r="20" spans="2:9" x14ac:dyDescent="0.35">
      <c r="B20" s="1129" t="s">
        <v>40</v>
      </c>
      <c r="C20" s="934">
        <f t="shared" si="0"/>
        <v>2010</v>
      </c>
      <c r="D20" s="932">
        <v>18</v>
      </c>
      <c r="E20" s="1131">
        <v>0.89552238805970152</v>
      </c>
      <c r="F20" s="932">
        <v>1063</v>
      </c>
      <c r="G20" s="1131">
        <v>52.885572139303484</v>
      </c>
      <c r="H20" s="932">
        <v>929</v>
      </c>
      <c r="I20" s="1131">
        <f t="shared" si="1"/>
        <v>46.21890547263682</v>
      </c>
    </row>
    <row r="21" spans="2:9" x14ac:dyDescent="0.35">
      <c r="B21" s="1129" t="s">
        <v>41</v>
      </c>
      <c r="C21" s="934">
        <f t="shared" si="0"/>
        <v>39755</v>
      </c>
      <c r="D21" s="932">
        <v>21</v>
      </c>
      <c r="E21" s="1131">
        <v>5.2823544208275688E-2</v>
      </c>
      <c r="F21" s="932">
        <v>3787</v>
      </c>
      <c r="G21" s="1131">
        <v>9.5258458055590491</v>
      </c>
      <c r="H21" s="932">
        <v>35947</v>
      </c>
      <c r="I21" s="1131">
        <f t="shared" si="1"/>
        <v>90.421330650232676</v>
      </c>
    </row>
    <row r="22" spans="2:9" x14ac:dyDescent="0.35">
      <c r="B22" s="1129" t="s">
        <v>3</v>
      </c>
      <c r="C22" s="934">
        <f t="shared" si="0"/>
        <v>7989</v>
      </c>
      <c r="D22" s="932">
        <v>1162</v>
      </c>
      <c r="E22" s="1131">
        <v>14.544999374139442</v>
      </c>
      <c r="F22" s="932">
        <v>1423</v>
      </c>
      <c r="G22" s="1131">
        <v>17.811991488296407</v>
      </c>
      <c r="H22" s="932">
        <v>5404</v>
      </c>
      <c r="I22" s="1131">
        <f t="shared" si="1"/>
        <v>67.64300913756415</v>
      </c>
    </row>
    <row r="23" spans="2:9" x14ac:dyDescent="0.35">
      <c r="B23" s="1129" t="s">
        <v>2</v>
      </c>
      <c r="C23" s="934">
        <f t="shared" si="0"/>
        <v>3823</v>
      </c>
      <c r="D23" s="932">
        <v>13</v>
      </c>
      <c r="E23" s="1131">
        <v>0.34004708344232276</v>
      </c>
      <c r="F23" s="932">
        <v>1120</v>
      </c>
      <c r="G23" s="1131">
        <v>29.296364111953967</v>
      </c>
      <c r="H23" s="932">
        <v>2690</v>
      </c>
      <c r="I23" s="1131">
        <f t="shared" si="1"/>
        <v>70.363588804603722</v>
      </c>
    </row>
    <row r="24" spans="2:9" x14ac:dyDescent="0.35">
      <c r="B24" s="1129" t="s">
        <v>35</v>
      </c>
      <c r="C24" s="934">
        <f t="shared" si="0"/>
        <v>1256</v>
      </c>
      <c r="D24" s="932">
        <v>16</v>
      </c>
      <c r="E24" s="1131">
        <v>1.2738853503184715</v>
      </c>
      <c r="F24" s="932">
        <v>7</v>
      </c>
      <c r="G24" s="1131">
        <v>0.5573248407643312</v>
      </c>
      <c r="H24" s="932">
        <v>1233</v>
      </c>
      <c r="I24" s="1131">
        <f t="shared" si="1"/>
        <v>98.168789808917197</v>
      </c>
    </row>
    <row r="25" spans="2:9" x14ac:dyDescent="0.35">
      <c r="B25" s="1129" t="s">
        <v>42</v>
      </c>
      <c r="C25" s="934">
        <f t="shared" si="0"/>
        <v>10859</v>
      </c>
      <c r="D25" s="932">
        <v>578</v>
      </c>
      <c r="E25" s="1131">
        <v>5.3227737360714613</v>
      </c>
      <c r="F25" s="932">
        <v>213</v>
      </c>
      <c r="G25" s="1131">
        <v>1.9615065844000368</v>
      </c>
      <c r="H25" s="932">
        <v>10068</v>
      </c>
      <c r="I25" s="1131">
        <f t="shared" si="1"/>
        <v>92.71571967952849</v>
      </c>
    </row>
    <row r="26" spans="2:9" x14ac:dyDescent="0.35">
      <c r="B26" s="1129" t="s">
        <v>43</v>
      </c>
      <c r="C26" s="934">
        <f t="shared" si="0"/>
        <v>6987</v>
      </c>
      <c r="D26" s="932">
        <v>6</v>
      </c>
      <c r="E26" s="1131">
        <v>8.5873765564620008E-2</v>
      </c>
      <c r="F26" s="932">
        <v>45</v>
      </c>
      <c r="G26" s="1131">
        <v>0.64405324173465006</v>
      </c>
      <c r="H26" s="932">
        <v>6936</v>
      </c>
      <c r="I26" s="1131">
        <f t="shared" si="1"/>
        <v>99.270072992700733</v>
      </c>
    </row>
    <row r="27" spans="2:9" x14ac:dyDescent="0.35">
      <c r="B27" s="1129" t="s">
        <v>44</v>
      </c>
      <c r="C27" s="934">
        <f t="shared" si="0"/>
        <v>458</v>
      </c>
      <c r="D27" s="932">
        <v>126</v>
      </c>
      <c r="E27" s="1131">
        <v>27.510917030567683</v>
      </c>
      <c r="F27" s="932">
        <v>32</v>
      </c>
      <c r="G27" s="1131">
        <v>6.9868995633187767</v>
      </c>
      <c r="H27" s="932">
        <v>300</v>
      </c>
      <c r="I27" s="1131">
        <f t="shared" si="1"/>
        <v>65.502183406113531</v>
      </c>
    </row>
    <row r="28" spans="2:9" x14ac:dyDescent="0.35">
      <c r="B28" s="1129" t="s">
        <v>45</v>
      </c>
      <c r="C28" s="934">
        <f t="shared" si="0"/>
        <v>14321</v>
      </c>
      <c r="D28" s="932">
        <v>1364</v>
      </c>
      <c r="E28" s="1131">
        <v>9.5244745478667703</v>
      </c>
      <c r="F28" s="932">
        <v>3286</v>
      </c>
      <c r="G28" s="1131">
        <v>22.945325047133579</v>
      </c>
      <c r="H28" s="932">
        <v>9671</v>
      </c>
      <c r="I28" s="1131">
        <f t="shared" si="1"/>
        <v>67.530200404999647</v>
      </c>
    </row>
    <row r="29" spans="2:9" x14ac:dyDescent="0.35">
      <c r="B29" s="1129" t="s">
        <v>46</v>
      </c>
      <c r="C29" s="934">
        <f t="shared" si="0"/>
        <v>1072</v>
      </c>
      <c r="D29" s="932">
        <v>418</v>
      </c>
      <c r="E29" s="1131">
        <v>38.992537313432834</v>
      </c>
      <c r="F29" s="932">
        <v>542</v>
      </c>
      <c r="G29" s="1131">
        <v>50.559701492537314</v>
      </c>
      <c r="H29" s="932">
        <v>112</v>
      </c>
      <c r="I29" s="1131">
        <f t="shared" si="1"/>
        <v>10.44776119402985</v>
      </c>
    </row>
    <row r="30" spans="2:9" x14ac:dyDescent="0.35">
      <c r="B30" s="1129" t="s">
        <v>1</v>
      </c>
      <c r="C30" s="1132">
        <f t="shared" si="0"/>
        <v>325</v>
      </c>
      <c r="D30" s="954">
        <v>1</v>
      </c>
      <c r="E30" s="1133">
        <v>0.30769230769230771</v>
      </c>
      <c r="F30" s="954">
        <v>87</v>
      </c>
      <c r="G30" s="1133">
        <v>26.769230769230766</v>
      </c>
      <c r="H30" s="954">
        <v>237</v>
      </c>
      <c r="I30" s="1133">
        <f t="shared" si="1"/>
        <v>72.92307692307692</v>
      </c>
    </row>
    <row r="31" spans="2:9" x14ac:dyDescent="0.35">
      <c r="B31" s="1313" t="s">
        <v>0</v>
      </c>
      <c r="C31" s="1314">
        <f>SUM(C13:C30)</f>
        <v>118333</v>
      </c>
      <c r="D31" s="1289">
        <f>SUM(D13:D30)</f>
        <v>3824</v>
      </c>
      <c r="E31" s="1315">
        <f t="shared" ref="E31" si="2">D31/C31*100</f>
        <v>3.2315583987560528</v>
      </c>
      <c r="F31" s="1289">
        <f>SUM(F13:F30)</f>
        <v>14111</v>
      </c>
      <c r="G31" s="1315">
        <f t="shared" ref="G31" si="3">F31/C31*100</f>
        <v>11.924822323443165</v>
      </c>
      <c r="H31" s="1289">
        <f>SUM(H13:H30)</f>
        <v>100398</v>
      </c>
      <c r="I31" s="1315">
        <f t="shared" si="1"/>
        <v>84.843619277800784</v>
      </c>
    </row>
    <row r="32" spans="2:9" x14ac:dyDescent="0.35">
      <c r="B32" s="1134"/>
      <c r="C32" s="1134"/>
      <c r="D32" s="1134"/>
      <c r="E32" s="1134"/>
      <c r="F32" s="1134"/>
      <c r="G32" s="1134"/>
      <c r="H32" s="1134"/>
      <c r="I32" s="1134"/>
    </row>
    <row r="33" spans="2:9" x14ac:dyDescent="0.35">
      <c r="B33" s="1135" t="s">
        <v>282</v>
      </c>
      <c r="C33" s="1134"/>
      <c r="D33" s="1134"/>
      <c r="E33" s="1134"/>
      <c r="F33" s="1134"/>
      <c r="G33" s="1134"/>
      <c r="H33" s="1134"/>
      <c r="I33" s="1134"/>
    </row>
    <row r="34" spans="2:9" x14ac:dyDescent="0.35">
      <c r="B34" s="1135"/>
      <c r="C34" s="1134"/>
      <c r="D34" s="1134"/>
      <c r="E34" s="1134"/>
      <c r="F34" s="1134"/>
      <c r="G34" s="1134"/>
      <c r="H34" s="1134"/>
      <c r="I34" s="1134"/>
    </row>
    <row r="35" spans="2:9" x14ac:dyDescent="0.35">
      <c r="B35" s="1664"/>
      <c r="C35" s="1664"/>
      <c r="D35" s="1664"/>
      <c r="E35" s="1664"/>
      <c r="F35" s="1664"/>
      <c r="G35" s="1664"/>
      <c r="H35" s="1664"/>
      <c r="I35" s="1664"/>
    </row>
    <row r="36" spans="2:9" x14ac:dyDescent="0.35">
      <c r="B36" s="1135"/>
      <c r="C36" s="1134"/>
      <c r="D36" s="1134"/>
      <c r="E36" s="1134"/>
      <c r="F36" s="1134"/>
      <c r="G36" s="1134"/>
      <c r="H36" s="1134"/>
      <c r="I36" s="1134"/>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3" orientation="landscape"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Hoja56">
    <pageSetUpPr fitToPage="1"/>
  </sheetPr>
  <dimension ref="A1:O34"/>
  <sheetViews>
    <sheetView zoomScaleNormal="100" workbookViewId="0"/>
  </sheetViews>
  <sheetFormatPr baseColWidth="10" defaultColWidth="11.453125" defaultRowHeight="14.5" x14ac:dyDescent="0.35"/>
  <cols>
    <col min="1" max="1" width="3.26953125" style="1127" customWidth="1"/>
    <col min="2" max="2" width="28.453125" style="1127" customWidth="1"/>
    <col min="3" max="3" width="1.1796875" style="1127" customWidth="1"/>
    <col min="4" max="4" width="12.26953125" style="1127" bestFit="1" customWidth="1"/>
    <col min="5" max="5" width="15.1796875" style="1127" customWidth="1"/>
    <col min="6" max="6" width="13.54296875" style="1127" customWidth="1"/>
    <col min="7" max="7" width="1.1796875" style="1127" customWidth="1"/>
    <col min="8" max="8" width="12.453125" style="1127" customWidth="1"/>
    <col min="9" max="9" width="14.81640625" style="1127" customWidth="1"/>
    <col min="10" max="10" width="1.1796875" style="1127" customWidth="1"/>
    <col min="11" max="11" width="12.453125" style="1127" customWidth="1"/>
    <col min="12" max="12" width="14.7265625" style="1127" customWidth="1"/>
    <col min="13" max="16384" width="11.453125" style="1127"/>
  </cols>
  <sheetData>
    <row r="1" spans="1:15" s="1120" customFormat="1" x14ac:dyDescent="0.35">
      <c r="A1" s="1120" t="s">
        <v>96</v>
      </c>
      <c r="B1" s="1120" t="s">
        <v>56</v>
      </c>
      <c r="N1" s="1120" t="s">
        <v>81</v>
      </c>
    </row>
    <row r="2" spans="1:15" s="1120" customFormat="1" x14ac:dyDescent="0.35"/>
    <row r="3" spans="1:15" s="1120" customFormat="1" x14ac:dyDescent="0.35"/>
    <row r="4" spans="1:15" s="1120" customFormat="1" x14ac:dyDescent="0.35"/>
    <row r="5" spans="1:15" s="1120" customFormat="1" ht="16.5" customHeight="1" x14ac:dyDescent="0.35"/>
    <row r="6" spans="1:15" s="1124" customFormat="1" ht="38.25" customHeight="1" x14ac:dyDescent="0.25">
      <c r="A6" s="1121"/>
      <c r="B6" s="1665" t="s">
        <v>461</v>
      </c>
      <c r="C6" s="1665"/>
      <c r="D6" s="1665"/>
      <c r="E6" s="1665"/>
      <c r="F6" s="1665"/>
      <c r="G6" s="1665"/>
      <c r="H6" s="1665"/>
      <c r="I6" s="1665"/>
      <c r="J6" s="1665"/>
      <c r="K6" s="1665"/>
      <c r="L6" s="1665"/>
      <c r="M6" s="1123"/>
      <c r="N6" s="1123"/>
      <c r="O6" s="1123"/>
    </row>
    <row r="7" spans="1:15" s="1124" customFormat="1" ht="15.75" customHeight="1" x14ac:dyDescent="0.25">
      <c r="A7" s="1121"/>
      <c r="B7" s="1666" t="str">
        <f>porsaad!$B$6</f>
        <v>Situación a 31 de diciembre de 2024</v>
      </c>
      <c r="C7" s="1666"/>
      <c r="D7" s="1666"/>
      <c r="E7" s="1666"/>
      <c r="F7" s="1666"/>
      <c r="G7" s="1666"/>
      <c r="H7" s="1666"/>
      <c r="I7" s="1666"/>
      <c r="J7" s="1666"/>
      <c r="K7" s="1666"/>
      <c r="L7" s="1666"/>
      <c r="M7" s="1126"/>
      <c r="N7" s="1126"/>
      <c r="O7" s="1126"/>
    </row>
    <row r="8" spans="1:15" ht="8.25" customHeight="1" x14ac:dyDescent="0.35"/>
    <row r="9" spans="1:15" ht="15" customHeight="1" x14ac:dyDescent="0.35">
      <c r="B9" s="1684" t="s">
        <v>12</v>
      </c>
      <c r="D9" s="1681" t="s">
        <v>29</v>
      </c>
      <c r="E9" s="1690" t="s">
        <v>211</v>
      </c>
      <c r="F9" s="1686"/>
      <c r="G9" s="1143"/>
      <c r="H9" s="1667" t="s">
        <v>284</v>
      </c>
      <c r="I9" s="1686"/>
      <c r="J9" s="1143"/>
      <c r="K9" s="1667" t="s">
        <v>283</v>
      </c>
      <c r="L9" s="1686"/>
    </row>
    <row r="10" spans="1:15" ht="15.75" customHeight="1" x14ac:dyDescent="0.35">
      <c r="B10" s="1685"/>
      <c r="D10" s="1682"/>
      <c r="E10" s="1691"/>
      <c r="F10" s="1687"/>
      <c r="G10" s="1143"/>
      <c r="H10" s="1668"/>
      <c r="I10" s="1687"/>
      <c r="J10" s="1143"/>
      <c r="K10" s="1668"/>
      <c r="L10" s="1687"/>
    </row>
    <row r="11" spans="1:15" x14ac:dyDescent="0.35">
      <c r="B11" s="1685"/>
      <c r="D11" s="1682"/>
      <c r="E11" s="1691"/>
      <c r="F11" s="1687"/>
      <c r="G11" s="1143"/>
      <c r="H11" s="1668"/>
      <c r="I11" s="1687"/>
      <c r="J11" s="1143"/>
      <c r="K11" s="1668"/>
      <c r="L11" s="1687"/>
    </row>
    <row r="12" spans="1:15" ht="33" customHeight="1" x14ac:dyDescent="0.35">
      <c r="B12" s="1685"/>
      <c r="D12" s="1683"/>
      <c r="E12" s="1691"/>
      <c r="F12" s="1687"/>
      <c r="G12" s="1143"/>
      <c r="H12" s="1688"/>
      <c r="I12" s="1689"/>
      <c r="J12" s="1143"/>
      <c r="K12" s="1688"/>
      <c r="L12" s="1689"/>
    </row>
    <row r="13" spans="1:15" ht="29" x14ac:dyDescent="0.35">
      <c r="B13" s="1668"/>
      <c r="D13" s="1147" t="s">
        <v>9</v>
      </c>
      <c r="E13" s="1149" t="s">
        <v>9</v>
      </c>
      <c r="F13" s="1148" t="s">
        <v>187</v>
      </c>
      <c r="G13" s="1143"/>
      <c r="H13" s="1136" t="s">
        <v>9</v>
      </c>
      <c r="I13" s="1148" t="s">
        <v>285</v>
      </c>
      <c r="J13" s="1143"/>
      <c r="K13" s="1136" t="s">
        <v>9</v>
      </c>
      <c r="L13" s="1148" t="s">
        <v>187</v>
      </c>
    </row>
    <row r="14" spans="1:15" ht="12.75" customHeight="1" x14ac:dyDescent="0.35">
      <c r="B14" s="1144" t="s">
        <v>8</v>
      </c>
      <c r="D14" s="929">
        <f>'21solsaad'!D10</f>
        <v>423377</v>
      </c>
      <c r="E14" s="929">
        <f>'10pendResol'!H13</f>
        <v>31870</v>
      </c>
      <c r="F14" s="1044">
        <f>E14/$D14*100</f>
        <v>7.5275699908119718</v>
      </c>
      <c r="G14" s="930"/>
      <c r="H14" s="929">
        <f>'10pendPrest'!H13</f>
        <v>16788</v>
      </c>
      <c r="I14" s="1044">
        <f t="shared" ref="I14:I32" si="0">H14/$K14*100</f>
        <v>34.502034608902953</v>
      </c>
      <c r="J14" s="930"/>
      <c r="K14" s="929">
        <f t="shared" ref="K14:K31" si="1">E14+H14</f>
        <v>48658</v>
      </c>
      <c r="L14" s="1044">
        <f t="shared" ref="L14:L32" si="2">K14/D14*100</f>
        <v>11.492830267114179</v>
      </c>
    </row>
    <row r="15" spans="1:15" x14ac:dyDescent="0.35">
      <c r="B15" s="1145" t="s">
        <v>7</v>
      </c>
      <c r="D15" s="934">
        <f>'21solsaad'!D11</f>
        <v>57909</v>
      </c>
      <c r="E15" s="934">
        <f>'10pendResol'!H14</f>
        <v>1061</v>
      </c>
      <c r="F15" s="1045">
        <f t="shared" ref="F15:F31" si="3">E15/$D15*100</f>
        <v>1.8321849798822292</v>
      </c>
      <c r="G15" s="930"/>
      <c r="H15" s="934">
        <f>'10pendPrest'!H14</f>
        <v>23</v>
      </c>
      <c r="I15" s="1045">
        <f t="shared" si="0"/>
        <v>2.121771217712177</v>
      </c>
      <c r="J15" s="930"/>
      <c r="K15" s="934">
        <f t="shared" si="1"/>
        <v>1084</v>
      </c>
      <c r="L15" s="1045">
        <f t="shared" si="2"/>
        <v>1.8719024676647842</v>
      </c>
    </row>
    <row r="16" spans="1:15" x14ac:dyDescent="0.35">
      <c r="B16" s="1145" t="s">
        <v>37</v>
      </c>
      <c r="D16" s="934">
        <f>'21solsaad'!D12</f>
        <v>51282</v>
      </c>
      <c r="E16" s="934">
        <f>'10pendResol'!H15</f>
        <v>3851</v>
      </c>
      <c r="F16" s="1045">
        <f t="shared" si="3"/>
        <v>7.5094575094575093</v>
      </c>
      <c r="G16" s="930"/>
      <c r="H16" s="934">
        <f>'10pendPrest'!H15</f>
        <v>250</v>
      </c>
      <c r="I16" s="1045">
        <f t="shared" si="0"/>
        <v>6.0960741282613995</v>
      </c>
      <c r="J16" s="930"/>
      <c r="K16" s="934">
        <f t="shared" si="1"/>
        <v>4101</v>
      </c>
      <c r="L16" s="1045">
        <f t="shared" si="2"/>
        <v>7.9969579969579971</v>
      </c>
    </row>
    <row r="17" spans="2:12" x14ac:dyDescent="0.35">
      <c r="B17" s="1145" t="s">
        <v>38</v>
      </c>
      <c r="D17" s="934">
        <f>'21solsaad'!D13</f>
        <v>46233</v>
      </c>
      <c r="E17" s="934">
        <f>'10pendResol'!H16</f>
        <v>1219</v>
      </c>
      <c r="F17" s="1045">
        <f t="shared" si="3"/>
        <v>2.6366448207989963</v>
      </c>
      <c r="G17" s="930"/>
      <c r="H17" s="934">
        <f>'10pendPrest'!H16</f>
        <v>2749</v>
      </c>
      <c r="I17" s="1045">
        <f t="shared" si="0"/>
        <v>69.279233870967744</v>
      </c>
      <c r="J17" s="930"/>
      <c r="K17" s="934">
        <f t="shared" si="1"/>
        <v>3968</v>
      </c>
      <c r="L17" s="1045">
        <f t="shared" si="2"/>
        <v>8.5826141500659698</v>
      </c>
    </row>
    <row r="18" spans="2:12" x14ac:dyDescent="0.35">
      <c r="B18" s="1145" t="s">
        <v>6</v>
      </c>
      <c r="D18" s="934">
        <f>'21solsaad'!D14</f>
        <v>75761</v>
      </c>
      <c r="E18" s="934">
        <f>'10pendResol'!H17</f>
        <v>10455</v>
      </c>
      <c r="F18" s="1045">
        <f>E18/$D18*100</f>
        <v>13.799976241073903</v>
      </c>
      <c r="G18" s="930"/>
      <c r="H18" s="934">
        <f>'10pendPrest'!H17</f>
        <v>6915</v>
      </c>
      <c r="I18" s="1045">
        <f t="shared" si="0"/>
        <v>39.810017271157164</v>
      </c>
      <c r="J18" s="930"/>
      <c r="K18" s="934">
        <f t="shared" si="1"/>
        <v>17370</v>
      </c>
      <c r="L18" s="1045">
        <f t="shared" si="2"/>
        <v>22.927363683161524</v>
      </c>
    </row>
    <row r="19" spans="2:12" x14ac:dyDescent="0.35">
      <c r="B19" s="1145" t="s">
        <v>5</v>
      </c>
      <c r="D19" s="934">
        <f>'21solsaad'!D15</f>
        <v>23556</v>
      </c>
      <c r="E19" s="934">
        <f>'10pendResol'!H18</f>
        <v>103</v>
      </c>
      <c r="F19" s="1045">
        <f t="shared" si="3"/>
        <v>0.43725590083205973</v>
      </c>
      <c r="G19" s="930"/>
      <c r="H19" s="934">
        <f>'10pendPrest'!H18</f>
        <v>142</v>
      </c>
      <c r="I19" s="1045">
        <f t="shared" si="0"/>
        <v>57.959183673469383</v>
      </c>
      <c r="J19" s="930"/>
      <c r="K19" s="934">
        <f t="shared" si="1"/>
        <v>245</v>
      </c>
      <c r="L19" s="1045">
        <f t="shared" si="2"/>
        <v>1.0400747155714043</v>
      </c>
    </row>
    <row r="20" spans="2:12" x14ac:dyDescent="0.35">
      <c r="B20" s="1145" t="s">
        <v>4</v>
      </c>
      <c r="D20" s="934">
        <f>'21solsaad'!D16</f>
        <v>160725</v>
      </c>
      <c r="E20" s="934">
        <f>'10pendResol'!H19</f>
        <v>0</v>
      </c>
      <c r="F20" s="1045">
        <f t="shared" si="3"/>
        <v>0</v>
      </c>
      <c r="G20" s="930"/>
      <c r="H20" s="934">
        <f>'10pendPrest'!H19</f>
        <v>4</v>
      </c>
      <c r="I20" s="1045">
        <f t="shared" si="0"/>
        <v>100</v>
      </c>
      <c r="J20" s="930"/>
      <c r="K20" s="934">
        <f t="shared" si="1"/>
        <v>4</v>
      </c>
      <c r="L20" s="1045">
        <f t="shared" si="2"/>
        <v>2.488722974023954E-3</v>
      </c>
    </row>
    <row r="21" spans="2:12" x14ac:dyDescent="0.35">
      <c r="B21" s="1145" t="s">
        <v>40</v>
      </c>
      <c r="D21" s="934">
        <f>'21solsaad'!D17</f>
        <v>98880</v>
      </c>
      <c r="E21" s="934">
        <f>'10pendResol'!H20</f>
        <v>231</v>
      </c>
      <c r="F21" s="1045">
        <f t="shared" si="3"/>
        <v>0.23361650485436894</v>
      </c>
      <c r="G21" s="930"/>
      <c r="H21" s="934">
        <f>'10pendPrest'!H20</f>
        <v>929</v>
      </c>
      <c r="I21" s="1045">
        <f t="shared" si="0"/>
        <v>80.08620689655173</v>
      </c>
      <c r="J21" s="930"/>
      <c r="K21" s="934">
        <f t="shared" si="1"/>
        <v>1160</v>
      </c>
      <c r="L21" s="1045">
        <f t="shared" si="2"/>
        <v>1.1731391585760518</v>
      </c>
    </row>
    <row r="22" spans="2:12" x14ac:dyDescent="0.35">
      <c r="B22" s="1145" t="s">
        <v>41</v>
      </c>
      <c r="D22" s="934">
        <f>'21solsaad'!D18</f>
        <v>382242</v>
      </c>
      <c r="E22" s="934">
        <f>'10pendResol'!H21</f>
        <v>8328</v>
      </c>
      <c r="F22" s="1045">
        <f t="shared" si="3"/>
        <v>2.1787244729778514</v>
      </c>
      <c r="G22" s="930"/>
      <c r="H22" s="934">
        <f>'10pendPrest'!H21</f>
        <v>35947</v>
      </c>
      <c r="I22" s="1045">
        <f t="shared" si="0"/>
        <v>81.19028797289667</v>
      </c>
      <c r="J22" s="930"/>
      <c r="K22" s="934">
        <f t="shared" si="1"/>
        <v>44275</v>
      </c>
      <c r="L22" s="1045">
        <f t="shared" si="2"/>
        <v>11.582976229718346</v>
      </c>
    </row>
    <row r="23" spans="2:12" x14ac:dyDescent="0.35">
      <c r="B23" s="1145" t="s">
        <v>3</v>
      </c>
      <c r="D23" s="934">
        <f>'21solsaad'!D19</f>
        <v>218328</v>
      </c>
      <c r="E23" s="934">
        <f>'10pendResol'!H22</f>
        <v>11968</v>
      </c>
      <c r="F23" s="1045">
        <f t="shared" si="3"/>
        <v>5.4816606207174523</v>
      </c>
      <c r="G23" s="930"/>
      <c r="H23" s="934">
        <f>'10pendPrest'!H22</f>
        <v>5404</v>
      </c>
      <c r="I23" s="1045">
        <f t="shared" si="0"/>
        <v>31.107529357586923</v>
      </c>
      <c r="J23" s="930"/>
      <c r="K23" s="934">
        <f t="shared" si="1"/>
        <v>17372</v>
      </c>
      <c r="L23" s="1045">
        <f t="shared" si="2"/>
        <v>7.9568355868234946</v>
      </c>
    </row>
    <row r="24" spans="2:12" x14ac:dyDescent="0.35">
      <c r="B24" s="1145" t="s">
        <v>2</v>
      </c>
      <c r="D24" s="934">
        <f>'21solsaad'!D20</f>
        <v>59450</v>
      </c>
      <c r="E24" s="934">
        <f>'10pendResol'!H23</f>
        <v>376</v>
      </c>
      <c r="F24" s="1045">
        <f t="shared" si="3"/>
        <v>0.63246425567703957</v>
      </c>
      <c r="G24" s="930"/>
      <c r="H24" s="934">
        <f>'10pendPrest'!H23</f>
        <v>2690</v>
      </c>
      <c r="I24" s="1045">
        <f t="shared" si="0"/>
        <v>87.736464448793214</v>
      </c>
      <c r="J24" s="930"/>
      <c r="K24" s="934">
        <f t="shared" si="1"/>
        <v>3066</v>
      </c>
      <c r="L24" s="1045">
        <f t="shared" si="2"/>
        <v>5.1572750210260727</v>
      </c>
    </row>
    <row r="25" spans="2:12" x14ac:dyDescent="0.35">
      <c r="B25" s="1145" t="s">
        <v>35</v>
      </c>
      <c r="D25" s="934">
        <f>'21solsaad'!D21</f>
        <v>85251</v>
      </c>
      <c r="E25" s="934">
        <f>'10pendResol'!H24</f>
        <v>52</v>
      </c>
      <c r="F25" s="1045">
        <f t="shared" si="3"/>
        <v>6.0996351948950742E-2</v>
      </c>
      <c r="G25" s="930"/>
      <c r="H25" s="934">
        <f>'10pendPrest'!H24</f>
        <v>1233</v>
      </c>
      <c r="I25" s="1045">
        <f t="shared" si="0"/>
        <v>95.953307392996109</v>
      </c>
      <c r="J25" s="930"/>
      <c r="K25" s="934">
        <f t="shared" si="1"/>
        <v>1285</v>
      </c>
      <c r="L25" s="1045">
        <f t="shared" si="2"/>
        <v>1.5073136972000327</v>
      </c>
    </row>
    <row r="26" spans="2:12" x14ac:dyDescent="0.35">
      <c r="B26" s="1145" t="s">
        <v>42</v>
      </c>
      <c r="D26" s="934">
        <f>'21solsaad'!D22</f>
        <v>256424</v>
      </c>
      <c r="E26" s="934">
        <f>'10pendResol'!H25</f>
        <v>74</v>
      </c>
      <c r="F26" s="1045">
        <f t="shared" si="3"/>
        <v>2.8858453186909182E-2</v>
      </c>
      <c r="G26" s="930"/>
      <c r="H26" s="934">
        <f>'10pendPrest'!H25</f>
        <v>10068</v>
      </c>
      <c r="I26" s="1045">
        <f t="shared" si="0"/>
        <v>99.270360875566951</v>
      </c>
      <c r="J26" s="930"/>
      <c r="K26" s="934">
        <f t="shared" si="1"/>
        <v>10142</v>
      </c>
      <c r="L26" s="1045">
        <f t="shared" si="2"/>
        <v>3.9551680029950393</v>
      </c>
    </row>
    <row r="27" spans="2:12" x14ac:dyDescent="0.35">
      <c r="B27" s="1145" t="s">
        <v>43</v>
      </c>
      <c r="D27" s="934">
        <f>'21solsaad'!D23</f>
        <v>66811</v>
      </c>
      <c r="E27" s="934">
        <f>'10pendResol'!H26</f>
        <v>5859</v>
      </c>
      <c r="F27" s="1045">
        <f t="shared" si="3"/>
        <v>8.7695140021852698</v>
      </c>
      <c r="G27" s="930"/>
      <c r="H27" s="934">
        <f>'10pendPrest'!H26</f>
        <v>6936</v>
      </c>
      <c r="I27" s="1045">
        <f t="shared" si="0"/>
        <v>54.208675263774907</v>
      </c>
      <c r="J27" s="930"/>
      <c r="K27" s="934">
        <f t="shared" si="1"/>
        <v>12795</v>
      </c>
      <c r="L27" s="1045">
        <f t="shared" si="2"/>
        <v>19.151038002724103</v>
      </c>
    </row>
    <row r="28" spans="2:12" x14ac:dyDescent="0.35">
      <c r="B28" s="1145" t="s">
        <v>44</v>
      </c>
      <c r="D28" s="934">
        <f>'21solsaad'!D24</f>
        <v>21514</v>
      </c>
      <c r="E28" s="934">
        <f>'10pendResol'!H27</f>
        <v>69</v>
      </c>
      <c r="F28" s="1045">
        <f t="shared" si="3"/>
        <v>0.32072139072232037</v>
      </c>
      <c r="G28" s="930"/>
      <c r="H28" s="934">
        <f>'10pendPrest'!H27</f>
        <v>300</v>
      </c>
      <c r="I28" s="1045">
        <f t="shared" si="0"/>
        <v>81.300813008130078</v>
      </c>
      <c r="J28" s="930"/>
      <c r="K28" s="934">
        <f t="shared" si="1"/>
        <v>369</v>
      </c>
      <c r="L28" s="1045">
        <f t="shared" si="2"/>
        <v>1.7151622199498</v>
      </c>
    </row>
    <row r="29" spans="2:12" x14ac:dyDescent="0.35">
      <c r="B29" s="1145" t="s">
        <v>45</v>
      </c>
      <c r="D29" s="934">
        <f>'21solsaad'!D25</f>
        <v>117575</v>
      </c>
      <c r="E29" s="934">
        <f>'10pendResol'!H28</f>
        <v>147</v>
      </c>
      <c r="F29" s="1045">
        <f t="shared" si="3"/>
        <v>0.12502657877950246</v>
      </c>
      <c r="G29" s="930"/>
      <c r="H29" s="934">
        <f>'10pendPrest'!H28</f>
        <v>9671</v>
      </c>
      <c r="I29" s="1045">
        <f t="shared" si="0"/>
        <v>98.502750050926863</v>
      </c>
      <c r="J29" s="930"/>
      <c r="K29" s="934">
        <f t="shared" si="1"/>
        <v>9818</v>
      </c>
      <c r="L29" s="1045">
        <f t="shared" si="2"/>
        <v>8.3504146289602392</v>
      </c>
    </row>
    <row r="30" spans="2:12" x14ac:dyDescent="0.35">
      <c r="B30" s="1145" t="s">
        <v>46</v>
      </c>
      <c r="D30" s="934">
        <f>'21solsaad'!D26</f>
        <v>14722</v>
      </c>
      <c r="E30" s="934">
        <f>'10pendResol'!H29</f>
        <v>23</v>
      </c>
      <c r="F30" s="1045">
        <f t="shared" si="3"/>
        <v>0.1562287732645021</v>
      </c>
      <c r="G30" s="930"/>
      <c r="H30" s="934">
        <f>'10pendPrest'!H29</f>
        <v>112</v>
      </c>
      <c r="I30" s="1045">
        <f t="shared" si="0"/>
        <v>82.962962962962962</v>
      </c>
      <c r="J30" s="930"/>
      <c r="K30" s="934">
        <f t="shared" si="1"/>
        <v>135</v>
      </c>
      <c r="L30" s="1045">
        <f t="shared" si="2"/>
        <v>0.91699497350903414</v>
      </c>
    </row>
    <row r="31" spans="2:12" x14ac:dyDescent="0.35">
      <c r="B31" s="1146" t="s">
        <v>1</v>
      </c>
      <c r="D31" s="1132">
        <f>'21solsaad'!D27</f>
        <v>5608</v>
      </c>
      <c r="E31" s="1132">
        <f>'10pendResol'!H30</f>
        <v>51</v>
      </c>
      <c r="F31" s="1046">
        <f t="shared" si="3"/>
        <v>0.90941512125534951</v>
      </c>
      <c r="G31" s="930"/>
      <c r="H31" s="1132">
        <f>'10pendPrest'!H30</f>
        <v>237</v>
      </c>
      <c r="I31" s="1046">
        <f t="shared" si="0"/>
        <v>82.291666666666657</v>
      </c>
      <c r="J31" s="930"/>
      <c r="K31" s="1132">
        <f t="shared" si="1"/>
        <v>288</v>
      </c>
      <c r="L31" s="1046">
        <f t="shared" si="2"/>
        <v>5.1355206847360915</v>
      </c>
    </row>
    <row r="32" spans="2:12" x14ac:dyDescent="0.35">
      <c r="B32" s="1313" t="s">
        <v>0</v>
      </c>
      <c r="D32" s="1314">
        <f>SUM(D14:D31)</f>
        <v>2165648</v>
      </c>
      <c r="E32" s="1314">
        <f>SUM(E14:E31)</f>
        <v>75737</v>
      </c>
      <c r="F32" s="1303">
        <f>E32/$D32*100</f>
        <v>3.4971980672759377</v>
      </c>
      <c r="G32" s="1281"/>
      <c r="H32" s="1314">
        <f>SUM(H14:H31)</f>
        <v>100398</v>
      </c>
      <c r="I32" s="1303">
        <f t="shared" si="0"/>
        <v>57.000596133647484</v>
      </c>
      <c r="J32" s="1281"/>
      <c r="K32" s="1314">
        <f>SUM(K14:K31)</f>
        <v>176135</v>
      </c>
      <c r="L32" s="1303">
        <f t="shared" si="2"/>
        <v>8.1331315153709181</v>
      </c>
    </row>
    <row r="34" spans="2:2" x14ac:dyDescent="0.35">
      <c r="B34" s="1135" t="s">
        <v>282</v>
      </c>
    </row>
  </sheetData>
  <mergeCells count="7">
    <mergeCell ref="B6:L6"/>
    <mergeCell ref="B7:L7"/>
    <mergeCell ref="D9:D12"/>
    <mergeCell ref="B9:B13"/>
    <mergeCell ref="K9:L12"/>
    <mergeCell ref="E9:F12"/>
    <mergeCell ref="H9:I12"/>
  </mergeCells>
  <printOptions horizontalCentered="1"/>
  <pageMargins left="0" right="0" top="0.43307086614173229" bottom="0.43307086614173229" header="0" footer="0"/>
  <pageSetup paperSize="9" scale="98" orientation="landscape"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Hoja81">
    <pageSetUpPr fitToPage="1"/>
  </sheetPr>
  <dimension ref="A1:Q34"/>
  <sheetViews>
    <sheetView zoomScaleNormal="100" workbookViewId="0"/>
  </sheetViews>
  <sheetFormatPr baseColWidth="10" defaultRowHeight="12.5" x14ac:dyDescent="0.25"/>
  <cols>
    <col min="1" max="1" width="4.26953125" customWidth="1"/>
    <col min="2" max="2" width="7.26953125" customWidth="1"/>
    <col min="3" max="3" width="10.81640625" bestFit="1" customWidth="1"/>
    <col min="4" max="4" width="9.54296875" customWidth="1"/>
    <col min="5" max="5" width="10.81640625" bestFit="1" customWidth="1"/>
    <col min="6" max="6" width="11.7265625" customWidth="1"/>
    <col min="7" max="7" width="10.81640625" bestFit="1" customWidth="1"/>
    <col min="9" max="9" width="28.1796875" customWidth="1"/>
    <col min="10" max="10" width="7" customWidth="1"/>
    <col min="11" max="11" width="10.81640625" customWidth="1"/>
    <col min="12" max="12" width="7" customWidth="1"/>
  </cols>
  <sheetData>
    <row r="1" spans="1:17" s="96" customFormat="1" x14ac:dyDescent="0.25"/>
    <row r="2" spans="1:17" s="96" customFormat="1" x14ac:dyDescent="0.25"/>
    <row r="3" spans="1:17" s="96" customFormat="1" x14ac:dyDescent="0.25"/>
    <row r="4" spans="1:17" s="96" customFormat="1" x14ac:dyDescent="0.25"/>
    <row r="5" spans="1:17" s="96" customFormat="1" ht="16.5" customHeight="1" x14ac:dyDescent="0.25"/>
    <row r="6" spans="1:17" s="4" customFormat="1" ht="24.75" customHeight="1" x14ac:dyDescent="0.25">
      <c r="A6" s="97"/>
      <c r="B6" s="1499" t="s">
        <v>462</v>
      </c>
      <c r="C6" s="1499"/>
      <c r="D6" s="1499"/>
      <c r="E6" s="1499"/>
      <c r="F6" s="1499"/>
      <c r="G6" s="1499"/>
      <c r="H6" s="1499"/>
      <c r="I6" s="1499"/>
      <c r="J6" s="1499"/>
      <c r="K6" s="1499"/>
      <c r="L6" s="1499"/>
      <c r="M6" s="1499"/>
      <c r="N6" s="1499"/>
      <c r="O6" s="99"/>
    </row>
    <row r="7" spans="1:17" s="4" customFormat="1" ht="11.25" customHeight="1" x14ac:dyDescent="0.25">
      <c r="A7" s="97"/>
      <c r="B7" s="1499"/>
      <c r="C7" s="1499"/>
      <c r="D7" s="1499"/>
      <c r="E7" s="1499"/>
      <c r="F7" s="1499"/>
      <c r="G7" s="1499"/>
      <c r="H7" s="1499"/>
      <c r="I7" s="1499"/>
      <c r="J7" s="1499"/>
      <c r="K7" s="1499"/>
      <c r="L7" s="1499"/>
      <c r="M7" s="1499"/>
      <c r="N7" s="1499"/>
      <c r="O7" s="99"/>
    </row>
    <row r="8" spans="1:17" s="4" customFormat="1" ht="15.75" customHeight="1" x14ac:dyDescent="0.25">
      <c r="A8" s="97"/>
      <c r="B8" s="1638" t="s">
        <v>491</v>
      </c>
      <c r="C8" s="1638"/>
      <c r="D8" s="1638"/>
      <c r="E8" s="1638"/>
      <c r="F8" s="1638"/>
      <c r="G8" s="1638"/>
      <c r="H8" s="1638"/>
      <c r="I8" s="1638"/>
      <c r="J8" s="1638"/>
      <c r="K8" s="1638"/>
      <c r="L8" s="1638"/>
      <c r="M8" s="1638"/>
      <c r="N8" s="1638"/>
      <c r="O8" s="112"/>
      <c r="P8" s="112"/>
      <c r="Q8" s="112"/>
    </row>
    <row r="9" spans="1:17" s="96" customFormat="1" ht="6" customHeight="1" x14ac:dyDescent="0.25">
      <c r="A9" s="98"/>
      <c r="B9"/>
      <c r="C9"/>
      <c r="D9"/>
      <c r="E9"/>
      <c r="F9"/>
      <c r="G9"/>
      <c r="H9"/>
      <c r="I9"/>
      <c r="J9"/>
      <c r="K9"/>
      <c r="L9"/>
      <c r="M9"/>
      <c r="N9"/>
      <c r="O9"/>
      <c r="P9"/>
      <c r="Q9"/>
    </row>
    <row r="10" spans="1:17" s="100" customFormat="1" x14ac:dyDescent="0.25"/>
    <row r="11" spans="1:17" s="100" customFormat="1" x14ac:dyDescent="0.25">
      <c r="C11" s="1692" t="s">
        <v>0</v>
      </c>
      <c r="D11" s="1692"/>
      <c r="E11" s="1692"/>
      <c r="L11" s="100">
        <v>1</v>
      </c>
      <c r="M11" s="100">
        <v>3</v>
      </c>
      <c r="N11" s="100">
        <v>4</v>
      </c>
      <c r="O11" s="100">
        <v>5</v>
      </c>
      <c r="P11" s="100">
        <v>6</v>
      </c>
    </row>
    <row r="12" spans="1:17" s="100" customFormat="1" ht="14.5" x14ac:dyDescent="0.35">
      <c r="C12" s="100" t="s">
        <v>210</v>
      </c>
      <c r="D12" s="100" t="s">
        <v>97</v>
      </c>
      <c r="E12" s="100" t="s">
        <v>98</v>
      </c>
      <c r="F12" s="100" t="s">
        <v>99</v>
      </c>
      <c r="G12" s="100" t="s">
        <v>100</v>
      </c>
      <c r="I12" s="101"/>
      <c r="J12" s="101"/>
      <c r="K12" s="101" t="s">
        <v>101</v>
      </c>
      <c r="L12" s="100" t="s">
        <v>102</v>
      </c>
      <c r="M12" s="100" t="s">
        <v>103</v>
      </c>
      <c r="N12" s="100" t="s">
        <v>104</v>
      </c>
      <c r="O12" s="100" t="s">
        <v>105</v>
      </c>
      <c r="P12" s="100" t="s">
        <v>106</v>
      </c>
      <c r="Q12" s="100" t="s">
        <v>107</v>
      </c>
    </row>
    <row r="13" spans="1:17" s="100" customFormat="1" ht="14.5" x14ac:dyDescent="0.35">
      <c r="B13" s="100" t="s">
        <v>8</v>
      </c>
      <c r="C13" s="102">
        <v>313855</v>
      </c>
      <c r="D13" s="102">
        <v>296663</v>
      </c>
      <c r="E13" s="102">
        <v>17192</v>
      </c>
      <c r="F13" s="103">
        <v>0.94522311258383651</v>
      </c>
      <c r="G13" s="103">
        <v>5.4776887416163517E-2</v>
      </c>
      <c r="I13" s="101">
        <v>11</v>
      </c>
      <c r="J13" s="101">
        <v>1</v>
      </c>
      <c r="K13" s="101">
        <v>8</v>
      </c>
      <c r="L13" s="100" t="s">
        <v>4</v>
      </c>
      <c r="M13" s="102">
        <v>126194</v>
      </c>
      <c r="N13" s="102">
        <v>151</v>
      </c>
      <c r="O13" s="103">
        <f t="shared" ref="O13:P28" si="0">INDEX($B$13:$G$32,$K13,O$11)</f>
        <v>0.99880485970952548</v>
      </c>
      <c r="P13" s="103">
        <f t="shared" si="0"/>
        <v>1.1951402904744944E-3</v>
      </c>
      <c r="Q13" s="103">
        <f>$F$32</f>
        <v>0.92770276834007737</v>
      </c>
    </row>
    <row r="14" spans="1:17" s="100" customFormat="1" ht="14.5" x14ac:dyDescent="0.35">
      <c r="B14" s="100" t="s">
        <v>7</v>
      </c>
      <c r="C14" s="102">
        <v>45350</v>
      </c>
      <c r="D14" s="102">
        <v>45264</v>
      </c>
      <c r="E14" s="102">
        <v>86</v>
      </c>
      <c r="F14" s="103">
        <v>0.998103638368247</v>
      </c>
      <c r="G14" s="103">
        <v>1.8963616317530319E-3</v>
      </c>
      <c r="I14" s="101">
        <v>2</v>
      </c>
      <c r="J14" s="101">
        <v>2</v>
      </c>
      <c r="K14" s="101">
        <v>2</v>
      </c>
      <c r="L14" s="100" t="s">
        <v>7</v>
      </c>
      <c r="M14" s="102">
        <v>45264</v>
      </c>
      <c r="N14" s="102">
        <v>86</v>
      </c>
      <c r="O14" s="103">
        <f t="shared" si="0"/>
        <v>0.998103638368247</v>
      </c>
      <c r="P14" s="103">
        <f t="shared" si="0"/>
        <v>1.8963616317530319E-3</v>
      </c>
      <c r="Q14" s="103">
        <f t="shared" ref="Q14:Q32" si="1">$F$32</f>
        <v>0.92770276834007737</v>
      </c>
    </row>
    <row r="15" spans="1:17" s="100" customFormat="1" ht="14.5" x14ac:dyDescent="0.35">
      <c r="B15" s="100" t="s">
        <v>37</v>
      </c>
      <c r="C15" s="102">
        <v>33572</v>
      </c>
      <c r="D15" s="102">
        <v>33127</v>
      </c>
      <c r="E15" s="102">
        <v>445</v>
      </c>
      <c r="F15" s="103">
        <v>0.98674490646967716</v>
      </c>
      <c r="G15" s="103">
        <v>1.3255093530322889E-2</v>
      </c>
      <c r="I15" s="101">
        <v>3</v>
      </c>
      <c r="J15" s="101">
        <v>3</v>
      </c>
      <c r="K15" s="101">
        <v>3</v>
      </c>
      <c r="L15" s="100" t="s">
        <v>37</v>
      </c>
      <c r="M15" s="102">
        <v>33127</v>
      </c>
      <c r="N15" s="102">
        <v>445</v>
      </c>
      <c r="O15" s="103">
        <f t="shared" si="0"/>
        <v>0.98674490646967716</v>
      </c>
      <c r="P15" s="103">
        <f t="shared" si="0"/>
        <v>1.3255093530322889E-2</v>
      </c>
      <c r="Q15" s="103">
        <f t="shared" si="1"/>
        <v>0.92770276834007737</v>
      </c>
    </row>
    <row r="16" spans="1:17" s="100" customFormat="1" ht="14.5" x14ac:dyDescent="0.35">
      <c r="B16" s="100" t="s">
        <v>38</v>
      </c>
      <c r="C16" s="102">
        <v>35599</v>
      </c>
      <c r="D16" s="102">
        <v>31849</v>
      </c>
      <c r="E16" s="102">
        <v>3750</v>
      </c>
      <c r="F16" s="103">
        <v>0.89465996235849321</v>
      </c>
      <c r="G16" s="103">
        <v>0.10534003764150679</v>
      </c>
      <c r="I16" s="101">
        <v>15</v>
      </c>
      <c r="J16" s="101">
        <v>4</v>
      </c>
      <c r="K16" s="101">
        <v>13</v>
      </c>
      <c r="L16" s="100" t="s">
        <v>35</v>
      </c>
      <c r="M16" s="102">
        <v>77196</v>
      </c>
      <c r="N16" s="102">
        <v>1256</v>
      </c>
      <c r="O16" s="103">
        <f t="shared" si="0"/>
        <v>0.98399021057461888</v>
      </c>
      <c r="P16" s="103">
        <f t="shared" si="0"/>
        <v>1.6009789425381126E-2</v>
      </c>
      <c r="Q16" s="103">
        <f t="shared" si="1"/>
        <v>0.92770276834007737</v>
      </c>
    </row>
    <row r="17" spans="2:17" s="100" customFormat="1" ht="14.5" x14ac:dyDescent="0.35">
      <c r="B17" s="100" t="s">
        <v>6</v>
      </c>
      <c r="C17" s="102">
        <v>52503</v>
      </c>
      <c r="D17" s="102">
        <v>45025</v>
      </c>
      <c r="E17" s="102">
        <v>7478</v>
      </c>
      <c r="F17" s="103">
        <v>0.8575700436165552</v>
      </c>
      <c r="G17" s="103">
        <v>0.14242995638344474</v>
      </c>
      <c r="I17" s="101">
        <v>18</v>
      </c>
      <c r="J17" s="101">
        <v>5</v>
      </c>
      <c r="K17" s="101">
        <v>6</v>
      </c>
      <c r="L17" s="100" t="s">
        <v>5</v>
      </c>
      <c r="M17" s="102">
        <v>18175</v>
      </c>
      <c r="N17" s="102">
        <v>376</v>
      </c>
      <c r="O17" s="103">
        <f t="shared" si="0"/>
        <v>0.97973155085979191</v>
      </c>
      <c r="P17" s="103">
        <f t="shared" si="0"/>
        <v>2.0268449140208075E-2</v>
      </c>
      <c r="Q17" s="103">
        <f t="shared" si="1"/>
        <v>0.92770276834007737</v>
      </c>
    </row>
    <row r="18" spans="2:17" s="100" customFormat="1" ht="14.5" x14ac:dyDescent="0.35">
      <c r="B18" s="100" t="s">
        <v>5</v>
      </c>
      <c r="C18" s="102">
        <v>18551</v>
      </c>
      <c r="D18" s="102">
        <v>18175</v>
      </c>
      <c r="E18" s="102">
        <v>376</v>
      </c>
      <c r="F18" s="103">
        <v>0.97973155085979191</v>
      </c>
      <c r="G18" s="103">
        <v>2.0268449140208075E-2</v>
      </c>
      <c r="I18" s="101">
        <v>5</v>
      </c>
      <c r="J18" s="101">
        <v>6</v>
      </c>
      <c r="K18" s="101">
        <v>7</v>
      </c>
      <c r="L18" s="100" t="s">
        <v>40</v>
      </c>
      <c r="M18" s="102">
        <v>78035</v>
      </c>
      <c r="N18" s="102">
        <v>2010</v>
      </c>
      <c r="O18" s="103">
        <f t="shared" si="0"/>
        <v>0.9748891248672622</v>
      </c>
      <c r="P18" s="103">
        <f t="shared" si="0"/>
        <v>2.5110875132737836E-2</v>
      </c>
      <c r="Q18" s="103">
        <f t="shared" si="1"/>
        <v>0.92770276834007737</v>
      </c>
    </row>
    <row r="19" spans="2:17" s="100" customFormat="1" ht="14.5" x14ac:dyDescent="0.35">
      <c r="B19" s="100" t="s">
        <v>40</v>
      </c>
      <c r="C19" s="102">
        <v>80045</v>
      </c>
      <c r="D19" s="102">
        <v>78035</v>
      </c>
      <c r="E19" s="102">
        <v>2010</v>
      </c>
      <c r="F19" s="103">
        <v>0.9748891248672622</v>
      </c>
      <c r="G19" s="103">
        <v>2.5110875132737836E-2</v>
      </c>
      <c r="I19" s="101">
        <v>6</v>
      </c>
      <c r="J19" s="101">
        <v>7</v>
      </c>
      <c r="K19" s="101">
        <v>17</v>
      </c>
      <c r="L19" s="100" t="s">
        <v>44</v>
      </c>
      <c r="M19" s="102">
        <v>16475</v>
      </c>
      <c r="N19" s="102">
        <v>458</v>
      </c>
      <c r="O19" s="103">
        <f t="shared" si="0"/>
        <v>0.97295222346896593</v>
      </c>
      <c r="P19" s="103">
        <f t="shared" si="0"/>
        <v>2.7047776531034077E-2</v>
      </c>
      <c r="Q19" s="103">
        <f t="shared" si="1"/>
        <v>0.92770276834007737</v>
      </c>
    </row>
    <row r="20" spans="2:17" s="100" customFormat="1" ht="14.5" x14ac:dyDescent="0.35">
      <c r="B20" s="100" t="s">
        <v>4</v>
      </c>
      <c r="C20" s="102">
        <v>126345</v>
      </c>
      <c r="D20" s="102">
        <v>126194</v>
      </c>
      <c r="E20" s="102">
        <v>151</v>
      </c>
      <c r="F20" s="103">
        <v>0.99880485970952548</v>
      </c>
      <c r="G20" s="103">
        <v>1.1951402904744944E-3</v>
      </c>
      <c r="I20" s="101">
        <v>1</v>
      </c>
      <c r="J20" s="101">
        <v>8</v>
      </c>
      <c r="K20" s="101">
        <v>10</v>
      </c>
      <c r="L20" s="100" t="s">
        <v>39</v>
      </c>
      <c r="M20" s="102">
        <v>1605</v>
      </c>
      <c r="N20" s="102">
        <v>71</v>
      </c>
      <c r="O20" s="103">
        <f t="shared" si="0"/>
        <v>0.95763723150357993</v>
      </c>
      <c r="P20" s="103">
        <f t="shared" si="0"/>
        <v>4.2362768496420046E-2</v>
      </c>
      <c r="Q20" s="103">
        <f t="shared" si="1"/>
        <v>0.92770276834007737</v>
      </c>
    </row>
    <row r="21" spans="2:17" s="100" customFormat="1" ht="14.5" x14ac:dyDescent="0.35">
      <c r="B21" s="100" t="s">
        <v>41</v>
      </c>
      <c r="C21" s="102">
        <v>269088</v>
      </c>
      <c r="D21" s="102">
        <v>229333</v>
      </c>
      <c r="E21" s="102">
        <v>39755</v>
      </c>
      <c r="F21" s="103">
        <v>0.85226022713759064</v>
      </c>
      <c r="G21" s="103">
        <v>0.14773977286240933</v>
      </c>
      <c r="I21" s="101">
        <v>19</v>
      </c>
      <c r="J21" s="101">
        <v>9</v>
      </c>
      <c r="K21" s="101">
        <v>11</v>
      </c>
      <c r="L21" s="100" t="s">
        <v>3</v>
      </c>
      <c r="M21" s="102">
        <v>164565</v>
      </c>
      <c r="N21" s="102">
        <v>7989</v>
      </c>
      <c r="O21" s="103">
        <f t="shared" si="0"/>
        <v>0.95370144998087558</v>
      </c>
      <c r="P21" s="103">
        <f t="shared" si="0"/>
        <v>4.6298550019124446E-2</v>
      </c>
      <c r="Q21" s="103">
        <f t="shared" si="1"/>
        <v>0.92770276834007737</v>
      </c>
    </row>
    <row r="22" spans="2:17" s="100" customFormat="1" ht="14.5" x14ac:dyDescent="0.35">
      <c r="B22" s="100" t="s">
        <v>39</v>
      </c>
      <c r="C22" s="102">
        <v>1676</v>
      </c>
      <c r="D22" s="102">
        <v>1605</v>
      </c>
      <c r="E22" s="102">
        <v>71</v>
      </c>
      <c r="F22" s="103">
        <v>0.95763723150357993</v>
      </c>
      <c r="G22" s="103">
        <v>4.2362768496420046E-2</v>
      </c>
      <c r="I22" s="101">
        <v>8</v>
      </c>
      <c r="J22" s="101">
        <v>10</v>
      </c>
      <c r="K22" s="101">
        <v>14</v>
      </c>
      <c r="L22" s="100" t="s">
        <v>42</v>
      </c>
      <c r="M22" s="102">
        <v>190951</v>
      </c>
      <c r="N22" s="102">
        <v>10859</v>
      </c>
      <c r="O22" s="103">
        <f t="shared" si="0"/>
        <v>0.94619196273722805</v>
      </c>
      <c r="P22" s="103">
        <f t="shared" si="0"/>
        <v>5.3808037262771911E-2</v>
      </c>
      <c r="Q22" s="103">
        <f t="shared" si="1"/>
        <v>0.92770276834007737</v>
      </c>
    </row>
    <row r="23" spans="2:17" s="100" customFormat="1" ht="14.5" x14ac:dyDescent="0.35">
      <c r="B23" s="100" t="s">
        <v>3</v>
      </c>
      <c r="C23" s="102">
        <v>172554</v>
      </c>
      <c r="D23" s="102">
        <v>164565</v>
      </c>
      <c r="E23" s="102">
        <v>7989</v>
      </c>
      <c r="F23" s="103">
        <v>0.95370144998087558</v>
      </c>
      <c r="G23" s="103">
        <v>4.6298550019124446E-2</v>
      </c>
      <c r="I23" s="101">
        <v>9</v>
      </c>
      <c r="J23" s="101">
        <v>11</v>
      </c>
      <c r="K23" s="101">
        <v>1</v>
      </c>
      <c r="L23" s="100" t="s">
        <v>8</v>
      </c>
      <c r="M23" s="102">
        <v>296663</v>
      </c>
      <c r="N23" s="102">
        <v>17192</v>
      </c>
      <c r="O23" s="103">
        <f t="shared" si="0"/>
        <v>0.94522311258383651</v>
      </c>
      <c r="P23" s="103">
        <f t="shared" si="0"/>
        <v>5.4776887416163517E-2</v>
      </c>
      <c r="Q23" s="103">
        <f t="shared" si="1"/>
        <v>0.92770276834007737</v>
      </c>
    </row>
    <row r="24" spans="2:17" s="100" customFormat="1" ht="14.5" x14ac:dyDescent="0.35">
      <c r="B24" s="100" t="s">
        <v>2</v>
      </c>
      <c r="C24" s="102">
        <v>40991</v>
      </c>
      <c r="D24" s="102">
        <v>37168</v>
      </c>
      <c r="E24" s="102">
        <v>3823</v>
      </c>
      <c r="F24" s="103">
        <v>0.90673562489326931</v>
      </c>
      <c r="G24" s="103">
        <v>9.3264375106730746E-2</v>
      </c>
      <c r="I24" s="101">
        <v>13</v>
      </c>
      <c r="J24" s="101">
        <v>12</v>
      </c>
      <c r="K24" s="101">
        <v>20</v>
      </c>
      <c r="L24" s="100" t="s">
        <v>108</v>
      </c>
      <c r="M24" s="102">
        <v>1518424</v>
      </c>
      <c r="N24" s="102">
        <v>118333</v>
      </c>
      <c r="O24" s="103">
        <f t="shared" si="0"/>
        <v>0.92770276834007737</v>
      </c>
      <c r="P24" s="103">
        <f t="shared" si="0"/>
        <v>7.2297231659922634E-2</v>
      </c>
      <c r="Q24" s="103">
        <f t="shared" si="1"/>
        <v>0.92770276834007737</v>
      </c>
    </row>
    <row r="25" spans="2:17" s="100" customFormat="1" ht="14.5" x14ac:dyDescent="0.35">
      <c r="B25" s="100" t="s">
        <v>35</v>
      </c>
      <c r="C25" s="102">
        <v>78452</v>
      </c>
      <c r="D25" s="102">
        <v>77196</v>
      </c>
      <c r="E25" s="102">
        <v>1256</v>
      </c>
      <c r="F25" s="103">
        <v>0.98399021057461888</v>
      </c>
      <c r="G25" s="103">
        <v>1.6009789425381126E-2</v>
      </c>
      <c r="I25" s="101">
        <v>4</v>
      </c>
      <c r="J25" s="101">
        <v>13</v>
      </c>
      <c r="K25" s="101">
        <v>12</v>
      </c>
      <c r="L25" s="100" t="s">
        <v>2</v>
      </c>
      <c r="M25" s="102">
        <v>37168</v>
      </c>
      <c r="N25" s="102">
        <v>3823</v>
      </c>
      <c r="O25" s="103">
        <f t="shared" si="0"/>
        <v>0.90673562489326931</v>
      </c>
      <c r="P25" s="103">
        <f t="shared" si="0"/>
        <v>9.3264375106730746E-2</v>
      </c>
      <c r="Q25" s="103">
        <f t="shared" si="1"/>
        <v>0.92770276834007737</v>
      </c>
    </row>
    <row r="26" spans="2:17" s="100" customFormat="1" ht="14.5" x14ac:dyDescent="0.35">
      <c r="B26" s="100" t="s">
        <v>42</v>
      </c>
      <c r="C26" s="102">
        <v>201810</v>
      </c>
      <c r="D26" s="102">
        <v>190951</v>
      </c>
      <c r="E26" s="102">
        <v>10859</v>
      </c>
      <c r="F26" s="103">
        <v>0.94619196273722805</v>
      </c>
      <c r="G26" s="103">
        <v>5.3808037262771911E-2</v>
      </c>
      <c r="I26" s="101">
        <v>10</v>
      </c>
      <c r="J26" s="101">
        <v>14</v>
      </c>
      <c r="K26" s="101">
        <v>19</v>
      </c>
      <c r="L26" s="100" t="s">
        <v>46</v>
      </c>
      <c r="M26" s="102">
        <v>9334</v>
      </c>
      <c r="N26" s="102">
        <v>1072</v>
      </c>
      <c r="O26" s="103">
        <f t="shared" si="0"/>
        <v>0.89698251009033247</v>
      </c>
      <c r="P26" s="103">
        <f t="shared" si="0"/>
        <v>0.1030174899096675</v>
      </c>
      <c r="Q26" s="103">
        <f t="shared" si="1"/>
        <v>0.92770276834007737</v>
      </c>
    </row>
    <row r="27" spans="2:17" s="100" customFormat="1" ht="14.5" x14ac:dyDescent="0.35">
      <c r="B27" s="100" t="s">
        <v>47</v>
      </c>
      <c r="C27" s="102">
        <v>2328</v>
      </c>
      <c r="D27" s="102">
        <v>2074</v>
      </c>
      <c r="E27" s="102">
        <v>254</v>
      </c>
      <c r="F27" s="103">
        <v>0.89089347079037806</v>
      </c>
      <c r="G27" s="103">
        <v>0.10910652920962199</v>
      </c>
      <c r="I27" s="101">
        <v>16</v>
      </c>
      <c r="J27" s="101">
        <v>15</v>
      </c>
      <c r="K27" s="101">
        <v>4</v>
      </c>
      <c r="L27" s="100" t="s">
        <v>38</v>
      </c>
      <c r="M27" s="102">
        <v>31849</v>
      </c>
      <c r="N27" s="102">
        <v>3750</v>
      </c>
      <c r="O27" s="103">
        <f t="shared" si="0"/>
        <v>0.89465996235849321</v>
      </c>
      <c r="P27" s="103">
        <f t="shared" si="0"/>
        <v>0.10534003764150679</v>
      </c>
      <c r="Q27" s="103">
        <f t="shared" si="1"/>
        <v>0.92770276834007737</v>
      </c>
    </row>
    <row r="28" spans="2:17" s="100" customFormat="1" ht="14.5" x14ac:dyDescent="0.35">
      <c r="B28" s="100" t="s">
        <v>43</v>
      </c>
      <c r="C28" s="102">
        <v>51617</v>
      </c>
      <c r="D28" s="102">
        <v>44630</v>
      </c>
      <c r="E28" s="102">
        <v>6987</v>
      </c>
      <c r="F28" s="103">
        <v>0.864637619388961</v>
      </c>
      <c r="G28" s="103">
        <v>0.135362380611039</v>
      </c>
      <c r="I28" s="101">
        <v>17</v>
      </c>
      <c r="J28" s="101">
        <v>16</v>
      </c>
      <c r="K28" s="101">
        <v>15</v>
      </c>
      <c r="L28" s="100" t="s">
        <v>47</v>
      </c>
      <c r="M28" s="102">
        <v>2074</v>
      </c>
      <c r="N28" s="102">
        <v>254</v>
      </c>
      <c r="O28" s="103">
        <f t="shared" si="0"/>
        <v>0.89089347079037806</v>
      </c>
      <c r="P28" s="103">
        <f t="shared" si="0"/>
        <v>0.10910652920962199</v>
      </c>
      <c r="Q28" s="103">
        <f t="shared" si="1"/>
        <v>0.92770276834007737</v>
      </c>
    </row>
    <row r="29" spans="2:17" s="100" customFormat="1" ht="14.5" x14ac:dyDescent="0.35">
      <c r="B29" s="100" t="s">
        <v>44</v>
      </c>
      <c r="C29" s="102">
        <v>16933</v>
      </c>
      <c r="D29" s="102">
        <v>16475</v>
      </c>
      <c r="E29" s="102">
        <v>458</v>
      </c>
      <c r="F29" s="103">
        <v>0.97295222346896593</v>
      </c>
      <c r="G29" s="103">
        <v>2.7047776531034077E-2</v>
      </c>
      <c r="I29" s="101">
        <v>7</v>
      </c>
      <c r="J29" s="101">
        <v>17</v>
      </c>
      <c r="K29" s="101">
        <v>16</v>
      </c>
      <c r="L29" s="100" t="s">
        <v>43</v>
      </c>
      <c r="M29" s="102">
        <v>44630</v>
      </c>
      <c r="N29" s="102">
        <v>6987</v>
      </c>
      <c r="O29" s="103">
        <f t="shared" ref="O29:P32" si="2">INDEX($B$13:$G$32,$K29,O$11)</f>
        <v>0.864637619388961</v>
      </c>
      <c r="P29" s="103">
        <f t="shared" si="2"/>
        <v>0.135362380611039</v>
      </c>
      <c r="Q29" s="103">
        <f t="shared" si="1"/>
        <v>0.92770276834007737</v>
      </c>
    </row>
    <row r="30" spans="2:17" s="100" customFormat="1" ht="14.5" x14ac:dyDescent="0.35">
      <c r="B30" s="100" t="s">
        <v>45</v>
      </c>
      <c r="C30" s="102">
        <v>85082</v>
      </c>
      <c r="D30" s="102">
        <v>70761</v>
      </c>
      <c r="E30" s="102">
        <v>14321</v>
      </c>
      <c r="F30" s="103">
        <v>0.83168002632754279</v>
      </c>
      <c r="G30" s="103">
        <v>0.16831997367245716</v>
      </c>
      <c r="I30" s="101">
        <v>20</v>
      </c>
      <c r="J30" s="101">
        <v>18</v>
      </c>
      <c r="K30" s="101">
        <v>5</v>
      </c>
      <c r="L30" s="100" t="s">
        <v>6</v>
      </c>
      <c r="M30" s="102">
        <v>45025</v>
      </c>
      <c r="N30" s="102">
        <v>7478</v>
      </c>
      <c r="O30" s="103">
        <f t="shared" si="2"/>
        <v>0.8575700436165552</v>
      </c>
      <c r="P30" s="103">
        <f t="shared" si="2"/>
        <v>0.14242995638344474</v>
      </c>
      <c r="Q30" s="103">
        <f t="shared" si="1"/>
        <v>0.92770276834007737</v>
      </c>
    </row>
    <row r="31" spans="2:17" s="100" customFormat="1" ht="14.5" x14ac:dyDescent="0.35">
      <c r="B31" s="100" t="s">
        <v>46</v>
      </c>
      <c r="C31" s="102">
        <v>10406</v>
      </c>
      <c r="D31" s="102">
        <v>9334</v>
      </c>
      <c r="E31" s="102">
        <v>1072</v>
      </c>
      <c r="F31" s="103">
        <v>0.89698251009033247</v>
      </c>
      <c r="G31" s="103">
        <v>0.1030174899096675</v>
      </c>
      <c r="I31" s="101">
        <v>14</v>
      </c>
      <c r="J31" s="101">
        <v>19</v>
      </c>
      <c r="K31" s="101">
        <v>9</v>
      </c>
      <c r="L31" s="100" t="s">
        <v>41</v>
      </c>
      <c r="M31" s="102">
        <v>229333</v>
      </c>
      <c r="N31" s="102">
        <v>39755</v>
      </c>
      <c r="O31" s="103">
        <f t="shared" si="2"/>
        <v>0.85226022713759064</v>
      </c>
      <c r="P31" s="103">
        <f t="shared" si="2"/>
        <v>0.14773977286240933</v>
      </c>
      <c r="Q31" s="103">
        <f t="shared" si="1"/>
        <v>0.92770276834007737</v>
      </c>
    </row>
    <row r="32" spans="2:17" s="100" customFormat="1" ht="14.5" x14ac:dyDescent="0.35">
      <c r="B32" s="104" t="s">
        <v>108</v>
      </c>
      <c r="C32" s="105">
        <v>1636757</v>
      </c>
      <c r="D32" s="105">
        <v>1518424</v>
      </c>
      <c r="E32" s="105">
        <v>118333</v>
      </c>
      <c r="F32" s="106">
        <v>0.92770276834007737</v>
      </c>
      <c r="G32" s="106">
        <v>7.2297231659922634E-2</v>
      </c>
      <c r="I32" s="101">
        <v>12</v>
      </c>
      <c r="J32" s="101">
        <v>20</v>
      </c>
      <c r="K32" s="101">
        <v>18</v>
      </c>
      <c r="L32" s="100" t="s">
        <v>45</v>
      </c>
      <c r="M32" s="102">
        <v>70761</v>
      </c>
      <c r="N32" s="102">
        <v>14321</v>
      </c>
      <c r="O32" s="103">
        <f t="shared" si="2"/>
        <v>0.83168002632754279</v>
      </c>
      <c r="P32" s="103">
        <f t="shared" si="2"/>
        <v>0.16831997367245716</v>
      </c>
      <c r="Q32" s="103">
        <f t="shared" si="1"/>
        <v>0.92770276834007737</v>
      </c>
    </row>
    <row r="33" spans="9:16" s="95" customFormat="1" ht="14.5" x14ac:dyDescent="0.35">
      <c r="I33" s="113"/>
      <c r="J33" s="113"/>
      <c r="K33" s="113"/>
      <c r="M33" s="114"/>
      <c r="N33" s="114"/>
      <c r="O33" s="115"/>
      <c r="P33" s="115"/>
    </row>
    <row r="34" spans="9:16" s="95" customFormat="1" x14ac:dyDescent="0.25"/>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Hoja82">
    <pageSetUpPr fitToPage="1"/>
  </sheetPr>
  <dimension ref="A1:Q34"/>
  <sheetViews>
    <sheetView zoomScaleNormal="100" workbookViewId="0"/>
  </sheetViews>
  <sheetFormatPr baseColWidth="10" defaultColWidth="11.453125" defaultRowHeight="14.5" x14ac:dyDescent="0.35"/>
  <cols>
    <col min="1" max="1" width="4.26953125" style="666" customWidth="1"/>
    <col min="2" max="2" width="7.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11.453125" style="666"/>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499" t="s">
        <v>463</v>
      </c>
      <c r="C6" s="1499"/>
      <c r="D6" s="1499"/>
      <c r="E6" s="1499"/>
      <c r="F6" s="1499"/>
      <c r="G6" s="1499"/>
      <c r="H6" s="1499"/>
      <c r="I6" s="1499"/>
      <c r="J6" s="1499"/>
      <c r="K6" s="1499"/>
      <c r="L6" s="1499"/>
      <c r="M6" s="1499"/>
      <c r="N6" s="1499"/>
      <c r="O6" s="1016"/>
    </row>
    <row r="7" spans="1:17" s="621" customFormat="1" ht="24.75" customHeight="1" x14ac:dyDescent="0.25">
      <c r="A7" s="1015"/>
      <c r="B7" s="1499"/>
      <c r="C7" s="1499"/>
      <c r="D7" s="1499"/>
      <c r="E7" s="1499"/>
      <c r="F7" s="1499"/>
      <c r="G7" s="1499"/>
      <c r="H7" s="1499"/>
      <c r="I7" s="1499"/>
      <c r="J7" s="1499"/>
      <c r="K7" s="1499"/>
      <c r="L7" s="1499"/>
      <c r="M7" s="1499"/>
      <c r="N7" s="1499"/>
      <c r="O7" s="1016"/>
    </row>
    <row r="8" spans="1:17" s="621" customFormat="1" ht="15.75" customHeight="1" x14ac:dyDescent="0.25">
      <c r="A8" s="1015"/>
      <c r="B8" s="1638" t="s">
        <v>491</v>
      </c>
      <c r="C8" s="1638"/>
      <c r="D8" s="1638"/>
      <c r="E8" s="1638"/>
      <c r="F8" s="1638"/>
      <c r="G8" s="1638"/>
      <c r="H8" s="1638"/>
      <c r="I8" s="1638"/>
      <c r="J8" s="1638"/>
      <c r="K8" s="1638"/>
      <c r="L8" s="1638"/>
      <c r="M8" s="1638"/>
      <c r="N8" s="1638"/>
    </row>
    <row r="9" spans="1:17" s="700" customFormat="1" ht="6" customHeight="1" x14ac:dyDescent="0.35">
      <c r="A9" s="1018"/>
      <c r="B9" s="1018"/>
      <c r="C9" s="1018"/>
      <c r="D9" s="1018"/>
      <c r="E9" s="1018"/>
      <c r="F9" s="1018"/>
      <c r="G9" s="1018"/>
      <c r="H9" s="1018"/>
      <c r="I9" s="1018"/>
      <c r="J9" s="1018"/>
      <c r="K9" s="1018"/>
      <c r="L9" s="1018"/>
    </row>
    <row r="10" spans="1:17" s="113" customFormat="1" x14ac:dyDescent="0.35"/>
    <row r="11" spans="1:17" s="101" customFormat="1" x14ac:dyDescent="0.35">
      <c r="C11" s="1639" t="s">
        <v>32</v>
      </c>
      <c r="D11" s="1639"/>
      <c r="E11" s="1639"/>
      <c r="L11" s="101">
        <v>1</v>
      </c>
      <c r="M11" s="101">
        <v>3</v>
      </c>
      <c r="N11" s="101">
        <v>4</v>
      </c>
      <c r="O11" s="101">
        <v>5</v>
      </c>
      <c r="P11" s="101">
        <v>6</v>
      </c>
    </row>
    <row r="12" spans="1:17" s="101" customFormat="1" x14ac:dyDescent="0.35">
      <c r="C12" s="101" t="s">
        <v>210</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35">
      <c r="B13" s="101" t="s">
        <v>8</v>
      </c>
      <c r="C13" s="1019">
        <v>76789</v>
      </c>
      <c r="D13" s="1019">
        <v>74624</v>
      </c>
      <c r="E13" s="1019">
        <v>2165</v>
      </c>
      <c r="F13" s="1020">
        <v>0.97180585760981386</v>
      </c>
      <c r="G13" s="1020">
        <v>2.8194142390186094E-2</v>
      </c>
      <c r="I13" s="101">
        <v>8</v>
      </c>
      <c r="J13" s="101">
        <v>1</v>
      </c>
      <c r="K13" s="101">
        <v>2</v>
      </c>
      <c r="L13" s="101" t="s">
        <v>7</v>
      </c>
      <c r="M13" s="1019">
        <v>13346</v>
      </c>
      <c r="N13" s="1019">
        <v>10</v>
      </c>
      <c r="O13" s="1020">
        <v>0.99925127283617854</v>
      </c>
      <c r="P13" s="1020">
        <v>7.4872716382150348E-4</v>
      </c>
      <c r="Q13" s="1020">
        <v>0.95969868870360264</v>
      </c>
    </row>
    <row r="14" spans="1:17" s="101" customFormat="1" x14ac:dyDescent="0.35">
      <c r="B14" s="101" t="s">
        <v>7</v>
      </c>
      <c r="C14" s="1019">
        <v>13356</v>
      </c>
      <c r="D14" s="1019">
        <v>13346</v>
      </c>
      <c r="E14" s="1019">
        <v>10</v>
      </c>
      <c r="F14" s="1020">
        <v>0.99925127283617854</v>
      </c>
      <c r="G14" s="1020">
        <v>7.4872716382150348E-4</v>
      </c>
      <c r="I14" s="101">
        <v>1</v>
      </c>
      <c r="J14" s="101">
        <v>2</v>
      </c>
      <c r="K14" s="101">
        <v>8</v>
      </c>
      <c r="L14" s="101" t="s">
        <v>4</v>
      </c>
      <c r="M14" s="1019">
        <v>35129</v>
      </c>
      <c r="N14" s="1019">
        <v>34</v>
      </c>
      <c r="O14" s="1020">
        <v>0.99903307453857748</v>
      </c>
      <c r="P14" s="1020">
        <v>9.6692546142251802E-4</v>
      </c>
      <c r="Q14" s="1020">
        <v>0.95969868870360264</v>
      </c>
    </row>
    <row r="15" spans="1:17" s="101" customFormat="1" x14ac:dyDescent="0.35">
      <c r="B15" s="101" t="s">
        <v>37</v>
      </c>
      <c r="C15" s="1019">
        <v>7915</v>
      </c>
      <c r="D15" s="1019">
        <v>7852</v>
      </c>
      <c r="E15" s="1019">
        <v>63</v>
      </c>
      <c r="F15" s="1020">
        <v>0.99204042956411875</v>
      </c>
      <c r="G15" s="1020">
        <v>7.9595704358812382E-3</v>
      </c>
      <c r="I15" s="101">
        <v>4</v>
      </c>
      <c r="J15" s="101">
        <v>3</v>
      </c>
      <c r="K15" s="101">
        <v>13</v>
      </c>
      <c r="L15" s="101" t="s">
        <v>35</v>
      </c>
      <c r="M15" s="1019">
        <v>25719</v>
      </c>
      <c r="N15" s="1019">
        <v>75</v>
      </c>
      <c r="O15" s="1020">
        <v>0.9970923470574552</v>
      </c>
      <c r="P15" s="1020">
        <v>2.9076529425447781E-3</v>
      </c>
      <c r="Q15" s="1020">
        <v>0.95969868870360264</v>
      </c>
    </row>
    <row r="16" spans="1:17" s="101" customFormat="1" x14ac:dyDescent="0.35">
      <c r="B16" s="101" t="s">
        <v>38</v>
      </c>
      <c r="C16" s="1019">
        <v>8577</v>
      </c>
      <c r="D16" s="1019">
        <v>7981</v>
      </c>
      <c r="E16" s="1019">
        <v>596</v>
      </c>
      <c r="F16" s="1020">
        <v>0.93051183397458315</v>
      </c>
      <c r="G16" s="1020">
        <v>6.9488166025416812E-2</v>
      </c>
      <c r="I16" s="101">
        <v>15</v>
      </c>
      <c r="J16" s="101">
        <v>4</v>
      </c>
      <c r="K16" s="101">
        <v>3</v>
      </c>
      <c r="L16" s="101" t="s">
        <v>37</v>
      </c>
      <c r="M16" s="1019">
        <v>7852</v>
      </c>
      <c r="N16" s="1019">
        <v>63</v>
      </c>
      <c r="O16" s="1020">
        <v>0.99204042956411875</v>
      </c>
      <c r="P16" s="1020">
        <v>7.9595704358812382E-3</v>
      </c>
      <c r="Q16" s="1020">
        <v>0.95969868870360264</v>
      </c>
    </row>
    <row r="17" spans="2:17" s="101" customFormat="1" x14ac:dyDescent="0.35">
      <c r="B17" s="101" t="s">
        <v>6</v>
      </c>
      <c r="C17" s="1019">
        <v>17324</v>
      </c>
      <c r="D17" s="1019">
        <v>15182</v>
      </c>
      <c r="E17" s="1019">
        <v>2142</v>
      </c>
      <c r="F17" s="1020">
        <v>0.87635649965365969</v>
      </c>
      <c r="G17" s="1020">
        <v>0.12364350034634033</v>
      </c>
      <c r="I17" s="101">
        <v>19</v>
      </c>
      <c r="J17" s="101">
        <v>5</v>
      </c>
      <c r="K17" s="101">
        <v>6</v>
      </c>
      <c r="L17" s="101" t="s">
        <v>5</v>
      </c>
      <c r="M17" s="1019">
        <v>5278</v>
      </c>
      <c r="N17" s="1019">
        <v>58</v>
      </c>
      <c r="O17" s="1020">
        <v>0.98913043478260865</v>
      </c>
      <c r="P17" s="1020">
        <v>1.0869565217391304E-2</v>
      </c>
      <c r="Q17" s="1020">
        <v>0.95969868870360264</v>
      </c>
    </row>
    <row r="18" spans="2:17" s="101" customFormat="1" x14ac:dyDescent="0.35">
      <c r="B18" s="101" t="s">
        <v>5</v>
      </c>
      <c r="C18" s="1019">
        <v>5336</v>
      </c>
      <c r="D18" s="1019">
        <v>5278</v>
      </c>
      <c r="E18" s="1019">
        <v>58</v>
      </c>
      <c r="F18" s="1020">
        <v>0.98913043478260865</v>
      </c>
      <c r="G18" s="1020">
        <v>1.0869565217391304E-2</v>
      </c>
      <c r="I18" s="101">
        <v>5</v>
      </c>
      <c r="J18" s="101">
        <v>6</v>
      </c>
      <c r="K18" s="101">
        <v>7</v>
      </c>
      <c r="L18" s="101" t="s">
        <v>40</v>
      </c>
      <c r="M18" s="1019">
        <v>23551</v>
      </c>
      <c r="N18" s="1019">
        <v>338</v>
      </c>
      <c r="O18" s="1020">
        <v>0.9858512285989367</v>
      </c>
      <c r="P18" s="1020">
        <v>1.4148771401063251E-2</v>
      </c>
      <c r="Q18" s="1020">
        <v>0.95969868870360264</v>
      </c>
    </row>
    <row r="19" spans="2:17" s="101" customFormat="1" x14ac:dyDescent="0.35">
      <c r="B19" s="101" t="s">
        <v>40</v>
      </c>
      <c r="C19" s="1019">
        <v>23889</v>
      </c>
      <c r="D19" s="1019">
        <v>23551</v>
      </c>
      <c r="E19" s="1019">
        <v>338</v>
      </c>
      <c r="F19" s="1020">
        <v>0.9858512285989367</v>
      </c>
      <c r="G19" s="1020">
        <v>1.4148771401063251E-2</v>
      </c>
      <c r="I19" s="101">
        <v>6</v>
      </c>
      <c r="J19" s="101">
        <v>7</v>
      </c>
      <c r="K19" s="101">
        <v>14</v>
      </c>
      <c r="L19" s="101" t="s">
        <v>42</v>
      </c>
      <c r="M19" s="1019">
        <v>63408</v>
      </c>
      <c r="N19" s="1019">
        <v>1168</v>
      </c>
      <c r="O19" s="1020">
        <v>0.98191278493557976</v>
      </c>
      <c r="P19" s="1020">
        <v>1.8087215064420219E-2</v>
      </c>
      <c r="Q19" s="1020">
        <v>0.95969868870360264</v>
      </c>
    </row>
    <row r="20" spans="2:17" s="101" customFormat="1" x14ac:dyDescent="0.35">
      <c r="B20" s="101" t="s">
        <v>4</v>
      </c>
      <c r="C20" s="1019">
        <v>35163</v>
      </c>
      <c r="D20" s="1019">
        <v>35129</v>
      </c>
      <c r="E20" s="1019">
        <v>34</v>
      </c>
      <c r="F20" s="1020">
        <v>0.99903307453857748</v>
      </c>
      <c r="G20" s="1020">
        <v>9.6692546142251802E-4</v>
      </c>
      <c r="I20" s="101">
        <v>2</v>
      </c>
      <c r="J20" s="101">
        <v>8</v>
      </c>
      <c r="K20" s="101">
        <v>1</v>
      </c>
      <c r="L20" s="101" t="s">
        <v>8</v>
      </c>
      <c r="M20" s="1019">
        <v>74624</v>
      </c>
      <c r="N20" s="1019">
        <v>2165</v>
      </c>
      <c r="O20" s="1020">
        <v>0.97180585760981386</v>
      </c>
      <c r="P20" s="1020">
        <v>2.8194142390186094E-2</v>
      </c>
      <c r="Q20" s="1020">
        <v>0.95969868870360264</v>
      </c>
    </row>
    <row r="21" spans="2:17" s="101" customFormat="1" x14ac:dyDescent="0.35">
      <c r="B21" s="101" t="s">
        <v>41</v>
      </c>
      <c r="C21" s="1019">
        <v>49806</v>
      </c>
      <c r="D21" s="1019">
        <v>45961</v>
      </c>
      <c r="E21" s="1019">
        <v>3845</v>
      </c>
      <c r="F21" s="1020">
        <v>0.92280046580733244</v>
      </c>
      <c r="G21" s="1020">
        <v>7.7199534192667549E-2</v>
      </c>
      <c r="I21" s="101">
        <v>17</v>
      </c>
      <c r="J21" s="101">
        <v>9</v>
      </c>
      <c r="K21" s="101">
        <v>17</v>
      </c>
      <c r="L21" s="101" t="s">
        <v>44</v>
      </c>
      <c r="M21" s="1019">
        <v>3411</v>
      </c>
      <c r="N21" s="1019">
        <v>120</v>
      </c>
      <c r="O21" s="1020">
        <v>0.96601529311809686</v>
      </c>
      <c r="P21" s="1020">
        <v>3.3984706881903144E-2</v>
      </c>
      <c r="Q21" s="1020">
        <v>0.95969868870360264</v>
      </c>
    </row>
    <row r="22" spans="2:17" s="101" customFormat="1" x14ac:dyDescent="0.35">
      <c r="B22" s="101" t="s">
        <v>39</v>
      </c>
      <c r="C22" s="1019">
        <v>428</v>
      </c>
      <c r="D22" s="1019">
        <v>413</v>
      </c>
      <c r="E22" s="1019">
        <v>15</v>
      </c>
      <c r="F22" s="1020">
        <v>0.96495327102803741</v>
      </c>
      <c r="G22" s="1020">
        <v>3.5046728971962614E-2</v>
      </c>
      <c r="I22" s="101">
        <v>10</v>
      </c>
      <c r="J22" s="101">
        <v>10</v>
      </c>
      <c r="K22" s="101">
        <v>10</v>
      </c>
      <c r="L22" s="101" t="s">
        <v>39</v>
      </c>
      <c r="M22" s="1019">
        <v>413</v>
      </c>
      <c r="N22" s="1019">
        <v>15</v>
      </c>
      <c r="O22" s="1020">
        <v>0.96495327102803741</v>
      </c>
      <c r="P22" s="1020">
        <v>3.5046728971962614E-2</v>
      </c>
      <c r="Q22" s="1020">
        <v>0.95969868870360264</v>
      </c>
    </row>
    <row r="23" spans="2:17" s="101" customFormat="1" x14ac:dyDescent="0.35">
      <c r="B23" s="101" t="s">
        <v>3</v>
      </c>
      <c r="C23" s="1019">
        <v>48307</v>
      </c>
      <c r="D23" s="1019">
        <v>46482</v>
      </c>
      <c r="E23" s="1019">
        <v>1825</v>
      </c>
      <c r="F23" s="1020">
        <v>0.96222079615790668</v>
      </c>
      <c r="G23" s="1020">
        <v>3.7779203842093281E-2</v>
      </c>
      <c r="I23" s="101">
        <v>11</v>
      </c>
      <c r="J23" s="101">
        <v>11</v>
      </c>
      <c r="K23" s="101">
        <v>11</v>
      </c>
      <c r="L23" s="101" t="s">
        <v>3</v>
      </c>
      <c r="M23" s="1019">
        <v>46482</v>
      </c>
      <c r="N23" s="1019">
        <v>1825</v>
      </c>
      <c r="O23" s="1020">
        <v>0.96222079615790668</v>
      </c>
      <c r="P23" s="1020">
        <v>3.7779203842093281E-2</v>
      </c>
      <c r="Q23" s="1020">
        <v>0.95969868870360264</v>
      </c>
    </row>
    <row r="24" spans="2:17" s="101" customFormat="1" x14ac:dyDescent="0.35">
      <c r="B24" s="101" t="s">
        <v>2</v>
      </c>
      <c r="C24" s="1019">
        <v>13200</v>
      </c>
      <c r="D24" s="1019">
        <v>12503</v>
      </c>
      <c r="E24" s="1019">
        <v>697</v>
      </c>
      <c r="F24" s="1020">
        <v>0.94719696969696965</v>
      </c>
      <c r="G24" s="1020">
        <v>5.2803030303030303E-2</v>
      </c>
      <c r="I24" s="101">
        <v>13</v>
      </c>
      <c r="J24" s="101">
        <v>12</v>
      </c>
      <c r="K24" s="101">
        <v>20</v>
      </c>
      <c r="L24" s="101" t="s">
        <v>108</v>
      </c>
      <c r="M24" s="1019">
        <v>414824</v>
      </c>
      <c r="N24" s="1019">
        <v>17420</v>
      </c>
      <c r="O24" s="1020">
        <v>0.95969868870360264</v>
      </c>
      <c r="P24" s="1020">
        <v>4.0301311296397406E-2</v>
      </c>
      <c r="Q24" s="1020">
        <v>0.95969868870360264</v>
      </c>
    </row>
    <row r="25" spans="2:17" s="101" customFormat="1" x14ac:dyDescent="0.35">
      <c r="B25" s="101" t="s">
        <v>35</v>
      </c>
      <c r="C25" s="1019">
        <v>25794</v>
      </c>
      <c r="D25" s="1019">
        <v>25719</v>
      </c>
      <c r="E25" s="1019">
        <v>75</v>
      </c>
      <c r="F25" s="1020">
        <v>0.9970923470574552</v>
      </c>
      <c r="G25" s="1020">
        <v>2.9076529425447781E-3</v>
      </c>
      <c r="I25" s="101">
        <v>3</v>
      </c>
      <c r="J25" s="101">
        <v>13</v>
      </c>
      <c r="K25" s="101">
        <v>12</v>
      </c>
      <c r="L25" s="101" t="s">
        <v>2</v>
      </c>
      <c r="M25" s="1019">
        <v>12503</v>
      </c>
      <c r="N25" s="1019">
        <v>697</v>
      </c>
      <c r="O25" s="1020">
        <v>0.94719696969696965</v>
      </c>
      <c r="P25" s="1020">
        <v>5.2803030303030303E-2</v>
      </c>
      <c r="Q25" s="1020">
        <v>0.95969868870360264</v>
      </c>
    </row>
    <row r="26" spans="2:17" s="101" customFormat="1" x14ac:dyDescent="0.35">
      <c r="B26" s="101" t="s">
        <v>42</v>
      </c>
      <c r="C26" s="1019">
        <v>64576</v>
      </c>
      <c r="D26" s="1019">
        <v>63408</v>
      </c>
      <c r="E26" s="1019">
        <v>1168</v>
      </c>
      <c r="F26" s="1020">
        <v>0.98191278493557976</v>
      </c>
      <c r="G26" s="1020">
        <v>1.8087215064420219E-2</v>
      </c>
      <c r="I26" s="101">
        <v>7</v>
      </c>
      <c r="J26" s="101">
        <v>14</v>
      </c>
      <c r="K26" s="101">
        <v>19</v>
      </c>
      <c r="L26" s="101" t="s">
        <v>46</v>
      </c>
      <c r="M26" s="1019">
        <v>2318</v>
      </c>
      <c r="N26" s="1019">
        <v>138</v>
      </c>
      <c r="O26" s="1020">
        <v>0.94381107491856675</v>
      </c>
      <c r="P26" s="1020">
        <v>5.6188925081433222E-2</v>
      </c>
      <c r="Q26" s="1020">
        <v>0.95969868870360264</v>
      </c>
    </row>
    <row r="27" spans="2:17" s="101" customFormat="1" x14ac:dyDescent="0.35">
      <c r="B27" s="101" t="s">
        <v>47</v>
      </c>
      <c r="C27" s="1019">
        <v>828</v>
      </c>
      <c r="D27" s="1019">
        <v>768</v>
      </c>
      <c r="E27" s="1019">
        <v>60</v>
      </c>
      <c r="F27" s="1020">
        <v>0.92753623188405798</v>
      </c>
      <c r="G27" s="1020">
        <v>7.2463768115942032E-2</v>
      </c>
      <c r="I27" s="101">
        <v>16</v>
      </c>
      <c r="J27" s="101">
        <v>15</v>
      </c>
      <c r="K27" s="101">
        <v>4</v>
      </c>
      <c r="L27" s="101" t="s">
        <v>38</v>
      </c>
      <c r="M27" s="1019">
        <v>7981</v>
      </c>
      <c r="N27" s="1019">
        <v>596</v>
      </c>
      <c r="O27" s="1020">
        <v>0.93051183397458315</v>
      </c>
      <c r="P27" s="1020">
        <v>6.9488166025416812E-2</v>
      </c>
      <c r="Q27" s="1020">
        <v>0.95969868870360264</v>
      </c>
    </row>
    <row r="28" spans="2:17" s="101" customFormat="1" x14ac:dyDescent="0.35">
      <c r="B28" s="101" t="s">
        <v>43</v>
      </c>
      <c r="C28" s="1019">
        <v>15096</v>
      </c>
      <c r="D28" s="1019">
        <v>13599</v>
      </c>
      <c r="E28" s="1019">
        <v>1497</v>
      </c>
      <c r="F28" s="1020">
        <v>0.90083465818759934</v>
      </c>
      <c r="G28" s="1020">
        <v>9.9165341812400637E-2</v>
      </c>
      <c r="I28" s="101">
        <v>18</v>
      </c>
      <c r="J28" s="101">
        <v>16</v>
      </c>
      <c r="K28" s="101">
        <v>15</v>
      </c>
      <c r="L28" s="101" t="s">
        <v>47</v>
      </c>
      <c r="M28" s="1019">
        <v>768</v>
      </c>
      <c r="N28" s="1019">
        <v>60</v>
      </c>
      <c r="O28" s="1020">
        <v>0.92753623188405798</v>
      </c>
      <c r="P28" s="1020">
        <v>7.2463768115942032E-2</v>
      </c>
      <c r="Q28" s="1020">
        <v>0.95969868870360264</v>
      </c>
    </row>
    <row r="29" spans="2:17" s="101" customFormat="1" x14ac:dyDescent="0.35">
      <c r="B29" s="101" t="s">
        <v>44</v>
      </c>
      <c r="C29" s="1019">
        <v>3531</v>
      </c>
      <c r="D29" s="1019">
        <v>3411</v>
      </c>
      <c r="E29" s="1019">
        <v>120</v>
      </c>
      <c r="F29" s="1020">
        <v>0.96601529311809686</v>
      </c>
      <c r="G29" s="1020">
        <v>3.3984706881903144E-2</v>
      </c>
      <c r="I29" s="101">
        <v>9</v>
      </c>
      <c r="J29" s="101">
        <v>17</v>
      </c>
      <c r="K29" s="101">
        <v>9</v>
      </c>
      <c r="L29" s="101" t="s">
        <v>41</v>
      </c>
      <c r="M29" s="1019">
        <v>45961</v>
      </c>
      <c r="N29" s="1019">
        <v>3845</v>
      </c>
      <c r="O29" s="1020">
        <v>0.92280046580733244</v>
      </c>
      <c r="P29" s="1020">
        <v>7.7199534192667549E-2</v>
      </c>
      <c r="Q29" s="1020">
        <v>0.95969868870360264</v>
      </c>
    </row>
    <row r="30" spans="2:17" s="101" customFormat="1" x14ac:dyDescent="0.35">
      <c r="B30" s="101" t="s">
        <v>45</v>
      </c>
      <c r="C30" s="1019">
        <v>19873</v>
      </c>
      <c r="D30" s="1019">
        <v>17299</v>
      </c>
      <c r="E30" s="1019">
        <v>2574</v>
      </c>
      <c r="F30" s="1020">
        <v>0.87047753233029734</v>
      </c>
      <c r="G30" s="1020">
        <v>0.1295224676697026</v>
      </c>
      <c r="I30" s="101">
        <v>20</v>
      </c>
      <c r="J30" s="101">
        <v>18</v>
      </c>
      <c r="K30" s="101">
        <v>16</v>
      </c>
      <c r="L30" s="101" t="s">
        <v>43</v>
      </c>
      <c r="M30" s="1019">
        <v>13599</v>
      </c>
      <c r="N30" s="1019">
        <v>1497</v>
      </c>
      <c r="O30" s="1020">
        <v>0.90083465818759934</v>
      </c>
      <c r="P30" s="1020">
        <v>9.9165341812400637E-2</v>
      </c>
      <c r="Q30" s="1020">
        <v>0.95969868870360264</v>
      </c>
    </row>
    <row r="31" spans="2:17" s="101" customFormat="1" x14ac:dyDescent="0.35">
      <c r="B31" s="101" t="s">
        <v>46</v>
      </c>
      <c r="C31" s="1019">
        <v>2456</v>
      </c>
      <c r="D31" s="1019">
        <v>2318</v>
      </c>
      <c r="E31" s="1019">
        <v>138</v>
      </c>
      <c r="F31" s="1020">
        <v>0.94381107491856675</v>
      </c>
      <c r="G31" s="1020">
        <v>5.6188925081433222E-2</v>
      </c>
      <c r="I31" s="101">
        <v>14</v>
      </c>
      <c r="J31" s="101">
        <v>19</v>
      </c>
      <c r="K31" s="101">
        <v>5</v>
      </c>
      <c r="L31" s="101" t="s">
        <v>6</v>
      </c>
      <c r="M31" s="1019">
        <v>15182</v>
      </c>
      <c r="N31" s="1019">
        <v>2142</v>
      </c>
      <c r="O31" s="1020">
        <v>0.87635649965365969</v>
      </c>
      <c r="P31" s="1020">
        <v>0.12364350034634033</v>
      </c>
      <c r="Q31" s="1020">
        <v>0.95969868870360264</v>
      </c>
    </row>
    <row r="32" spans="2:17" s="101" customFormat="1" x14ac:dyDescent="0.35">
      <c r="B32" s="104" t="s">
        <v>108</v>
      </c>
      <c r="C32" s="105">
        <v>432244</v>
      </c>
      <c r="D32" s="105">
        <v>414824</v>
      </c>
      <c r="E32" s="105">
        <v>17420</v>
      </c>
      <c r="F32" s="106">
        <v>0.95969868870360264</v>
      </c>
      <c r="G32" s="106">
        <v>4.0301311296397406E-2</v>
      </c>
      <c r="I32" s="101">
        <v>12</v>
      </c>
      <c r="J32" s="101">
        <v>20</v>
      </c>
      <c r="K32" s="101">
        <v>18</v>
      </c>
      <c r="L32" s="101" t="s">
        <v>45</v>
      </c>
      <c r="M32" s="1019">
        <v>17299</v>
      </c>
      <c r="N32" s="1019">
        <v>2574</v>
      </c>
      <c r="O32" s="1020">
        <v>0.87047753233029734</v>
      </c>
      <c r="P32" s="1020">
        <v>0.1295224676697026</v>
      </c>
      <c r="Q32" s="1020">
        <v>0.95969868870360264</v>
      </c>
    </row>
    <row r="33" spans="13:16" s="113" customFormat="1" x14ac:dyDescent="0.35">
      <c r="M33" s="1150"/>
      <c r="N33" s="1150"/>
      <c r="O33" s="1151"/>
      <c r="P33" s="1151"/>
    </row>
    <row r="34" spans="13:16" s="113" customFormat="1" x14ac:dyDescent="0.35"/>
  </sheetData>
  <mergeCells count="3">
    <mergeCell ref="B6:N7"/>
    <mergeCell ref="B8:N8"/>
    <mergeCell ref="C11:E11"/>
  </mergeCells>
  <printOptions horizontalCentered="1"/>
  <pageMargins left="0" right="0" top="0.43307086614173229" bottom="0.43307086614173229" header="0" footer="0"/>
  <pageSetup paperSize="9" scale="86" orientation="landscape" r:id="rId1"/>
  <headerFooter alignWithMargins="0"/>
  <rowBreaks count="1" manualBreakCount="1">
    <brk id="42" max="1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12">
    <tabColor theme="0"/>
    <pageSetUpPr fitToPage="1"/>
  </sheetPr>
  <dimension ref="A1:AB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0" width="10.81640625" style="220" customWidth="1"/>
    <col min="11" max="11" width="7.1796875" style="220" customWidth="1"/>
    <col min="12" max="12" width="1.1796875" style="220" customWidth="1"/>
    <col min="13" max="13" width="7.1796875" style="220" customWidth="1"/>
    <col min="14" max="14" width="7.7265625" style="220" customWidth="1"/>
    <col min="15" max="22" width="8.26953125" style="220" customWidth="1"/>
    <col min="23" max="24" width="7.7265625" style="220" customWidth="1"/>
    <col min="25" max="25" width="11.453125" style="220" customWidth="1"/>
    <col min="26" max="26" width="11.453125" style="220"/>
    <col min="27" max="27" width="11.81640625" style="220" bestFit="1" customWidth="1"/>
    <col min="28" max="16384" width="11.453125" style="220"/>
  </cols>
  <sheetData>
    <row r="1" spans="1:26" x14ac:dyDescent="0.35">
      <c r="A1" s="219"/>
      <c r="B1" s="219"/>
      <c r="J1" s="221"/>
      <c r="K1" s="221"/>
    </row>
    <row r="2" spans="1:26" ht="48.75" customHeight="1" x14ac:dyDescent="0.35">
      <c r="A2" s="219"/>
      <c r="B2" s="219"/>
      <c r="J2" s="221"/>
      <c r="K2" s="221"/>
    </row>
    <row r="3" spans="1:26" ht="24" customHeight="1" x14ac:dyDescent="0.35">
      <c r="A3" s="219"/>
      <c r="B3" s="1378" t="s">
        <v>370</v>
      </c>
      <c r="C3" s="1378"/>
      <c r="D3" s="1378"/>
      <c r="E3" s="1378"/>
      <c r="F3" s="1378"/>
      <c r="G3" s="1378"/>
      <c r="H3" s="1378"/>
      <c r="I3" s="1378"/>
      <c r="J3" s="1378"/>
      <c r="K3" s="1378"/>
      <c r="L3" s="1378"/>
      <c r="M3" s="1378"/>
      <c r="N3" s="1378"/>
      <c r="O3" s="1378"/>
      <c r="P3" s="1378"/>
      <c r="Q3" s="1378"/>
      <c r="R3" s="1378"/>
      <c r="S3" s="1378"/>
      <c r="T3" s="1378"/>
      <c r="U3" s="1378"/>
      <c r="V3" s="1378"/>
      <c r="W3" s="1378"/>
    </row>
    <row r="5" spans="1:26" x14ac:dyDescent="0.35">
      <c r="B5" s="219"/>
      <c r="C5" s="219"/>
      <c r="D5" s="1367" t="s">
        <v>366</v>
      </c>
      <c r="E5" s="1367"/>
      <c r="F5" s="1367"/>
      <c r="G5" s="1367"/>
      <c r="H5" s="1367"/>
      <c r="I5" s="1367"/>
      <c r="J5" s="1367"/>
      <c r="K5" s="1367"/>
      <c r="L5" s="219"/>
      <c r="M5" s="1368" t="s">
        <v>340</v>
      </c>
      <c r="N5" s="1368"/>
      <c r="O5" s="1368"/>
      <c r="P5" s="1368"/>
      <c r="Q5" s="1368"/>
      <c r="R5" s="1368"/>
      <c r="S5" s="1368"/>
      <c r="T5" s="1368"/>
      <c r="U5" s="1368"/>
      <c r="V5" s="1368"/>
      <c r="W5" s="1368"/>
      <c r="X5" s="1368"/>
    </row>
    <row r="6" spans="1:26" ht="21" customHeight="1" x14ac:dyDescent="0.35">
      <c r="B6" s="219"/>
      <c r="C6" s="219"/>
      <c r="D6" s="1368"/>
      <c r="E6" s="1368"/>
      <c r="F6" s="1368"/>
      <c r="G6" s="1368"/>
      <c r="H6" s="1368"/>
      <c r="I6" s="1368"/>
      <c r="J6" s="1368"/>
      <c r="K6" s="1368"/>
      <c r="L6" s="219"/>
      <c r="M6" s="1369">
        <v>43830</v>
      </c>
      <c r="N6" s="1370"/>
      <c r="O6" s="1371">
        <v>44196</v>
      </c>
      <c r="P6" s="1372"/>
      <c r="Q6" s="1371">
        <v>44561</v>
      </c>
      <c r="R6" s="1372"/>
      <c r="S6" s="1375">
        <v>44926</v>
      </c>
      <c r="T6" s="1376"/>
      <c r="U6" s="1373">
        <v>45291</v>
      </c>
      <c r="V6" s="1377"/>
      <c r="W6" s="1373">
        <f>EVO_sol!W6</f>
        <v>45657</v>
      </c>
      <c r="X6" s="1374"/>
    </row>
    <row r="7" spans="1:26" x14ac:dyDescent="0.35">
      <c r="B7" s="225"/>
      <c r="C7" s="219"/>
      <c r="D7" s="226">
        <v>43465</v>
      </c>
      <c r="E7" s="227">
        <v>43830</v>
      </c>
      <c r="F7" s="228">
        <v>44196</v>
      </c>
      <c r="G7" s="228">
        <v>44561</v>
      </c>
      <c r="H7" s="228">
        <v>44926</v>
      </c>
      <c r="I7" s="228">
        <v>45291</v>
      </c>
      <c r="J7" s="228">
        <f>EVO!J7</f>
        <v>45657</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35">
      <c r="B8" s="225"/>
      <c r="C8" s="219"/>
      <c r="D8" s="234"/>
      <c r="E8" s="234"/>
      <c r="F8" s="234"/>
      <c r="G8" s="297"/>
      <c r="H8" s="297"/>
      <c r="I8" s="297"/>
      <c r="J8" s="234"/>
      <c r="K8" s="234"/>
      <c r="L8" s="219"/>
    </row>
    <row r="9" spans="1:26" ht="15" customHeight="1" x14ac:dyDescent="0.35">
      <c r="B9" s="298" t="s">
        <v>8</v>
      </c>
      <c r="C9" s="219"/>
      <c r="D9" s="299">
        <v>75097</v>
      </c>
      <c r="E9" s="300">
        <v>73871</v>
      </c>
      <c r="F9" s="300">
        <v>56534</v>
      </c>
      <c r="G9" s="254">
        <v>38325</v>
      </c>
      <c r="H9" s="254">
        <v>36606</v>
      </c>
      <c r="I9" s="254">
        <v>35558</v>
      </c>
      <c r="J9" s="301">
        <v>17192</v>
      </c>
      <c r="K9" s="302"/>
      <c r="L9" s="222"/>
      <c r="M9" s="278">
        <v>-1.6325552285710532E-2</v>
      </c>
      <c r="N9" s="279">
        <v>-1226</v>
      </c>
      <c r="O9" s="280">
        <v>-0.23469291061444952</v>
      </c>
      <c r="P9" s="279">
        <v>-17337</v>
      </c>
      <c r="Q9" s="280">
        <f t="shared" ref="Q9:Q27" si="0">G9/F9-1</f>
        <v>-0.32208936215374817</v>
      </c>
      <c r="R9" s="279">
        <f t="shared" ref="R9:R27" si="1">G9-F9</f>
        <v>-18209</v>
      </c>
      <c r="S9" s="280">
        <f>H9/G9-1</f>
        <v>-4.4853228962817959E-2</v>
      </c>
      <c r="T9" s="279">
        <f>H9-G9</f>
        <v>-1719</v>
      </c>
      <c r="U9" s="280">
        <f>I9/H9-1</f>
        <v>-2.862918647216306E-2</v>
      </c>
      <c r="V9" s="279">
        <f>I9-H9</f>
        <v>-1048</v>
      </c>
      <c r="W9" s="280">
        <v>-0.51650824005849594</v>
      </c>
      <c r="X9" s="279">
        <v>-18366</v>
      </c>
    </row>
    <row r="10" spans="1:26" x14ac:dyDescent="0.35">
      <c r="B10" s="303" t="s">
        <v>7</v>
      </c>
      <c r="C10" s="219"/>
      <c r="D10" s="253">
        <v>6000</v>
      </c>
      <c r="E10" s="254">
        <v>6236</v>
      </c>
      <c r="F10" s="254">
        <v>4811</v>
      </c>
      <c r="G10" s="254">
        <v>2779</v>
      </c>
      <c r="H10" s="254">
        <v>1565</v>
      </c>
      <c r="I10" s="254">
        <v>186</v>
      </c>
      <c r="J10" s="257">
        <v>86</v>
      </c>
      <c r="L10" s="222"/>
      <c r="M10" s="256">
        <v>3.9333333333333442E-2</v>
      </c>
      <c r="N10" s="257">
        <v>236</v>
      </c>
      <c r="O10" s="258">
        <v>-0.22851186658114175</v>
      </c>
      <c r="P10" s="257">
        <v>-1425</v>
      </c>
      <c r="Q10" s="258">
        <f t="shared" si="0"/>
        <v>-0.4223654125961338</v>
      </c>
      <c r="R10" s="257">
        <f t="shared" si="1"/>
        <v>-2032</v>
      </c>
      <c r="S10" s="258">
        <f t="shared" ref="S10:S27" si="2">H10/G10-1</f>
        <v>-0.43684778697373161</v>
      </c>
      <c r="T10" s="257">
        <f t="shared" ref="T10:T27" si="3">H10-G10</f>
        <v>-1214</v>
      </c>
      <c r="U10" s="258">
        <f t="shared" ref="U10:U27" si="4">I10/H10-1</f>
        <v>-0.88115015974440891</v>
      </c>
      <c r="V10" s="257">
        <f t="shared" ref="V10:V27" si="5">I10-H10</f>
        <v>-1379</v>
      </c>
      <c r="W10" s="258">
        <v>-0.5376344086021505</v>
      </c>
      <c r="X10" s="257">
        <v>-100</v>
      </c>
    </row>
    <row r="11" spans="1:26" x14ac:dyDescent="0.35">
      <c r="B11" s="303" t="s">
        <v>37</v>
      </c>
      <c r="C11" s="219"/>
      <c r="D11" s="253">
        <v>3524</v>
      </c>
      <c r="E11" s="254">
        <v>5794</v>
      </c>
      <c r="F11" s="254">
        <v>3064</v>
      </c>
      <c r="G11" s="254">
        <v>2063</v>
      </c>
      <c r="H11" s="254">
        <v>2778</v>
      </c>
      <c r="I11" s="254">
        <v>1346</v>
      </c>
      <c r="J11" s="257">
        <v>445</v>
      </c>
      <c r="L11" s="222"/>
      <c r="M11" s="256">
        <v>0.64415437003405218</v>
      </c>
      <c r="N11" s="257">
        <v>2270</v>
      </c>
      <c r="O11" s="258">
        <v>-0.47117707973765965</v>
      </c>
      <c r="P11" s="257">
        <v>-2730</v>
      </c>
      <c r="Q11" s="258">
        <f t="shared" si="0"/>
        <v>-0.32669712793733685</v>
      </c>
      <c r="R11" s="257">
        <f t="shared" si="1"/>
        <v>-1001</v>
      </c>
      <c r="S11" s="258">
        <f t="shared" si="2"/>
        <v>0.34658264663111971</v>
      </c>
      <c r="T11" s="257">
        <f t="shared" si="3"/>
        <v>715</v>
      </c>
      <c r="U11" s="258">
        <f t="shared" si="4"/>
        <v>-0.51547876169906415</v>
      </c>
      <c r="V11" s="257">
        <f t="shared" si="5"/>
        <v>-1432</v>
      </c>
      <c r="W11" s="258">
        <v>-0.66939078751857362</v>
      </c>
      <c r="X11" s="257">
        <v>-901</v>
      </c>
    </row>
    <row r="12" spans="1:26" x14ac:dyDescent="0.35">
      <c r="B12" s="303" t="s">
        <v>38</v>
      </c>
      <c r="C12" s="219"/>
      <c r="D12" s="253">
        <v>2811</v>
      </c>
      <c r="E12" s="254">
        <v>4317</v>
      </c>
      <c r="F12" s="254">
        <v>2454</v>
      </c>
      <c r="G12" s="254">
        <v>2514</v>
      </c>
      <c r="H12" s="254">
        <v>3293</v>
      </c>
      <c r="I12" s="254">
        <v>4117</v>
      </c>
      <c r="J12" s="257">
        <v>3750</v>
      </c>
      <c r="L12" s="222"/>
      <c r="M12" s="256">
        <v>0.53575240128068313</v>
      </c>
      <c r="N12" s="257">
        <v>1506</v>
      </c>
      <c r="O12" s="258">
        <v>-0.43154968728283527</v>
      </c>
      <c r="P12" s="257">
        <v>-1863</v>
      </c>
      <c r="Q12" s="258">
        <f t="shared" si="0"/>
        <v>2.4449877750611249E-2</v>
      </c>
      <c r="R12" s="257">
        <f t="shared" si="1"/>
        <v>60</v>
      </c>
      <c r="S12" s="258">
        <f t="shared" si="2"/>
        <v>0.30986475735879071</v>
      </c>
      <c r="T12" s="257">
        <f t="shared" si="3"/>
        <v>779</v>
      </c>
      <c r="U12" s="258">
        <f t="shared" si="4"/>
        <v>0.25022775584573331</v>
      </c>
      <c r="V12" s="257">
        <f t="shared" si="5"/>
        <v>824</v>
      </c>
      <c r="W12" s="258">
        <v>-8.9142579548214695E-2</v>
      </c>
      <c r="X12" s="257">
        <v>-367</v>
      </c>
    </row>
    <row r="13" spans="1:26" x14ac:dyDescent="0.35">
      <c r="B13" s="303" t="s">
        <v>6</v>
      </c>
      <c r="C13" s="219"/>
      <c r="D13" s="253">
        <v>8956</v>
      </c>
      <c r="E13" s="254">
        <v>9040</v>
      </c>
      <c r="F13" s="254">
        <v>8082</v>
      </c>
      <c r="G13" s="254">
        <v>9950</v>
      </c>
      <c r="H13" s="254">
        <v>7071</v>
      </c>
      <c r="I13" s="254">
        <v>5826</v>
      </c>
      <c r="J13" s="257">
        <v>7478</v>
      </c>
      <c r="K13" s="304"/>
      <c r="L13" s="219"/>
      <c r="M13" s="256">
        <v>9.3791871371147195E-3</v>
      </c>
      <c r="N13" s="257">
        <v>84</v>
      </c>
      <c r="O13" s="258">
        <v>-0.10597345132743363</v>
      </c>
      <c r="P13" s="257">
        <v>-958</v>
      </c>
      <c r="Q13" s="258">
        <f t="shared" si="0"/>
        <v>0.23113090819104176</v>
      </c>
      <c r="R13" s="257">
        <f t="shared" si="1"/>
        <v>1868</v>
      </c>
      <c r="S13" s="258">
        <f t="shared" si="2"/>
        <v>-0.28934673366834174</v>
      </c>
      <c r="T13" s="257">
        <f t="shared" si="3"/>
        <v>-2879</v>
      </c>
      <c r="U13" s="258">
        <f t="shared" si="4"/>
        <v>-0.1760712770470938</v>
      </c>
      <c r="V13" s="257">
        <f t="shared" si="5"/>
        <v>-1245</v>
      </c>
      <c r="W13" s="258">
        <v>0.28355647099210435</v>
      </c>
      <c r="X13" s="257">
        <v>1652</v>
      </c>
      <c r="Z13" s="224"/>
    </row>
    <row r="14" spans="1:26" x14ac:dyDescent="0.35">
      <c r="B14" s="303" t="s">
        <v>5</v>
      </c>
      <c r="C14" s="219"/>
      <c r="D14" s="253">
        <v>4667</v>
      </c>
      <c r="E14" s="254">
        <v>3990</v>
      </c>
      <c r="F14" s="254">
        <v>3899</v>
      </c>
      <c r="G14" s="254">
        <v>1365</v>
      </c>
      <c r="H14" s="254">
        <v>873</v>
      </c>
      <c r="I14" s="254">
        <v>1583</v>
      </c>
      <c r="J14" s="257">
        <v>376</v>
      </c>
      <c r="K14" s="304"/>
      <c r="L14" s="219"/>
      <c r="M14" s="256">
        <v>-0.14506106706663813</v>
      </c>
      <c r="N14" s="257">
        <v>-677</v>
      </c>
      <c r="O14" s="258">
        <v>-2.2807017543859609E-2</v>
      </c>
      <c r="P14" s="257">
        <v>-91</v>
      </c>
      <c r="Q14" s="258">
        <f t="shared" si="0"/>
        <v>-0.64991023339317766</v>
      </c>
      <c r="R14" s="257">
        <f t="shared" si="1"/>
        <v>-2534</v>
      </c>
      <c r="S14" s="258">
        <f t="shared" si="2"/>
        <v>-0.36043956043956049</v>
      </c>
      <c r="T14" s="257">
        <f t="shared" si="3"/>
        <v>-492</v>
      </c>
      <c r="U14" s="258">
        <f t="shared" si="4"/>
        <v>0.81328751431844215</v>
      </c>
      <c r="V14" s="257">
        <f t="shared" si="5"/>
        <v>710</v>
      </c>
      <c r="W14" s="258">
        <v>-0.76247631080227418</v>
      </c>
      <c r="X14" s="257">
        <v>-1207</v>
      </c>
      <c r="Z14" s="224"/>
    </row>
    <row r="15" spans="1:26" x14ac:dyDescent="0.35">
      <c r="B15" s="303" t="s">
        <v>4</v>
      </c>
      <c r="C15" s="219"/>
      <c r="D15" s="253">
        <v>1471</v>
      </c>
      <c r="E15" s="254">
        <v>1593</v>
      </c>
      <c r="F15" s="254">
        <v>119</v>
      </c>
      <c r="G15" s="254">
        <v>186</v>
      </c>
      <c r="H15" s="254">
        <v>207</v>
      </c>
      <c r="I15" s="254">
        <v>157</v>
      </c>
      <c r="J15" s="257">
        <v>151</v>
      </c>
      <c r="L15" s="222"/>
      <c r="M15" s="256">
        <v>8.2936777702243392E-2</v>
      </c>
      <c r="N15" s="257">
        <v>122</v>
      </c>
      <c r="O15" s="258">
        <v>-0.92529817953546767</v>
      </c>
      <c r="P15" s="257">
        <v>-1474</v>
      </c>
      <c r="Q15" s="258">
        <f t="shared" si="0"/>
        <v>0.56302521008403361</v>
      </c>
      <c r="R15" s="257">
        <f t="shared" si="1"/>
        <v>67</v>
      </c>
      <c r="S15" s="258">
        <f t="shared" si="2"/>
        <v>0.11290322580645151</v>
      </c>
      <c r="T15" s="257">
        <f t="shared" si="3"/>
        <v>21</v>
      </c>
      <c r="U15" s="258">
        <f t="shared" si="4"/>
        <v>-0.24154589371980673</v>
      </c>
      <c r="V15" s="257">
        <f t="shared" si="5"/>
        <v>-50</v>
      </c>
      <c r="W15" s="258">
        <v>-3.8216560509554132E-2</v>
      </c>
      <c r="X15" s="257">
        <v>-6</v>
      </c>
      <c r="Z15" s="224"/>
    </row>
    <row r="16" spans="1:26" x14ac:dyDescent="0.35">
      <c r="B16" s="303" t="s">
        <v>40</v>
      </c>
      <c r="C16" s="219"/>
      <c r="D16" s="253">
        <v>7126</v>
      </c>
      <c r="E16" s="254">
        <v>5895</v>
      </c>
      <c r="F16" s="254">
        <v>4923</v>
      </c>
      <c r="G16" s="254">
        <v>3015</v>
      </c>
      <c r="H16" s="254">
        <v>2591</v>
      </c>
      <c r="I16" s="254">
        <v>2478</v>
      </c>
      <c r="J16" s="257">
        <v>2010</v>
      </c>
      <c r="L16" s="222"/>
      <c r="M16" s="256">
        <v>-0.17274768453550382</v>
      </c>
      <c r="N16" s="257">
        <v>-1231</v>
      </c>
      <c r="O16" s="258">
        <v>-0.16488549618320614</v>
      </c>
      <c r="P16" s="257">
        <v>-972</v>
      </c>
      <c r="Q16" s="258">
        <f t="shared" si="0"/>
        <v>-0.38756855575868376</v>
      </c>
      <c r="R16" s="257">
        <f t="shared" si="1"/>
        <v>-1908</v>
      </c>
      <c r="S16" s="258">
        <f t="shared" si="2"/>
        <v>-0.14063018242122716</v>
      </c>
      <c r="T16" s="257">
        <f t="shared" si="3"/>
        <v>-424</v>
      </c>
      <c r="U16" s="258">
        <f t="shared" si="4"/>
        <v>-4.3612504824392162E-2</v>
      </c>
      <c r="V16" s="257">
        <f t="shared" si="5"/>
        <v>-113</v>
      </c>
      <c r="W16" s="258">
        <v>-0.18886198547215494</v>
      </c>
      <c r="X16" s="257">
        <v>-468</v>
      </c>
      <c r="Z16" s="224"/>
    </row>
    <row r="17" spans="2:28" x14ac:dyDescent="0.35">
      <c r="B17" s="303" t="s">
        <v>41</v>
      </c>
      <c r="C17" s="219"/>
      <c r="D17" s="253">
        <v>75141</v>
      </c>
      <c r="E17" s="254">
        <v>76253</v>
      </c>
      <c r="F17" s="254">
        <v>73386</v>
      </c>
      <c r="G17" s="254">
        <v>78542</v>
      </c>
      <c r="H17" s="254">
        <v>69770</v>
      </c>
      <c r="I17" s="254">
        <v>48470</v>
      </c>
      <c r="J17" s="257">
        <v>39755</v>
      </c>
      <c r="K17" s="304"/>
      <c r="L17" s="219"/>
      <c r="M17" s="256">
        <v>1.4798844838370462E-2</v>
      </c>
      <c r="N17" s="257">
        <v>1112</v>
      </c>
      <c r="O17" s="258">
        <v>-3.7598520713939099E-2</v>
      </c>
      <c r="P17" s="257">
        <v>-2867</v>
      </c>
      <c r="Q17" s="258">
        <f t="shared" si="0"/>
        <v>7.0258632436704493E-2</v>
      </c>
      <c r="R17" s="257">
        <f t="shared" si="1"/>
        <v>5156</v>
      </c>
      <c r="S17" s="258">
        <f t="shared" si="2"/>
        <v>-0.11168546764788267</v>
      </c>
      <c r="T17" s="257">
        <f t="shared" si="3"/>
        <v>-8772</v>
      </c>
      <c r="U17" s="258">
        <f t="shared" si="4"/>
        <v>-0.30528880607711051</v>
      </c>
      <c r="V17" s="257">
        <f t="shared" si="5"/>
        <v>-21300</v>
      </c>
      <c r="W17" s="258">
        <v>-0.17980193934392408</v>
      </c>
      <c r="X17" s="257">
        <v>-8715</v>
      </c>
      <c r="Z17" s="224"/>
    </row>
    <row r="18" spans="2:28" x14ac:dyDescent="0.35">
      <c r="B18" s="303" t="s">
        <v>3</v>
      </c>
      <c r="C18" s="219"/>
      <c r="D18" s="253">
        <v>10677</v>
      </c>
      <c r="E18" s="254">
        <v>14865</v>
      </c>
      <c r="F18" s="254">
        <v>13381</v>
      </c>
      <c r="G18" s="254">
        <v>11826</v>
      </c>
      <c r="H18" s="254">
        <v>10571</v>
      </c>
      <c r="I18" s="254">
        <v>15501</v>
      </c>
      <c r="J18" s="257">
        <v>7989</v>
      </c>
      <c r="L18" s="222"/>
      <c r="M18" s="256">
        <v>0.39224501264400113</v>
      </c>
      <c r="N18" s="257">
        <v>4188</v>
      </c>
      <c r="O18" s="258">
        <v>-9.9831819710729852E-2</v>
      </c>
      <c r="P18" s="257">
        <v>-1484</v>
      </c>
      <c r="Q18" s="258">
        <f>G18/F18-1</f>
        <v>-0.11620955085569096</v>
      </c>
      <c r="R18" s="257">
        <f>G18-F18</f>
        <v>-1555</v>
      </c>
      <c r="S18" s="258">
        <f t="shared" si="2"/>
        <v>-0.10612210383899878</v>
      </c>
      <c r="T18" s="257">
        <f t="shared" si="3"/>
        <v>-1255</v>
      </c>
      <c r="U18" s="258">
        <f t="shared" si="4"/>
        <v>0.46637025825371303</v>
      </c>
      <c r="V18" s="257">
        <f t="shared" si="5"/>
        <v>4930</v>
      </c>
      <c r="W18" s="258">
        <v>-0.48461389587768533</v>
      </c>
      <c r="X18" s="257">
        <v>-7512</v>
      </c>
      <c r="Z18" s="224"/>
    </row>
    <row r="19" spans="2:28" x14ac:dyDescent="0.35">
      <c r="B19" s="303" t="s">
        <v>2</v>
      </c>
      <c r="C19" s="219"/>
      <c r="D19" s="253">
        <v>4152</v>
      </c>
      <c r="E19" s="254">
        <v>7206</v>
      </c>
      <c r="F19" s="254">
        <v>5685</v>
      </c>
      <c r="G19" s="254">
        <v>5272</v>
      </c>
      <c r="H19" s="254">
        <v>6122</v>
      </c>
      <c r="I19" s="254">
        <v>5753</v>
      </c>
      <c r="J19" s="257">
        <v>3823</v>
      </c>
      <c r="L19" s="222"/>
      <c r="M19" s="256">
        <v>0.73554913294797686</v>
      </c>
      <c r="N19" s="257">
        <v>3054</v>
      </c>
      <c r="O19" s="258">
        <v>-0.21107410491257284</v>
      </c>
      <c r="P19" s="257">
        <v>-1521</v>
      </c>
      <c r="Q19" s="258">
        <f t="shared" si="0"/>
        <v>-7.2647317502198772E-2</v>
      </c>
      <c r="R19" s="257">
        <f t="shared" si="1"/>
        <v>-413</v>
      </c>
      <c r="S19" s="258">
        <f t="shared" si="2"/>
        <v>0.16122913505311076</v>
      </c>
      <c r="T19" s="257">
        <f t="shared" si="3"/>
        <v>850</v>
      </c>
      <c r="U19" s="258">
        <f t="shared" si="4"/>
        <v>-6.0274420124142414E-2</v>
      </c>
      <c r="V19" s="257">
        <f t="shared" si="5"/>
        <v>-369</v>
      </c>
      <c r="W19" s="258">
        <v>-0.33547714236050752</v>
      </c>
      <c r="X19" s="257">
        <v>-1930</v>
      </c>
      <c r="Z19" s="224"/>
    </row>
    <row r="20" spans="2:28" x14ac:dyDescent="0.35">
      <c r="B20" s="303" t="s">
        <v>35</v>
      </c>
      <c r="C20" s="219"/>
      <c r="D20" s="253">
        <v>7804</v>
      </c>
      <c r="E20" s="254">
        <v>8456</v>
      </c>
      <c r="F20" s="254">
        <v>4923</v>
      </c>
      <c r="G20" s="254">
        <v>4018</v>
      </c>
      <c r="H20" s="254">
        <v>3271</v>
      </c>
      <c r="I20" s="254">
        <v>1893</v>
      </c>
      <c r="J20" s="257">
        <v>1256</v>
      </c>
      <c r="L20" s="222"/>
      <c r="M20" s="256">
        <v>8.3546899026140542E-2</v>
      </c>
      <c r="N20" s="257">
        <v>652</v>
      </c>
      <c r="O20" s="258">
        <v>-0.41780983916745507</v>
      </c>
      <c r="P20" s="257">
        <v>-3533</v>
      </c>
      <c r="Q20" s="258">
        <f t="shared" si="0"/>
        <v>-0.18383099735933373</v>
      </c>
      <c r="R20" s="257">
        <f t="shared" si="1"/>
        <v>-905</v>
      </c>
      <c r="S20" s="258">
        <f t="shared" si="2"/>
        <v>-0.18591338974614235</v>
      </c>
      <c r="T20" s="257">
        <f t="shared" si="3"/>
        <v>-747</v>
      </c>
      <c r="U20" s="258">
        <f t="shared" si="4"/>
        <v>-0.42127789666768567</v>
      </c>
      <c r="V20" s="257">
        <f t="shared" si="5"/>
        <v>-1378</v>
      </c>
      <c r="W20" s="258">
        <v>-0.33650290544109873</v>
      </c>
      <c r="X20" s="257">
        <v>-637</v>
      </c>
      <c r="Z20" s="224"/>
    </row>
    <row r="21" spans="2:28" x14ac:dyDescent="0.35">
      <c r="B21" s="303" t="s">
        <v>42</v>
      </c>
      <c r="C21" s="219"/>
      <c r="D21" s="253">
        <v>19669</v>
      </c>
      <c r="E21" s="254">
        <v>28300</v>
      </c>
      <c r="F21" s="254">
        <v>28494</v>
      </c>
      <c r="G21" s="254">
        <v>10563</v>
      </c>
      <c r="H21" s="254">
        <v>9303</v>
      </c>
      <c r="I21" s="254">
        <v>8062</v>
      </c>
      <c r="J21" s="257">
        <v>10859</v>
      </c>
      <c r="L21" s="222"/>
      <c r="M21" s="256">
        <v>0.4388123442981342</v>
      </c>
      <c r="N21" s="257">
        <v>8631</v>
      </c>
      <c r="O21" s="258">
        <v>6.8551236749117006E-3</v>
      </c>
      <c r="P21" s="257">
        <v>194</v>
      </c>
      <c r="Q21" s="258">
        <f t="shared" si="0"/>
        <v>-0.62929037692145717</v>
      </c>
      <c r="R21" s="257">
        <f t="shared" si="1"/>
        <v>-17931</v>
      </c>
      <c r="S21" s="258">
        <f t="shared" si="2"/>
        <v>-0.11928429423459241</v>
      </c>
      <c r="T21" s="257">
        <f t="shared" si="3"/>
        <v>-1260</v>
      </c>
      <c r="U21" s="258">
        <f t="shared" si="4"/>
        <v>-0.13339782865742233</v>
      </c>
      <c r="V21" s="257">
        <f t="shared" si="5"/>
        <v>-1241</v>
      </c>
      <c r="W21" s="258">
        <v>0.34693624410816182</v>
      </c>
      <c r="X21" s="257">
        <v>2797</v>
      </c>
      <c r="Z21" s="224"/>
    </row>
    <row r="22" spans="2:28" x14ac:dyDescent="0.35">
      <c r="B22" s="303" t="s">
        <v>43</v>
      </c>
      <c r="C22" s="219"/>
      <c r="D22" s="253">
        <v>4430</v>
      </c>
      <c r="E22" s="254">
        <v>6258</v>
      </c>
      <c r="F22" s="254">
        <v>4718</v>
      </c>
      <c r="G22" s="254">
        <v>5035</v>
      </c>
      <c r="H22" s="254">
        <v>6525</v>
      </c>
      <c r="I22" s="254">
        <v>7096</v>
      </c>
      <c r="J22" s="257">
        <v>6987</v>
      </c>
      <c r="L22" s="222"/>
      <c r="M22" s="256">
        <v>0.41264108352144468</v>
      </c>
      <c r="N22" s="257">
        <v>1828</v>
      </c>
      <c r="O22" s="258">
        <v>-0.24608501118568238</v>
      </c>
      <c r="P22" s="257">
        <v>-1540</v>
      </c>
      <c r="Q22" s="258">
        <f t="shared" si="0"/>
        <v>6.7189487070792753E-2</v>
      </c>
      <c r="R22" s="257">
        <f t="shared" si="1"/>
        <v>317</v>
      </c>
      <c r="S22" s="258">
        <f t="shared" si="2"/>
        <v>0.29592850049652442</v>
      </c>
      <c r="T22" s="257">
        <f t="shared" si="3"/>
        <v>1490</v>
      </c>
      <c r="U22" s="258">
        <f t="shared" si="4"/>
        <v>8.7509578544061384E-2</v>
      </c>
      <c r="V22" s="257">
        <f t="shared" si="5"/>
        <v>571</v>
      </c>
      <c r="W22" s="258">
        <v>-1.5360766629086808E-2</v>
      </c>
      <c r="X22" s="257">
        <v>-109</v>
      </c>
      <c r="Z22" s="224"/>
    </row>
    <row r="23" spans="2:28" x14ac:dyDescent="0.35">
      <c r="B23" s="303" t="s">
        <v>44</v>
      </c>
      <c r="C23" s="219"/>
      <c r="D23" s="253">
        <v>1465</v>
      </c>
      <c r="E23" s="254">
        <v>836</v>
      </c>
      <c r="F23" s="254">
        <v>801</v>
      </c>
      <c r="G23" s="254">
        <v>1019</v>
      </c>
      <c r="H23" s="254">
        <v>768</v>
      </c>
      <c r="I23" s="254">
        <v>659</v>
      </c>
      <c r="J23" s="257">
        <v>458</v>
      </c>
      <c r="K23" s="304"/>
      <c r="L23" s="219"/>
      <c r="M23" s="256">
        <v>-0.42935153583617747</v>
      </c>
      <c r="N23" s="257">
        <v>-629</v>
      </c>
      <c r="O23" s="258">
        <v>-4.186602870813394E-2</v>
      </c>
      <c r="P23" s="257">
        <v>-35</v>
      </c>
      <c r="Q23" s="258">
        <f t="shared" si="0"/>
        <v>0.27215980024968789</v>
      </c>
      <c r="R23" s="257">
        <f t="shared" si="1"/>
        <v>218</v>
      </c>
      <c r="S23" s="258">
        <f t="shared" si="2"/>
        <v>-0.24631992149165849</v>
      </c>
      <c r="T23" s="257">
        <f t="shared" si="3"/>
        <v>-251</v>
      </c>
      <c r="U23" s="258">
        <f t="shared" si="4"/>
        <v>-0.14192708333333337</v>
      </c>
      <c r="V23" s="257">
        <f t="shared" si="5"/>
        <v>-109</v>
      </c>
      <c r="W23" s="258">
        <v>-0.30500758725341426</v>
      </c>
      <c r="X23" s="257">
        <v>-201</v>
      </c>
      <c r="Z23" s="224"/>
    </row>
    <row r="24" spans="2:28" x14ac:dyDescent="0.35">
      <c r="B24" s="303" t="s">
        <v>45</v>
      </c>
      <c r="C24" s="219"/>
      <c r="D24" s="253">
        <v>13794</v>
      </c>
      <c r="E24" s="254">
        <v>13680</v>
      </c>
      <c r="F24" s="254">
        <v>13558</v>
      </c>
      <c r="G24" s="254">
        <v>13090</v>
      </c>
      <c r="H24" s="254">
        <v>13861</v>
      </c>
      <c r="I24" s="254">
        <v>14769</v>
      </c>
      <c r="J24" s="257">
        <v>14321</v>
      </c>
      <c r="L24" s="222"/>
      <c r="M24" s="256">
        <v>-8.2644628099173278E-3</v>
      </c>
      <c r="N24" s="257">
        <v>-114</v>
      </c>
      <c r="O24" s="258">
        <v>-8.9181286549707695E-3</v>
      </c>
      <c r="P24" s="257">
        <v>-122</v>
      </c>
      <c r="Q24" s="258">
        <f t="shared" si="0"/>
        <v>-3.451836554064025E-2</v>
      </c>
      <c r="R24" s="257">
        <f t="shared" si="1"/>
        <v>-468</v>
      </c>
      <c r="S24" s="258">
        <f t="shared" si="2"/>
        <v>5.8899923605805871E-2</v>
      </c>
      <c r="T24" s="257">
        <f t="shared" si="3"/>
        <v>771</v>
      </c>
      <c r="U24" s="258">
        <f t="shared" si="4"/>
        <v>6.5507539138590198E-2</v>
      </c>
      <c r="V24" s="257">
        <f t="shared" si="5"/>
        <v>908</v>
      </c>
      <c r="W24" s="258">
        <v>-3.0333807299072424E-2</v>
      </c>
      <c r="X24" s="257">
        <v>-448</v>
      </c>
      <c r="Z24" s="224"/>
    </row>
    <row r="25" spans="2:28" x14ac:dyDescent="0.35">
      <c r="B25" s="303" t="s">
        <v>46</v>
      </c>
      <c r="C25" s="219"/>
      <c r="D25" s="253">
        <v>3067</v>
      </c>
      <c r="E25" s="254">
        <v>3116</v>
      </c>
      <c r="F25" s="254">
        <v>3168</v>
      </c>
      <c r="G25" s="254">
        <v>3686</v>
      </c>
      <c r="H25" s="254">
        <v>1997</v>
      </c>
      <c r="I25" s="254">
        <v>1466</v>
      </c>
      <c r="J25" s="257">
        <v>1072</v>
      </c>
      <c r="L25" s="222"/>
      <c r="M25" s="256">
        <v>1.5976524290837846E-2</v>
      </c>
      <c r="N25" s="257">
        <v>49</v>
      </c>
      <c r="O25" s="258">
        <v>1.6688061617458283E-2</v>
      </c>
      <c r="P25" s="257">
        <v>52</v>
      </c>
      <c r="Q25" s="258">
        <f t="shared" si="0"/>
        <v>0.16351010101010099</v>
      </c>
      <c r="R25" s="257">
        <f t="shared" si="1"/>
        <v>518</v>
      </c>
      <c r="S25" s="258">
        <f t="shared" si="2"/>
        <v>-0.45822029300054257</v>
      </c>
      <c r="T25" s="257">
        <f t="shared" si="3"/>
        <v>-1689</v>
      </c>
      <c r="U25" s="258">
        <f t="shared" si="4"/>
        <v>-0.26589884827240862</v>
      </c>
      <c r="V25" s="257">
        <f t="shared" si="5"/>
        <v>-531</v>
      </c>
      <c r="W25" s="258">
        <v>-0.26875852660300137</v>
      </c>
      <c r="X25" s="257">
        <v>-394</v>
      </c>
      <c r="Z25" s="224"/>
    </row>
    <row r="26" spans="2:28" x14ac:dyDescent="0.35">
      <c r="B26" s="305" t="s">
        <v>1</v>
      </c>
      <c r="C26" s="219"/>
      <c r="D26" s="260">
        <v>186</v>
      </c>
      <c r="E26" s="261">
        <v>148</v>
      </c>
      <c r="F26" s="261">
        <v>243</v>
      </c>
      <c r="G26" s="261">
        <v>188</v>
      </c>
      <c r="H26" s="261">
        <v>251</v>
      </c>
      <c r="I26" s="261">
        <v>321</v>
      </c>
      <c r="J26" s="265">
        <v>325</v>
      </c>
      <c r="K26" s="1225"/>
      <c r="L26" s="219"/>
      <c r="M26" s="264">
        <v>-0.20430107526881724</v>
      </c>
      <c r="N26" s="265">
        <v>-38</v>
      </c>
      <c r="O26" s="266">
        <v>0.64189189189189189</v>
      </c>
      <c r="P26" s="265">
        <v>95</v>
      </c>
      <c r="Q26" s="266">
        <f t="shared" si="0"/>
        <v>-0.22633744855967075</v>
      </c>
      <c r="R26" s="265">
        <f t="shared" si="1"/>
        <v>-55</v>
      </c>
      <c r="S26" s="266">
        <f t="shared" si="2"/>
        <v>0.33510638297872331</v>
      </c>
      <c r="T26" s="265">
        <f t="shared" si="3"/>
        <v>63</v>
      </c>
      <c r="U26" s="266">
        <f t="shared" si="4"/>
        <v>0.2788844621513944</v>
      </c>
      <c r="V26" s="265">
        <f t="shared" si="5"/>
        <v>70</v>
      </c>
      <c r="W26" s="266">
        <v>1.2461059190031154E-2</v>
      </c>
      <c r="X26" s="257">
        <v>4</v>
      </c>
      <c r="Z26" s="224"/>
      <c r="AA26" s="224"/>
      <c r="AB26" s="286"/>
    </row>
    <row r="27" spans="2:28" x14ac:dyDescent="0.35">
      <c r="B27" s="235" t="s">
        <v>0</v>
      </c>
      <c r="C27" s="219"/>
      <c r="D27" s="1226">
        <f>SUM(D9:D26)</f>
        <v>250037</v>
      </c>
      <c r="E27" s="306">
        <f>SUM(E9:E26)</f>
        <v>269854</v>
      </c>
      <c r="F27" s="307">
        <f>SUM(F9:F26)</f>
        <v>232243</v>
      </c>
      <c r="G27" s="306">
        <f>SUM(G9:G26)</f>
        <v>193436</v>
      </c>
      <c r="H27" s="307">
        <v>177423</v>
      </c>
      <c r="I27" s="306">
        <v>155241</v>
      </c>
      <c r="J27" s="306">
        <f>SUM(J9:J26)</f>
        <v>118333</v>
      </c>
      <c r="K27" s="308"/>
      <c r="L27" s="222"/>
      <c r="M27" s="240">
        <f>E27/D27-1</f>
        <v>7.92562700720294E-2</v>
      </c>
      <c r="N27" s="241">
        <f>E27-D27</f>
        <v>19817</v>
      </c>
      <c r="O27" s="242">
        <f>F27/E27-1</f>
        <v>-0.13937536593861866</v>
      </c>
      <c r="P27" s="243">
        <f>F27-E27</f>
        <v>-37611</v>
      </c>
      <c r="Q27" s="242">
        <f t="shared" si="0"/>
        <v>-0.16709653251120593</v>
      </c>
      <c r="R27" s="237">
        <f t="shared" si="1"/>
        <v>-38807</v>
      </c>
      <c r="S27" s="242">
        <f t="shared" si="2"/>
        <v>-8.2781902024442244E-2</v>
      </c>
      <c r="T27" s="243">
        <f t="shared" si="3"/>
        <v>-16013</v>
      </c>
      <c r="U27" s="309">
        <f t="shared" si="4"/>
        <v>-0.12502324952232802</v>
      </c>
      <c r="V27" s="237">
        <f t="shared" si="5"/>
        <v>-22182</v>
      </c>
      <c r="W27" s="242">
        <v>-0.23774647161510165</v>
      </c>
      <c r="X27" s="243">
        <v>-36908</v>
      </c>
    </row>
    <row r="28" spans="2:28" x14ac:dyDescent="0.3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64"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600-000006000000}">
          <x14:colorSeries rgb="FF376092"/>
          <x14:colorNegative rgb="FFD00000"/>
          <x14:colorAxis rgb="FF000000"/>
          <x14:colorMarkers rgb="FFD00000"/>
          <x14:colorFirst rgb="FFD00000"/>
          <x14:colorLast rgb="FFD00000"/>
          <x14:colorHigh rgb="FFD00000"/>
          <x14:colorLow rgb="FFD00000"/>
          <x14:sparklines>
            <x14:sparkline>
              <xm:f>EVO_sinPIA!D9:J9</xm:f>
              <xm:sqref>K9</xm:sqref>
            </x14:sparkline>
            <x14:sparkline>
              <xm:f>EVO_sinPIA!D10:J10</xm:f>
              <xm:sqref>K10</xm:sqref>
            </x14:sparkline>
            <x14:sparkline>
              <xm:f>EVO_sinPIA!D11:J11</xm:f>
              <xm:sqref>K11</xm:sqref>
            </x14:sparkline>
            <x14:sparkline>
              <xm:f>EVO_sinPIA!D12:J12</xm:f>
              <xm:sqref>K12</xm:sqref>
            </x14:sparkline>
            <x14:sparkline>
              <xm:f>EVO_sinPIA!D13:J13</xm:f>
              <xm:sqref>K13</xm:sqref>
            </x14:sparkline>
            <x14:sparkline>
              <xm:f>EVO_sinPIA!D14:J14</xm:f>
              <xm:sqref>K14</xm:sqref>
            </x14:sparkline>
            <x14:sparkline>
              <xm:f>EVO_sinPIA!D15:J15</xm:f>
              <xm:sqref>K15</xm:sqref>
            </x14:sparkline>
            <x14:sparkline>
              <xm:f>EVO_sinPIA!D16:J16</xm:f>
              <xm:sqref>K16</xm:sqref>
            </x14:sparkline>
            <x14:sparkline>
              <xm:f>EVO_sinPIA!D17:J17</xm:f>
              <xm:sqref>K17</xm:sqref>
            </x14:sparkline>
            <x14:sparkline>
              <xm:f>EVO_sinPIA!D18:J18</xm:f>
              <xm:sqref>K18</xm:sqref>
            </x14:sparkline>
            <x14:sparkline>
              <xm:f>EVO_sinPIA!D19:J19</xm:f>
              <xm:sqref>K19</xm:sqref>
            </x14:sparkline>
            <x14:sparkline>
              <xm:f>EVO_sinPIA!D20:J20</xm:f>
              <xm:sqref>K20</xm:sqref>
            </x14:sparkline>
            <x14:sparkline>
              <xm:f>EVO_sinPIA!D21:J21</xm:f>
              <xm:sqref>K21</xm:sqref>
            </x14:sparkline>
            <x14:sparkline>
              <xm:f>EVO_sinPIA!D22:J22</xm:f>
              <xm:sqref>K22</xm:sqref>
            </x14:sparkline>
            <x14:sparkline>
              <xm:f>EVO_sinPIA!D23:J23</xm:f>
              <xm:sqref>K23</xm:sqref>
            </x14:sparkline>
            <x14:sparkline>
              <xm:f>EVO_sinPIA!D24:J24</xm:f>
              <xm:sqref>K24</xm:sqref>
            </x14:sparkline>
            <x14:sparkline>
              <xm:f>EVO_sinPIA!D25:J25</xm:f>
              <xm:sqref>K25</xm:sqref>
            </x14:sparkline>
            <x14:sparkline>
              <xm:f>EVO_sinPIA!D26:J26</xm:f>
              <xm:sqref>K26</xm:sqref>
            </x14:sparkline>
            <x14:sparkline>
              <xm:f>EVO_sinPIA!D27:J27</xm:f>
              <xm:sqref>K27</xm:sqref>
            </x14:sparkline>
          </x14:sparklines>
        </x14:sparklineGroup>
      </x14:sparklineGroups>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Hoja83">
    <pageSetUpPr fitToPage="1"/>
  </sheetPr>
  <dimension ref="A1:Q34"/>
  <sheetViews>
    <sheetView zoomScaleNormal="100" workbookViewId="0"/>
  </sheetViews>
  <sheetFormatPr baseColWidth="10" defaultColWidth="11.453125" defaultRowHeight="14.5" x14ac:dyDescent="0.35"/>
  <cols>
    <col min="1" max="1" width="4.26953125" style="666" customWidth="1"/>
    <col min="2" max="2" width="7.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11.453125" style="666"/>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499" t="s">
        <v>464</v>
      </c>
      <c r="C6" s="1499"/>
      <c r="D6" s="1499"/>
      <c r="E6" s="1499"/>
      <c r="F6" s="1499"/>
      <c r="G6" s="1499"/>
      <c r="H6" s="1499"/>
      <c r="I6" s="1499"/>
      <c r="J6" s="1499"/>
      <c r="K6" s="1499"/>
      <c r="L6" s="1499"/>
      <c r="M6" s="1499"/>
      <c r="N6" s="1499"/>
      <c r="O6" s="1016"/>
    </row>
    <row r="7" spans="1:17" s="621" customFormat="1" ht="24.75" customHeight="1" x14ac:dyDescent="0.25">
      <c r="A7" s="1015"/>
      <c r="B7" s="1499"/>
      <c r="C7" s="1499"/>
      <c r="D7" s="1499"/>
      <c r="E7" s="1499"/>
      <c r="F7" s="1499"/>
      <c r="G7" s="1499"/>
      <c r="H7" s="1499"/>
      <c r="I7" s="1499"/>
      <c r="J7" s="1499"/>
      <c r="K7" s="1499"/>
      <c r="L7" s="1499"/>
      <c r="M7" s="1499"/>
      <c r="N7" s="1499"/>
      <c r="O7" s="1016"/>
    </row>
    <row r="8" spans="1:17" s="621" customFormat="1" ht="15.75" customHeight="1" x14ac:dyDescent="0.25">
      <c r="A8" s="1015"/>
      <c r="B8" s="1638" t="s">
        <v>491</v>
      </c>
      <c r="C8" s="1638"/>
      <c r="D8" s="1638"/>
      <c r="E8" s="1638"/>
      <c r="F8" s="1638"/>
      <c r="G8" s="1638"/>
      <c r="H8" s="1638"/>
      <c r="I8" s="1638"/>
      <c r="J8" s="1638"/>
      <c r="K8" s="1638"/>
      <c r="L8" s="1638"/>
      <c r="M8" s="1638"/>
      <c r="N8" s="1638"/>
    </row>
    <row r="9" spans="1:17" s="700" customFormat="1" ht="6" customHeight="1" x14ac:dyDescent="0.35">
      <c r="A9" s="1018"/>
      <c r="B9" s="1018"/>
      <c r="C9" s="1018"/>
      <c r="D9" s="1018"/>
      <c r="E9" s="1018"/>
      <c r="F9" s="1018"/>
      <c r="G9" s="1018"/>
      <c r="H9" s="1018"/>
      <c r="I9" s="1018"/>
      <c r="J9" s="1018"/>
      <c r="K9" s="1018"/>
      <c r="L9" s="1018"/>
    </row>
    <row r="10" spans="1:17" s="113" customFormat="1" x14ac:dyDescent="0.35"/>
    <row r="11" spans="1:17" s="101" customFormat="1" x14ac:dyDescent="0.35">
      <c r="C11" s="1639" t="s">
        <v>33</v>
      </c>
      <c r="D11" s="1639"/>
      <c r="E11" s="1639"/>
      <c r="L11" s="101">
        <v>1</v>
      </c>
      <c r="M11" s="101">
        <v>3</v>
      </c>
      <c r="N11" s="101">
        <v>4</v>
      </c>
      <c r="O11" s="101">
        <v>5</v>
      </c>
      <c r="P11" s="101">
        <v>6</v>
      </c>
    </row>
    <row r="12" spans="1:17" s="101" customFormat="1" x14ac:dyDescent="0.35">
      <c r="C12" s="101" t="s">
        <v>210</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35">
      <c r="B13" s="101" t="s">
        <v>8</v>
      </c>
      <c r="C13" s="1019">
        <v>138248</v>
      </c>
      <c r="D13" s="1019">
        <v>132571</v>
      </c>
      <c r="E13" s="1019">
        <v>5677</v>
      </c>
      <c r="F13" s="1020">
        <v>0.95893611480817087</v>
      </c>
      <c r="G13" s="1020">
        <v>4.1063885191829179E-2</v>
      </c>
      <c r="I13" s="101">
        <v>9</v>
      </c>
      <c r="J13" s="101">
        <v>1</v>
      </c>
      <c r="K13" s="101">
        <v>2</v>
      </c>
      <c r="L13" s="101" t="s">
        <v>7</v>
      </c>
      <c r="M13" s="1019">
        <v>16159</v>
      </c>
      <c r="N13" s="1019">
        <v>20</v>
      </c>
      <c r="O13" s="1020">
        <v>0.99876382965572652</v>
      </c>
      <c r="P13" s="1020">
        <v>1.2361703442734409E-3</v>
      </c>
      <c r="Q13" s="1020">
        <v>0.94350841124545171</v>
      </c>
    </row>
    <row r="14" spans="1:17" s="101" customFormat="1" x14ac:dyDescent="0.35">
      <c r="B14" s="101" t="s">
        <v>7</v>
      </c>
      <c r="C14" s="1019">
        <v>16179</v>
      </c>
      <c r="D14" s="1019">
        <v>16159</v>
      </c>
      <c r="E14" s="1019">
        <v>20</v>
      </c>
      <c r="F14" s="1020">
        <v>0.99876382965572652</v>
      </c>
      <c r="G14" s="1020">
        <v>1.2361703442734409E-3</v>
      </c>
      <c r="I14" s="101">
        <v>1</v>
      </c>
      <c r="J14" s="101">
        <v>2</v>
      </c>
      <c r="K14" s="101">
        <v>8</v>
      </c>
      <c r="L14" s="101" t="s">
        <v>4</v>
      </c>
      <c r="M14" s="1019">
        <v>41279</v>
      </c>
      <c r="N14" s="1019">
        <v>60</v>
      </c>
      <c r="O14" s="1020">
        <v>0.99854858608094055</v>
      </c>
      <c r="P14" s="1020">
        <v>1.4514139190594838E-3</v>
      </c>
      <c r="Q14" s="1020">
        <v>0.94350841124545171</v>
      </c>
    </row>
    <row r="15" spans="1:17" s="101" customFormat="1" x14ac:dyDescent="0.35">
      <c r="B15" s="101" t="s">
        <v>37</v>
      </c>
      <c r="C15" s="1019">
        <v>11181</v>
      </c>
      <c r="D15" s="1019">
        <v>11030</v>
      </c>
      <c r="E15" s="1019">
        <v>151</v>
      </c>
      <c r="F15" s="1020">
        <v>0.98649494678472405</v>
      </c>
      <c r="G15" s="1020">
        <v>1.3505053215275915E-2</v>
      </c>
      <c r="I15" s="101">
        <v>5</v>
      </c>
      <c r="J15" s="101">
        <v>3</v>
      </c>
      <c r="K15" s="101">
        <v>13</v>
      </c>
      <c r="L15" s="101" t="s">
        <v>35</v>
      </c>
      <c r="M15" s="1019">
        <v>26736</v>
      </c>
      <c r="N15" s="1019">
        <v>200</v>
      </c>
      <c r="O15" s="1020">
        <v>0.9925749925749926</v>
      </c>
      <c r="P15" s="1020">
        <v>7.425007425007425E-3</v>
      </c>
      <c r="Q15" s="1020">
        <v>0.94350841124545171</v>
      </c>
    </row>
    <row r="16" spans="1:17" s="101" customFormat="1" x14ac:dyDescent="0.35">
      <c r="B16" s="101" t="s">
        <v>38</v>
      </c>
      <c r="C16" s="1019">
        <v>11482</v>
      </c>
      <c r="D16" s="1019">
        <v>10494</v>
      </c>
      <c r="E16" s="1019">
        <v>988</v>
      </c>
      <c r="F16" s="1020">
        <v>0.91395227312314931</v>
      </c>
      <c r="G16" s="1020">
        <v>8.6047726876850722E-2</v>
      </c>
      <c r="I16" s="101">
        <v>15</v>
      </c>
      <c r="J16" s="101">
        <v>4</v>
      </c>
      <c r="K16" s="101">
        <v>17</v>
      </c>
      <c r="L16" s="101" t="s">
        <v>44</v>
      </c>
      <c r="M16" s="1019">
        <v>6640</v>
      </c>
      <c r="N16" s="1019">
        <v>83</v>
      </c>
      <c r="O16" s="1020">
        <v>0.98765432098765427</v>
      </c>
      <c r="P16" s="1020">
        <v>1.2345679012345678E-2</v>
      </c>
      <c r="Q16" s="1020">
        <v>0.94350841124545171</v>
      </c>
    </row>
    <row r="17" spans="2:17" s="101" customFormat="1" x14ac:dyDescent="0.35">
      <c r="B17" s="101" t="s">
        <v>6</v>
      </c>
      <c r="C17" s="1019">
        <v>18556</v>
      </c>
      <c r="D17" s="1019">
        <v>15995</v>
      </c>
      <c r="E17" s="1019">
        <v>2561</v>
      </c>
      <c r="F17" s="1020">
        <v>0.86198534166846308</v>
      </c>
      <c r="G17" s="1020">
        <v>0.13801465833153698</v>
      </c>
      <c r="I17" s="101">
        <v>20</v>
      </c>
      <c r="J17" s="101">
        <v>5</v>
      </c>
      <c r="K17" s="101">
        <v>3</v>
      </c>
      <c r="L17" s="101" t="s">
        <v>37</v>
      </c>
      <c r="M17" s="1019">
        <v>11030</v>
      </c>
      <c r="N17" s="1019">
        <v>151</v>
      </c>
      <c r="O17" s="1020">
        <v>0.98649494678472405</v>
      </c>
      <c r="P17" s="1020">
        <v>1.3505053215275915E-2</v>
      </c>
      <c r="Q17" s="1020">
        <v>0.94350841124545171</v>
      </c>
    </row>
    <row r="18" spans="2:17" s="101" customFormat="1" x14ac:dyDescent="0.35">
      <c r="B18" s="101" t="s">
        <v>5</v>
      </c>
      <c r="C18" s="1019">
        <v>7925</v>
      </c>
      <c r="D18" s="1019">
        <v>7788</v>
      </c>
      <c r="E18" s="1019">
        <v>137</v>
      </c>
      <c r="F18" s="1020">
        <v>0.9827129337539432</v>
      </c>
      <c r="G18" s="1020">
        <v>1.7287066246056783E-2</v>
      </c>
      <c r="I18" s="101">
        <v>6</v>
      </c>
      <c r="J18" s="101">
        <v>6</v>
      </c>
      <c r="K18" s="101">
        <v>6</v>
      </c>
      <c r="L18" s="101" t="s">
        <v>5</v>
      </c>
      <c r="M18" s="1019">
        <v>7788</v>
      </c>
      <c r="N18" s="1019">
        <v>137</v>
      </c>
      <c r="O18" s="1020">
        <v>0.9827129337539432</v>
      </c>
      <c r="P18" s="1020">
        <v>1.7287066246056783E-2</v>
      </c>
      <c r="Q18" s="1020">
        <v>0.94350841124545171</v>
      </c>
    </row>
    <row r="19" spans="2:17" s="101" customFormat="1" x14ac:dyDescent="0.35">
      <c r="B19" s="101" t="s">
        <v>40</v>
      </c>
      <c r="C19" s="1019">
        <v>26396</v>
      </c>
      <c r="D19" s="1019">
        <v>25727</v>
      </c>
      <c r="E19" s="1019">
        <v>669</v>
      </c>
      <c r="F19" s="1020">
        <v>0.97465525079557513</v>
      </c>
      <c r="G19" s="1020">
        <v>2.5344749204424914E-2</v>
      </c>
      <c r="I19" s="101">
        <v>7</v>
      </c>
      <c r="J19" s="101">
        <v>7</v>
      </c>
      <c r="K19" s="101">
        <v>7</v>
      </c>
      <c r="L19" s="101" t="s">
        <v>40</v>
      </c>
      <c r="M19" s="1019">
        <v>25727</v>
      </c>
      <c r="N19" s="1019">
        <v>669</v>
      </c>
      <c r="O19" s="1020">
        <v>0.97465525079557513</v>
      </c>
      <c r="P19" s="1020">
        <v>2.5344749204424914E-2</v>
      </c>
      <c r="Q19" s="1020">
        <v>0.94350841124545171</v>
      </c>
    </row>
    <row r="20" spans="2:17" s="101" customFormat="1" x14ac:dyDescent="0.35">
      <c r="B20" s="101" t="s">
        <v>4</v>
      </c>
      <c r="C20" s="1019">
        <v>41339</v>
      </c>
      <c r="D20" s="1019">
        <v>41279</v>
      </c>
      <c r="E20" s="1019">
        <v>60</v>
      </c>
      <c r="F20" s="1020">
        <v>0.99854858608094055</v>
      </c>
      <c r="G20" s="1020">
        <v>1.4514139190594838E-3</v>
      </c>
      <c r="I20" s="101">
        <v>2</v>
      </c>
      <c r="J20" s="101">
        <v>8</v>
      </c>
      <c r="K20" s="101">
        <v>10</v>
      </c>
      <c r="L20" s="101" t="s">
        <v>39</v>
      </c>
      <c r="M20" s="1019">
        <v>574</v>
      </c>
      <c r="N20" s="1019">
        <v>24</v>
      </c>
      <c r="O20" s="1020">
        <v>0.95986622073578598</v>
      </c>
      <c r="P20" s="1020">
        <v>4.0133779264214048E-2</v>
      </c>
      <c r="Q20" s="1020">
        <v>0.94350841124545171</v>
      </c>
    </row>
    <row r="21" spans="2:17" s="101" customFormat="1" x14ac:dyDescent="0.35">
      <c r="B21" s="101" t="s">
        <v>41</v>
      </c>
      <c r="C21" s="1019">
        <v>101997</v>
      </c>
      <c r="D21" s="1019">
        <v>91166</v>
      </c>
      <c r="E21" s="1019">
        <v>10831</v>
      </c>
      <c r="F21" s="1020">
        <v>0.89381060227261588</v>
      </c>
      <c r="G21" s="1020">
        <v>0.10618939772738414</v>
      </c>
      <c r="I21" s="101">
        <v>18</v>
      </c>
      <c r="J21" s="101">
        <v>9</v>
      </c>
      <c r="K21" s="101">
        <v>1</v>
      </c>
      <c r="L21" s="101" t="s">
        <v>8</v>
      </c>
      <c r="M21" s="1019">
        <v>132571</v>
      </c>
      <c r="N21" s="1019">
        <v>5677</v>
      </c>
      <c r="O21" s="1020">
        <v>0.95893611480817087</v>
      </c>
      <c r="P21" s="1020">
        <v>4.1063885191829179E-2</v>
      </c>
      <c r="Q21" s="1020">
        <v>0.94350841124545171</v>
      </c>
    </row>
    <row r="22" spans="2:17" s="101" customFormat="1" x14ac:dyDescent="0.35">
      <c r="B22" s="101" t="s">
        <v>39</v>
      </c>
      <c r="C22" s="1019">
        <v>598</v>
      </c>
      <c r="D22" s="1019">
        <v>574</v>
      </c>
      <c r="E22" s="1019">
        <v>24</v>
      </c>
      <c r="F22" s="1020">
        <v>0.95986622073578598</v>
      </c>
      <c r="G22" s="1020">
        <v>4.0133779264214048E-2</v>
      </c>
      <c r="I22" s="101">
        <v>8</v>
      </c>
      <c r="J22" s="101">
        <v>10</v>
      </c>
      <c r="K22" s="101">
        <v>11</v>
      </c>
      <c r="L22" s="101" t="s">
        <v>3</v>
      </c>
      <c r="M22" s="1019">
        <v>61756</v>
      </c>
      <c r="N22" s="1019">
        <v>2887</v>
      </c>
      <c r="O22" s="1020">
        <v>0.95533932521696086</v>
      </c>
      <c r="P22" s="1020">
        <v>4.4660674783039152E-2</v>
      </c>
      <c r="Q22" s="1020">
        <v>0.94350841124545171</v>
      </c>
    </row>
    <row r="23" spans="2:17" s="101" customFormat="1" x14ac:dyDescent="0.35">
      <c r="B23" s="101" t="s">
        <v>3</v>
      </c>
      <c r="C23" s="1019">
        <v>64643</v>
      </c>
      <c r="D23" s="1019">
        <v>61756</v>
      </c>
      <c r="E23" s="1019">
        <v>2887</v>
      </c>
      <c r="F23" s="1020">
        <v>0.95533932521696086</v>
      </c>
      <c r="G23" s="1020">
        <v>4.4660674783039152E-2</v>
      </c>
      <c r="I23" s="101">
        <v>10</v>
      </c>
      <c r="J23" s="101">
        <v>11</v>
      </c>
      <c r="K23" s="101">
        <v>14</v>
      </c>
      <c r="L23" s="101" t="s">
        <v>42</v>
      </c>
      <c r="M23" s="1019">
        <v>71897</v>
      </c>
      <c r="N23" s="1019">
        <v>3426</v>
      </c>
      <c r="O23" s="1020">
        <v>0.95451588492226813</v>
      </c>
      <c r="P23" s="1020">
        <v>4.5484115077731903E-2</v>
      </c>
      <c r="Q23" s="1020">
        <v>0.94350841124545171</v>
      </c>
    </row>
    <row r="24" spans="2:17" s="101" customFormat="1" x14ac:dyDescent="0.35">
      <c r="B24" s="101" t="s">
        <v>2</v>
      </c>
      <c r="C24" s="1019">
        <v>13612</v>
      </c>
      <c r="D24" s="1019">
        <v>12462</v>
      </c>
      <c r="E24" s="1019">
        <v>1150</v>
      </c>
      <c r="F24" s="1020">
        <v>0.91551572142227444</v>
      </c>
      <c r="G24" s="1020">
        <v>8.448427857772553E-2</v>
      </c>
      <c r="I24" s="101">
        <v>14</v>
      </c>
      <c r="J24" s="101">
        <v>12</v>
      </c>
      <c r="K24" s="101">
        <v>20</v>
      </c>
      <c r="L24" s="101" t="s">
        <v>108</v>
      </c>
      <c r="M24" s="1019">
        <v>578248</v>
      </c>
      <c r="N24" s="1019">
        <v>34622</v>
      </c>
      <c r="O24" s="1020">
        <v>0.94350841124545171</v>
      </c>
      <c r="P24" s="1020">
        <v>5.6491588754548273E-2</v>
      </c>
      <c r="Q24" s="1020">
        <v>0.94350841124545171</v>
      </c>
    </row>
    <row r="25" spans="2:17" s="101" customFormat="1" x14ac:dyDescent="0.35">
      <c r="B25" s="101" t="s">
        <v>35</v>
      </c>
      <c r="C25" s="1019">
        <v>26936</v>
      </c>
      <c r="D25" s="1019">
        <v>26736</v>
      </c>
      <c r="E25" s="1019">
        <v>200</v>
      </c>
      <c r="F25" s="1020">
        <v>0.9925749925749926</v>
      </c>
      <c r="G25" s="1020">
        <v>7.425007425007425E-3</v>
      </c>
      <c r="I25" s="101">
        <v>3</v>
      </c>
      <c r="J25" s="101">
        <v>13</v>
      </c>
      <c r="K25" s="101">
        <v>19</v>
      </c>
      <c r="L25" s="101" t="s">
        <v>46</v>
      </c>
      <c r="M25" s="1019">
        <v>4086</v>
      </c>
      <c r="N25" s="1019">
        <v>289</v>
      </c>
      <c r="O25" s="1020">
        <v>0.93394285714285719</v>
      </c>
      <c r="P25" s="1020">
        <v>6.6057142857142856E-2</v>
      </c>
      <c r="Q25" s="1020">
        <v>0.94350841124545171</v>
      </c>
    </row>
    <row r="26" spans="2:17" s="101" customFormat="1" x14ac:dyDescent="0.35">
      <c r="B26" s="101" t="s">
        <v>42</v>
      </c>
      <c r="C26" s="1019">
        <v>75323</v>
      </c>
      <c r="D26" s="1019">
        <v>71897</v>
      </c>
      <c r="E26" s="1019">
        <v>3426</v>
      </c>
      <c r="F26" s="1020">
        <v>0.95451588492226813</v>
      </c>
      <c r="G26" s="1020">
        <v>4.5484115077731903E-2</v>
      </c>
      <c r="I26" s="101">
        <v>11</v>
      </c>
      <c r="J26" s="101">
        <v>14</v>
      </c>
      <c r="K26" s="101">
        <v>12</v>
      </c>
      <c r="L26" s="101" t="s">
        <v>2</v>
      </c>
      <c r="M26" s="1019">
        <v>12462</v>
      </c>
      <c r="N26" s="1019">
        <v>1150</v>
      </c>
      <c r="O26" s="1020">
        <v>0.91551572142227444</v>
      </c>
      <c r="P26" s="1020">
        <v>8.448427857772553E-2</v>
      </c>
      <c r="Q26" s="1020">
        <v>0.94350841124545171</v>
      </c>
    </row>
    <row r="27" spans="2:17" s="101" customFormat="1" x14ac:dyDescent="0.35">
      <c r="B27" s="101" t="s">
        <v>47</v>
      </c>
      <c r="C27" s="1019">
        <v>885</v>
      </c>
      <c r="D27" s="1019">
        <v>792</v>
      </c>
      <c r="E27" s="1019">
        <v>93</v>
      </c>
      <c r="F27" s="1020">
        <v>0.89491525423728813</v>
      </c>
      <c r="G27" s="1020">
        <v>0.10508474576271186</v>
      </c>
      <c r="I27" s="101">
        <v>16</v>
      </c>
      <c r="J27" s="101">
        <v>15</v>
      </c>
      <c r="K27" s="101">
        <v>4</v>
      </c>
      <c r="L27" s="101" t="s">
        <v>38</v>
      </c>
      <c r="M27" s="1019">
        <v>10494</v>
      </c>
      <c r="N27" s="1019">
        <v>988</v>
      </c>
      <c r="O27" s="1020">
        <v>0.91395227312314931</v>
      </c>
      <c r="P27" s="1020">
        <v>8.6047726876850722E-2</v>
      </c>
      <c r="Q27" s="1020">
        <v>0.94350841124545171</v>
      </c>
    </row>
    <row r="28" spans="2:17" s="101" customFormat="1" x14ac:dyDescent="0.35">
      <c r="B28" s="101" t="s">
        <v>43</v>
      </c>
      <c r="C28" s="1019">
        <v>19409</v>
      </c>
      <c r="D28" s="1019">
        <v>17366</v>
      </c>
      <c r="E28" s="1019">
        <v>2043</v>
      </c>
      <c r="F28" s="1020">
        <v>0.8947395538152404</v>
      </c>
      <c r="G28" s="1020">
        <v>0.10526044618475965</v>
      </c>
      <c r="I28" s="101">
        <v>17</v>
      </c>
      <c r="J28" s="101">
        <v>16</v>
      </c>
      <c r="K28" s="101">
        <v>15</v>
      </c>
      <c r="L28" s="101" t="s">
        <v>47</v>
      </c>
      <c r="M28" s="1019">
        <v>792</v>
      </c>
      <c r="N28" s="1019">
        <v>93</v>
      </c>
      <c r="O28" s="1020">
        <v>0.89491525423728813</v>
      </c>
      <c r="P28" s="1020">
        <v>0.10508474576271186</v>
      </c>
      <c r="Q28" s="1020">
        <v>0.94350841124545171</v>
      </c>
    </row>
    <row r="29" spans="2:17" s="101" customFormat="1" x14ac:dyDescent="0.35">
      <c r="B29" s="101" t="s">
        <v>44</v>
      </c>
      <c r="C29" s="1019">
        <v>6723</v>
      </c>
      <c r="D29" s="1019">
        <v>6640</v>
      </c>
      <c r="E29" s="1019">
        <v>83</v>
      </c>
      <c r="F29" s="1020">
        <v>0.98765432098765427</v>
      </c>
      <c r="G29" s="1020">
        <v>1.2345679012345678E-2</v>
      </c>
      <c r="I29" s="101">
        <v>4</v>
      </c>
      <c r="J29" s="101">
        <v>17</v>
      </c>
      <c r="K29" s="101">
        <v>16</v>
      </c>
      <c r="L29" s="101" t="s">
        <v>43</v>
      </c>
      <c r="M29" s="1019">
        <v>17366</v>
      </c>
      <c r="N29" s="1019">
        <v>2043</v>
      </c>
      <c r="O29" s="1020">
        <v>0.8947395538152404</v>
      </c>
      <c r="P29" s="1020">
        <v>0.10526044618475965</v>
      </c>
      <c r="Q29" s="1020">
        <v>0.94350841124545171</v>
      </c>
    </row>
    <row r="30" spans="2:17" s="101" customFormat="1" x14ac:dyDescent="0.35">
      <c r="B30" s="101" t="s">
        <v>45</v>
      </c>
      <c r="C30" s="1019">
        <v>27063</v>
      </c>
      <c r="D30" s="1019">
        <v>23730</v>
      </c>
      <c r="E30" s="1019">
        <v>3333</v>
      </c>
      <c r="F30" s="1020">
        <v>0.8768429220707239</v>
      </c>
      <c r="G30" s="1020">
        <v>0.12315707792927613</v>
      </c>
      <c r="I30" s="101">
        <v>19</v>
      </c>
      <c r="J30" s="101">
        <v>18</v>
      </c>
      <c r="K30" s="101">
        <v>9</v>
      </c>
      <c r="L30" s="101" t="s">
        <v>41</v>
      </c>
      <c r="M30" s="1019">
        <v>91166</v>
      </c>
      <c r="N30" s="1019">
        <v>10831</v>
      </c>
      <c r="O30" s="1020">
        <v>0.89381060227261588</v>
      </c>
      <c r="P30" s="1020">
        <v>0.10618939772738414</v>
      </c>
      <c r="Q30" s="1020">
        <v>0.94350841124545171</v>
      </c>
    </row>
    <row r="31" spans="2:17" s="101" customFormat="1" x14ac:dyDescent="0.35">
      <c r="B31" s="101" t="s">
        <v>46</v>
      </c>
      <c r="C31" s="1019">
        <v>4375</v>
      </c>
      <c r="D31" s="1019">
        <v>4086</v>
      </c>
      <c r="E31" s="1019">
        <v>289</v>
      </c>
      <c r="F31" s="1020">
        <v>0.93394285714285719</v>
      </c>
      <c r="G31" s="1020">
        <v>6.6057142857142856E-2</v>
      </c>
      <c r="I31" s="101">
        <v>13</v>
      </c>
      <c r="J31" s="101">
        <v>19</v>
      </c>
      <c r="K31" s="101">
        <v>18</v>
      </c>
      <c r="L31" s="101" t="s">
        <v>45</v>
      </c>
      <c r="M31" s="1019">
        <v>23730</v>
      </c>
      <c r="N31" s="1019">
        <v>3333</v>
      </c>
      <c r="O31" s="1020">
        <v>0.8768429220707239</v>
      </c>
      <c r="P31" s="1020">
        <v>0.12315707792927613</v>
      </c>
      <c r="Q31" s="1020">
        <v>0.94350841124545171</v>
      </c>
    </row>
    <row r="32" spans="2:17" s="101" customFormat="1" x14ac:dyDescent="0.35">
      <c r="B32" s="104" t="s">
        <v>108</v>
      </c>
      <c r="C32" s="105">
        <v>612870</v>
      </c>
      <c r="D32" s="105">
        <v>578248</v>
      </c>
      <c r="E32" s="105">
        <v>34622</v>
      </c>
      <c r="F32" s="106">
        <v>0.94350841124545171</v>
      </c>
      <c r="G32" s="106">
        <v>5.6491588754548273E-2</v>
      </c>
      <c r="I32" s="101">
        <v>12</v>
      </c>
      <c r="J32" s="101">
        <v>20</v>
      </c>
      <c r="K32" s="101">
        <v>5</v>
      </c>
      <c r="L32" s="101" t="s">
        <v>6</v>
      </c>
      <c r="M32" s="1019">
        <v>15995</v>
      </c>
      <c r="N32" s="1019">
        <v>2561</v>
      </c>
      <c r="O32" s="1020">
        <v>0.86198534166846308</v>
      </c>
      <c r="P32" s="1020">
        <v>0.13801465833153698</v>
      </c>
      <c r="Q32" s="1020">
        <v>0.94350841124545171</v>
      </c>
    </row>
    <row r="33" spans="13:16" s="113" customFormat="1" x14ac:dyDescent="0.35">
      <c r="M33" s="1150"/>
      <c r="N33" s="1150"/>
      <c r="O33" s="1151"/>
      <c r="P33" s="1151"/>
    </row>
    <row r="34" spans="13:16" s="113" customFormat="1" x14ac:dyDescent="0.35"/>
  </sheetData>
  <mergeCells count="3">
    <mergeCell ref="B6:N7"/>
    <mergeCell ref="B8:N8"/>
    <mergeCell ref="C11:E11"/>
  </mergeCells>
  <printOptions horizontalCentered="1"/>
  <pageMargins left="0" right="0" top="0.43307086614173229" bottom="0.43307086614173229" header="0" footer="0"/>
  <pageSetup paperSize="9" scale="86" orientation="landscape" r:id="rId1"/>
  <headerFooter alignWithMargins="0"/>
  <rowBreaks count="1" manualBreakCount="1">
    <brk id="42" max="13" man="1"/>
  </rowBreak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Hoja84">
    <pageSetUpPr fitToPage="1"/>
  </sheetPr>
  <dimension ref="A1:Q34"/>
  <sheetViews>
    <sheetView zoomScaleNormal="100" workbookViewId="0"/>
  </sheetViews>
  <sheetFormatPr baseColWidth="10" defaultColWidth="11.453125" defaultRowHeight="14.5" x14ac:dyDescent="0.35"/>
  <cols>
    <col min="1" max="1" width="4.26953125" style="666" customWidth="1"/>
    <col min="2" max="2" width="7.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11.453125" style="666"/>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499" t="s">
        <v>465</v>
      </c>
      <c r="C6" s="1499"/>
      <c r="D6" s="1499"/>
      <c r="E6" s="1499"/>
      <c r="F6" s="1499"/>
      <c r="G6" s="1499"/>
      <c r="H6" s="1499"/>
      <c r="I6" s="1499"/>
      <c r="J6" s="1499"/>
      <c r="K6" s="1499"/>
      <c r="L6" s="1499"/>
      <c r="M6" s="1499"/>
      <c r="N6" s="1499"/>
      <c r="O6" s="1016"/>
    </row>
    <row r="7" spans="1:17" s="621" customFormat="1" ht="24.75" customHeight="1" x14ac:dyDescent="0.25">
      <c r="A7" s="1015"/>
      <c r="B7" s="1499"/>
      <c r="C7" s="1499"/>
      <c r="D7" s="1499"/>
      <c r="E7" s="1499"/>
      <c r="F7" s="1499"/>
      <c r="G7" s="1499"/>
      <c r="H7" s="1499"/>
      <c r="I7" s="1499"/>
      <c r="J7" s="1499"/>
      <c r="K7" s="1499"/>
      <c r="L7" s="1499"/>
      <c r="M7" s="1499"/>
      <c r="N7" s="1499"/>
      <c r="O7" s="1016"/>
    </row>
    <row r="8" spans="1:17" s="621" customFormat="1" ht="15.75" customHeight="1" x14ac:dyDescent="0.25">
      <c r="A8" s="1015"/>
      <c r="B8" s="1638" t="s">
        <v>491</v>
      </c>
      <c r="C8" s="1638"/>
      <c r="D8" s="1638"/>
      <c r="E8" s="1638"/>
      <c r="F8" s="1638"/>
      <c r="G8" s="1638"/>
      <c r="H8" s="1638"/>
      <c r="I8" s="1638"/>
      <c r="J8" s="1638"/>
      <c r="K8" s="1638"/>
      <c r="L8" s="1638"/>
      <c r="M8" s="1638"/>
      <c r="N8" s="1638"/>
    </row>
    <row r="9" spans="1:17" s="700" customFormat="1" ht="6" customHeight="1" x14ac:dyDescent="0.35">
      <c r="A9" s="1018"/>
      <c r="B9" s="1018"/>
      <c r="C9" s="1018"/>
      <c r="D9" s="1018"/>
      <c r="E9" s="1018"/>
      <c r="F9" s="1018"/>
      <c r="G9" s="1018"/>
      <c r="H9" s="1018"/>
      <c r="I9" s="1018"/>
      <c r="J9" s="1018"/>
      <c r="K9" s="1018"/>
      <c r="L9" s="1018"/>
    </row>
    <row r="10" spans="1:17" s="113" customFormat="1" x14ac:dyDescent="0.35"/>
    <row r="11" spans="1:17" s="101" customFormat="1" x14ac:dyDescent="0.35">
      <c r="C11" s="1639" t="s">
        <v>48</v>
      </c>
      <c r="D11" s="1639"/>
      <c r="E11" s="1639"/>
      <c r="L11" s="101">
        <v>1</v>
      </c>
      <c r="M11" s="101">
        <v>3</v>
      </c>
      <c r="N11" s="101">
        <v>4</v>
      </c>
      <c r="O11" s="101">
        <v>5</v>
      </c>
      <c r="P11" s="101">
        <v>6</v>
      </c>
    </row>
    <row r="12" spans="1:17" s="101" customFormat="1" x14ac:dyDescent="0.35">
      <c r="C12" s="101" t="s">
        <v>210</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35">
      <c r="B13" s="101" t="s">
        <v>8</v>
      </c>
      <c r="C13" s="1019">
        <v>98818</v>
      </c>
      <c r="D13" s="1019">
        <v>89468</v>
      </c>
      <c r="E13" s="1019">
        <v>9350</v>
      </c>
      <c r="F13" s="1020">
        <v>0.90538161063773803</v>
      </c>
      <c r="G13" s="1020">
        <v>9.461838936226194E-2</v>
      </c>
      <c r="I13" s="101">
        <v>10</v>
      </c>
      <c r="J13" s="101">
        <v>1</v>
      </c>
      <c r="K13" s="101">
        <v>8</v>
      </c>
      <c r="L13" s="101" t="s">
        <v>4</v>
      </c>
      <c r="M13" s="1019">
        <v>49786</v>
      </c>
      <c r="N13" s="1019">
        <v>57</v>
      </c>
      <c r="O13" s="1020">
        <v>0.99885640912465146</v>
      </c>
      <c r="P13" s="1020">
        <v>1.1435908753485945E-3</v>
      </c>
      <c r="Q13" s="1020">
        <v>0.88795439141509325</v>
      </c>
    </row>
    <row r="14" spans="1:17" s="101" customFormat="1" x14ac:dyDescent="0.35">
      <c r="B14" s="101" t="s">
        <v>7</v>
      </c>
      <c r="C14" s="1019">
        <v>15815</v>
      </c>
      <c r="D14" s="1019">
        <v>15759</v>
      </c>
      <c r="E14" s="1019">
        <v>56</v>
      </c>
      <c r="F14" s="1020">
        <v>0.99645905785646538</v>
      </c>
      <c r="G14" s="1020">
        <v>3.5409421435346191E-3</v>
      </c>
      <c r="I14" s="101">
        <v>2</v>
      </c>
      <c r="J14" s="101">
        <v>2</v>
      </c>
      <c r="K14" s="101">
        <v>2</v>
      </c>
      <c r="L14" s="101" t="s">
        <v>7</v>
      </c>
      <c r="M14" s="1019">
        <v>15759</v>
      </c>
      <c r="N14" s="1019">
        <v>56</v>
      </c>
      <c r="O14" s="1020">
        <v>0.99645905785646538</v>
      </c>
      <c r="P14" s="1020">
        <v>3.5409421435346191E-3</v>
      </c>
      <c r="Q14" s="1020">
        <v>0.88795439141509325</v>
      </c>
    </row>
    <row r="15" spans="1:17" s="101" customFormat="1" x14ac:dyDescent="0.35">
      <c r="B15" s="101" t="s">
        <v>37</v>
      </c>
      <c r="C15" s="1019">
        <v>14476</v>
      </c>
      <c r="D15" s="1019">
        <v>14245</v>
      </c>
      <c r="E15" s="1019">
        <v>231</v>
      </c>
      <c r="F15" s="1020">
        <v>0.98404255319148937</v>
      </c>
      <c r="G15" s="1020">
        <v>1.5957446808510637E-2</v>
      </c>
      <c r="I15" s="101">
        <v>3</v>
      </c>
      <c r="J15" s="101">
        <v>3</v>
      </c>
      <c r="K15" s="101">
        <v>3</v>
      </c>
      <c r="L15" s="101" t="s">
        <v>37</v>
      </c>
      <c r="M15" s="1019">
        <v>14245</v>
      </c>
      <c r="N15" s="1019">
        <v>231</v>
      </c>
      <c r="O15" s="1020">
        <v>0.98404255319148937</v>
      </c>
      <c r="P15" s="1020">
        <v>1.5957446808510637E-2</v>
      </c>
      <c r="Q15" s="1020">
        <v>0.88795439141509325</v>
      </c>
    </row>
    <row r="16" spans="1:17" s="101" customFormat="1" x14ac:dyDescent="0.35">
      <c r="B16" s="101" t="s">
        <v>38</v>
      </c>
      <c r="C16" s="1019">
        <v>15540</v>
      </c>
      <c r="D16" s="1019">
        <v>13374</v>
      </c>
      <c r="E16" s="1019">
        <v>2166</v>
      </c>
      <c r="F16" s="1020">
        <v>0.86061776061776063</v>
      </c>
      <c r="G16" s="1020">
        <v>0.13938223938223937</v>
      </c>
      <c r="I16" s="101">
        <v>14</v>
      </c>
      <c r="J16" s="101">
        <v>4</v>
      </c>
      <c r="K16" s="101">
        <v>7</v>
      </c>
      <c r="L16" s="101" t="s">
        <v>40</v>
      </c>
      <c r="M16" s="1019">
        <v>28757</v>
      </c>
      <c r="N16" s="1019">
        <v>1003</v>
      </c>
      <c r="O16" s="1020">
        <v>0.9662970430107527</v>
      </c>
      <c r="P16" s="1020">
        <v>3.3702956989247315E-2</v>
      </c>
      <c r="Q16" s="1020">
        <v>0.88795439141509325</v>
      </c>
    </row>
    <row r="17" spans="2:17" s="101" customFormat="1" x14ac:dyDescent="0.35">
      <c r="B17" s="101" t="s">
        <v>6</v>
      </c>
      <c r="C17" s="1019">
        <v>16623</v>
      </c>
      <c r="D17" s="1019">
        <v>13848</v>
      </c>
      <c r="E17" s="1019">
        <v>2775</v>
      </c>
      <c r="F17" s="1020">
        <v>0.8330626240750767</v>
      </c>
      <c r="G17" s="1020">
        <v>0.1669373759249233</v>
      </c>
      <c r="I17" s="101">
        <v>16</v>
      </c>
      <c r="J17" s="101">
        <v>5</v>
      </c>
      <c r="K17" s="101">
        <v>6</v>
      </c>
      <c r="L17" s="101" t="s">
        <v>5</v>
      </c>
      <c r="M17" s="1019">
        <v>5109</v>
      </c>
      <c r="N17" s="1019">
        <v>181</v>
      </c>
      <c r="O17" s="1020">
        <v>0.96578449905482044</v>
      </c>
      <c r="P17" s="1020">
        <v>3.4215500945179583E-2</v>
      </c>
      <c r="Q17" s="1020">
        <v>0.88795439141509325</v>
      </c>
    </row>
    <row r="18" spans="2:17" s="101" customFormat="1" x14ac:dyDescent="0.35">
      <c r="B18" s="101" t="s">
        <v>5</v>
      </c>
      <c r="C18" s="1019">
        <v>5290</v>
      </c>
      <c r="D18" s="1019">
        <v>5109</v>
      </c>
      <c r="E18" s="1019">
        <v>181</v>
      </c>
      <c r="F18" s="1020">
        <v>0.96578449905482044</v>
      </c>
      <c r="G18" s="1020">
        <v>3.4215500945179583E-2</v>
      </c>
      <c r="I18" s="101">
        <v>5</v>
      </c>
      <c r="J18" s="101">
        <v>6</v>
      </c>
      <c r="K18" s="101">
        <v>13</v>
      </c>
      <c r="L18" s="101" t="s">
        <v>35</v>
      </c>
      <c r="M18" s="1019">
        <v>24741</v>
      </c>
      <c r="N18" s="1019">
        <v>981</v>
      </c>
      <c r="O18" s="1020">
        <v>0.96186144156752973</v>
      </c>
      <c r="P18" s="1020">
        <v>3.8138558432470257E-2</v>
      </c>
      <c r="Q18" s="1020">
        <v>0.88795439141509325</v>
      </c>
    </row>
    <row r="19" spans="2:17" s="101" customFormat="1" x14ac:dyDescent="0.35">
      <c r="B19" s="101" t="s">
        <v>40</v>
      </c>
      <c r="C19" s="1019">
        <v>29760</v>
      </c>
      <c r="D19" s="1019">
        <v>28757</v>
      </c>
      <c r="E19" s="1019">
        <v>1003</v>
      </c>
      <c r="F19" s="1020">
        <v>0.9662970430107527</v>
      </c>
      <c r="G19" s="1020">
        <v>3.3702956989247315E-2</v>
      </c>
      <c r="I19" s="101">
        <v>4</v>
      </c>
      <c r="J19" s="101">
        <v>7</v>
      </c>
      <c r="K19" s="101">
        <v>17</v>
      </c>
      <c r="L19" s="101" t="s">
        <v>44</v>
      </c>
      <c r="M19" s="1019">
        <v>6424</v>
      </c>
      <c r="N19" s="1019">
        <v>255</v>
      </c>
      <c r="O19" s="1020">
        <v>0.96182063183111244</v>
      </c>
      <c r="P19" s="1020">
        <v>3.8179368168887555E-2</v>
      </c>
      <c r="Q19" s="1020">
        <v>0.88795439141509325</v>
      </c>
    </row>
    <row r="20" spans="2:17" s="101" customFormat="1" x14ac:dyDescent="0.35">
      <c r="B20" s="101" t="s">
        <v>4</v>
      </c>
      <c r="C20" s="1019">
        <v>49843</v>
      </c>
      <c r="D20" s="1019">
        <v>49786</v>
      </c>
      <c r="E20" s="1019">
        <v>57</v>
      </c>
      <c r="F20" s="1020">
        <v>0.99885640912465146</v>
      </c>
      <c r="G20" s="1020">
        <v>1.1435908753485945E-3</v>
      </c>
      <c r="I20" s="101">
        <v>1</v>
      </c>
      <c r="J20" s="101">
        <v>8</v>
      </c>
      <c r="K20" s="101">
        <v>10</v>
      </c>
      <c r="L20" s="101" t="s">
        <v>39</v>
      </c>
      <c r="M20" s="1019">
        <v>618</v>
      </c>
      <c r="N20" s="1019">
        <v>32</v>
      </c>
      <c r="O20" s="1020">
        <v>0.95076923076923081</v>
      </c>
      <c r="P20" s="1020">
        <v>4.9230769230769231E-2</v>
      </c>
      <c r="Q20" s="1020">
        <v>0.88795439141509325</v>
      </c>
    </row>
    <row r="21" spans="2:17" s="101" customFormat="1" x14ac:dyDescent="0.35">
      <c r="B21" s="101" t="s">
        <v>41</v>
      </c>
      <c r="C21" s="1019">
        <v>117285</v>
      </c>
      <c r="D21" s="1019">
        <v>92206</v>
      </c>
      <c r="E21" s="1019">
        <v>25079</v>
      </c>
      <c r="F21" s="1020">
        <v>0.78617043952764631</v>
      </c>
      <c r="G21" s="1020">
        <v>0.21382956047235366</v>
      </c>
      <c r="I21" s="101">
        <v>19</v>
      </c>
      <c r="J21" s="101">
        <v>9</v>
      </c>
      <c r="K21" s="101">
        <v>11</v>
      </c>
      <c r="L21" s="101" t="s">
        <v>3</v>
      </c>
      <c r="M21" s="1019">
        <v>56327</v>
      </c>
      <c r="N21" s="1019">
        <v>3277</v>
      </c>
      <c r="O21" s="1020">
        <v>0.94502046842493792</v>
      </c>
      <c r="P21" s="1020">
        <v>5.4979531575062079E-2</v>
      </c>
      <c r="Q21" s="1020">
        <v>0.88795439141509325</v>
      </c>
    </row>
    <row r="22" spans="2:17" s="101" customFormat="1" x14ac:dyDescent="0.35">
      <c r="B22" s="101" t="s">
        <v>39</v>
      </c>
      <c r="C22" s="1019">
        <v>650</v>
      </c>
      <c r="D22" s="1019">
        <v>618</v>
      </c>
      <c r="E22" s="1019">
        <v>32</v>
      </c>
      <c r="F22" s="1020">
        <v>0.95076923076923081</v>
      </c>
      <c r="G22" s="1020">
        <v>4.9230769230769231E-2</v>
      </c>
      <c r="I22" s="101">
        <v>8</v>
      </c>
      <c r="J22" s="101">
        <v>10</v>
      </c>
      <c r="K22" s="101">
        <v>1</v>
      </c>
      <c r="L22" s="101" t="s">
        <v>8</v>
      </c>
      <c r="M22" s="1019">
        <v>89468</v>
      </c>
      <c r="N22" s="1019">
        <v>9350</v>
      </c>
      <c r="O22" s="1020">
        <v>0.90538161063773803</v>
      </c>
      <c r="P22" s="1020">
        <v>9.461838936226194E-2</v>
      </c>
      <c r="Q22" s="1020">
        <v>0.88795439141509325</v>
      </c>
    </row>
    <row r="23" spans="2:17" s="101" customFormat="1" x14ac:dyDescent="0.35">
      <c r="B23" s="101" t="s">
        <v>3</v>
      </c>
      <c r="C23" s="1019">
        <v>59604</v>
      </c>
      <c r="D23" s="1019">
        <v>56327</v>
      </c>
      <c r="E23" s="1019">
        <v>3277</v>
      </c>
      <c r="F23" s="1020">
        <v>0.94502046842493792</v>
      </c>
      <c r="G23" s="1020">
        <v>5.4979531575062079E-2</v>
      </c>
      <c r="I23" s="101">
        <v>9</v>
      </c>
      <c r="J23" s="101">
        <v>11</v>
      </c>
      <c r="K23" s="101">
        <v>14</v>
      </c>
      <c r="L23" s="101" t="s">
        <v>42</v>
      </c>
      <c r="M23" s="1019">
        <v>55646</v>
      </c>
      <c r="N23" s="1019">
        <v>6265</v>
      </c>
      <c r="O23" s="1020">
        <v>0.89880635105231699</v>
      </c>
      <c r="P23" s="1020">
        <v>0.10119364894768297</v>
      </c>
      <c r="Q23" s="1020">
        <v>0.88795439141509325</v>
      </c>
    </row>
    <row r="24" spans="2:17" s="101" customFormat="1" x14ac:dyDescent="0.35">
      <c r="B24" s="101" t="s">
        <v>2</v>
      </c>
      <c r="C24" s="1019">
        <v>14179</v>
      </c>
      <c r="D24" s="1019">
        <v>12203</v>
      </c>
      <c r="E24" s="1019">
        <v>1976</v>
      </c>
      <c r="F24" s="1020">
        <v>0.86063897312927573</v>
      </c>
      <c r="G24" s="1020">
        <v>0.1393610268707243</v>
      </c>
      <c r="I24" s="101">
        <v>13</v>
      </c>
      <c r="J24" s="101">
        <v>12</v>
      </c>
      <c r="K24" s="101">
        <v>20</v>
      </c>
      <c r="L24" s="101" t="s">
        <v>108</v>
      </c>
      <c r="M24" s="1019">
        <v>525352</v>
      </c>
      <c r="N24" s="1019">
        <v>66291</v>
      </c>
      <c r="O24" s="1020">
        <v>0.88795439141509325</v>
      </c>
      <c r="P24" s="1020">
        <v>0.11204560858490678</v>
      </c>
      <c r="Q24" s="1020">
        <v>0.88795439141509325</v>
      </c>
    </row>
    <row r="25" spans="2:17" s="101" customFormat="1" x14ac:dyDescent="0.35">
      <c r="B25" s="101" t="s">
        <v>35</v>
      </c>
      <c r="C25" s="1019">
        <v>25722</v>
      </c>
      <c r="D25" s="1019">
        <v>24741</v>
      </c>
      <c r="E25" s="1019">
        <v>981</v>
      </c>
      <c r="F25" s="1020">
        <v>0.96186144156752973</v>
      </c>
      <c r="G25" s="1020">
        <v>3.8138558432470257E-2</v>
      </c>
      <c r="I25" s="101">
        <v>6</v>
      </c>
      <c r="J25" s="101">
        <v>13</v>
      </c>
      <c r="K25" s="101">
        <v>12</v>
      </c>
      <c r="L25" s="101" t="s">
        <v>2</v>
      </c>
      <c r="M25" s="1019">
        <v>12203</v>
      </c>
      <c r="N25" s="1019">
        <v>1976</v>
      </c>
      <c r="O25" s="1020">
        <v>0.86063897312927573</v>
      </c>
      <c r="P25" s="1020">
        <v>0.1393610268707243</v>
      </c>
      <c r="Q25" s="1020">
        <v>0.88795439141509325</v>
      </c>
    </row>
    <row r="26" spans="2:17" s="101" customFormat="1" x14ac:dyDescent="0.35">
      <c r="B26" s="101" t="s">
        <v>42</v>
      </c>
      <c r="C26" s="1019">
        <v>61911</v>
      </c>
      <c r="D26" s="1019">
        <v>55646</v>
      </c>
      <c r="E26" s="1019">
        <v>6265</v>
      </c>
      <c r="F26" s="1020">
        <v>0.89880635105231699</v>
      </c>
      <c r="G26" s="1020">
        <v>0.10119364894768297</v>
      </c>
      <c r="I26" s="101">
        <v>11</v>
      </c>
      <c r="J26" s="101">
        <v>14</v>
      </c>
      <c r="K26" s="101">
        <v>4</v>
      </c>
      <c r="L26" s="101" t="s">
        <v>38</v>
      </c>
      <c r="M26" s="1019">
        <v>13374</v>
      </c>
      <c r="N26" s="1019">
        <v>2166</v>
      </c>
      <c r="O26" s="1020">
        <v>0.86061776061776063</v>
      </c>
      <c r="P26" s="1020">
        <v>0.13938223938223937</v>
      </c>
      <c r="Q26" s="1020">
        <v>0.88795439141509325</v>
      </c>
    </row>
    <row r="27" spans="2:17" s="101" customFormat="1" x14ac:dyDescent="0.35">
      <c r="B27" s="101" t="s">
        <v>47</v>
      </c>
      <c r="C27" s="1019">
        <v>615</v>
      </c>
      <c r="D27" s="1019">
        <v>514</v>
      </c>
      <c r="E27" s="1019">
        <v>101</v>
      </c>
      <c r="F27" s="1020">
        <v>0.83577235772357727</v>
      </c>
      <c r="G27" s="1020">
        <v>0.16422764227642275</v>
      </c>
      <c r="I27" s="101">
        <v>15</v>
      </c>
      <c r="J27" s="101">
        <v>15</v>
      </c>
      <c r="K27" s="101">
        <v>15</v>
      </c>
      <c r="L27" s="101" t="s">
        <v>47</v>
      </c>
      <c r="M27" s="1019">
        <v>514</v>
      </c>
      <c r="N27" s="1019">
        <v>101</v>
      </c>
      <c r="O27" s="1020">
        <v>0.83577235772357727</v>
      </c>
      <c r="P27" s="1020">
        <v>0.16422764227642275</v>
      </c>
      <c r="Q27" s="1020">
        <v>0.88795439141509325</v>
      </c>
    </row>
    <row r="28" spans="2:17" s="101" customFormat="1" x14ac:dyDescent="0.35">
      <c r="B28" s="101" t="s">
        <v>43</v>
      </c>
      <c r="C28" s="1019">
        <v>17112</v>
      </c>
      <c r="D28" s="1019">
        <v>13665</v>
      </c>
      <c r="E28" s="1019">
        <v>3447</v>
      </c>
      <c r="F28" s="1020">
        <v>0.79856241234221603</v>
      </c>
      <c r="G28" s="1020">
        <v>0.20143758765778402</v>
      </c>
      <c r="I28" s="101">
        <v>18</v>
      </c>
      <c r="J28" s="101">
        <v>16</v>
      </c>
      <c r="K28" s="101">
        <v>5</v>
      </c>
      <c r="L28" s="101" t="s">
        <v>6</v>
      </c>
      <c r="M28" s="1019">
        <v>13848</v>
      </c>
      <c r="N28" s="1019">
        <v>2775</v>
      </c>
      <c r="O28" s="1020">
        <v>0.8330626240750767</v>
      </c>
      <c r="P28" s="1020">
        <v>0.1669373759249233</v>
      </c>
      <c r="Q28" s="1020">
        <v>0.88795439141509325</v>
      </c>
    </row>
    <row r="29" spans="2:17" s="101" customFormat="1" x14ac:dyDescent="0.35">
      <c r="B29" s="101" t="s">
        <v>44</v>
      </c>
      <c r="C29" s="1019">
        <v>6679</v>
      </c>
      <c r="D29" s="1019">
        <v>6424</v>
      </c>
      <c r="E29" s="1019">
        <v>255</v>
      </c>
      <c r="F29" s="1020">
        <v>0.96182063183111244</v>
      </c>
      <c r="G29" s="1020">
        <v>3.8179368168887555E-2</v>
      </c>
      <c r="I29" s="101">
        <v>7</v>
      </c>
      <c r="J29" s="101">
        <v>17</v>
      </c>
      <c r="K29" s="101">
        <v>19</v>
      </c>
      <c r="L29" s="101" t="s">
        <v>46</v>
      </c>
      <c r="M29" s="1019">
        <v>2930</v>
      </c>
      <c r="N29" s="1019">
        <v>645</v>
      </c>
      <c r="O29" s="1020">
        <v>0.81958041958041961</v>
      </c>
      <c r="P29" s="1020">
        <v>0.18041958041958042</v>
      </c>
      <c r="Q29" s="1020">
        <v>0.88795439141509325</v>
      </c>
    </row>
    <row r="30" spans="2:17" s="101" customFormat="1" x14ac:dyDescent="0.35">
      <c r="B30" s="101" t="s">
        <v>45</v>
      </c>
      <c r="C30" s="1019">
        <v>38146</v>
      </c>
      <c r="D30" s="1019">
        <v>29732</v>
      </c>
      <c r="E30" s="1019">
        <v>8414</v>
      </c>
      <c r="F30" s="1020">
        <v>0.77942641430294135</v>
      </c>
      <c r="G30" s="1020">
        <v>0.22057358569705868</v>
      </c>
      <c r="I30" s="101">
        <v>20</v>
      </c>
      <c r="J30" s="101">
        <v>18</v>
      </c>
      <c r="K30" s="101">
        <v>16</v>
      </c>
      <c r="L30" s="101" t="s">
        <v>43</v>
      </c>
      <c r="M30" s="1019">
        <v>13665</v>
      </c>
      <c r="N30" s="1019">
        <v>3447</v>
      </c>
      <c r="O30" s="1020">
        <v>0.79856241234221603</v>
      </c>
      <c r="P30" s="1020">
        <v>0.20143758765778402</v>
      </c>
      <c r="Q30" s="1020">
        <v>0.88795439141509325</v>
      </c>
    </row>
    <row r="31" spans="2:17" s="101" customFormat="1" x14ac:dyDescent="0.35">
      <c r="B31" s="101" t="s">
        <v>46</v>
      </c>
      <c r="C31" s="1019">
        <v>3575</v>
      </c>
      <c r="D31" s="1019">
        <v>2930</v>
      </c>
      <c r="E31" s="1019">
        <v>645</v>
      </c>
      <c r="F31" s="1020">
        <v>0.81958041958041961</v>
      </c>
      <c r="G31" s="1020">
        <v>0.18041958041958042</v>
      </c>
      <c r="I31" s="101">
        <v>17</v>
      </c>
      <c r="J31" s="101">
        <v>19</v>
      </c>
      <c r="K31" s="101">
        <v>9</v>
      </c>
      <c r="L31" s="101" t="s">
        <v>41</v>
      </c>
      <c r="M31" s="1019">
        <v>92206</v>
      </c>
      <c r="N31" s="1019">
        <v>25079</v>
      </c>
      <c r="O31" s="1020">
        <v>0.78617043952764631</v>
      </c>
      <c r="P31" s="1020">
        <v>0.21382956047235366</v>
      </c>
      <c r="Q31" s="1020">
        <v>0.88795439141509325</v>
      </c>
    </row>
    <row r="32" spans="2:17" s="101" customFormat="1" x14ac:dyDescent="0.35">
      <c r="B32" s="104" t="s">
        <v>108</v>
      </c>
      <c r="C32" s="105">
        <v>591643</v>
      </c>
      <c r="D32" s="105">
        <v>525352</v>
      </c>
      <c r="E32" s="105">
        <v>66291</v>
      </c>
      <c r="F32" s="106">
        <v>0.88795439141509325</v>
      </c>
      <c r="G32" s="106">
        <v>0.11204560858490678</v>
      </c>
      <c r="I32" s="101">
        <v>12</v>
      </c>
      <c r="J32" s="101">
        <v>20</v>
      </c>
      <c r="K32" s="101">
        <v>18</v>
      </c>
      <c r="L32" s="101" t="s">
        <v>45</v>
      </c>
      <c r="M32" s="1019">
        <v>29732</v>
      </c>
      <c r="N32" s="1019">
        <v>8414</v>
      </c>
      <c r="O32" s="1020">
        <v>0.77942641430294135</v>
      </c>
      <c r="P32" s="1020">
        <v>0.22057358569705868</v>
      </c>
      <c r="Q32" s="1020">
        <v>0.88795439141509325</v>
      </c>
    </row>
    <row r="33" spans="13:16" s="113" customFormat="1" x14ac:dyDescent="0.35">
      <c r="M33" s="1150"/>
      <c r="N33" s="1150"/>
      <c r="O33" s="1151"/>
      <c r="P33" s="1151"/>
    </row>
    <row r="34" spans="13:16" s="113" customFormat="1" x14ac:dyDescent="0.35"/>
  </sheetData>
  <mergeCells count="3">
    <mergeCell ref="B6:N7"/>
    <mergeCell ref="B8:N8"/>
    <mergeCell ref="C11:E11"/>
  </mergeCells>
  <printOptions horizontalCentered="1"/>
  <pageMargins left="0" right="0" top="0.43307086614173229" bottom="0.43307086614173229" header="0" footer="0"/>
  <pageSetup paperSize="9" scale="86" orientation="landscape" r:id="rId1"/>
  <headerFooter alignWithMargins="0"/>
  <rowBreaks count="1" manualBreakCount="1">
    <brk id="42" max="13" man="1"/>
  </rowBreak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Hoja104">
    <tabColor rgb="FFFFFF00"/>
    <pageSetUpPr fitToPage="1"/>
  </sheetPr>
  <dimension ref="A2:S33"/>
  <sheetViews>
    <sheetView topLeftCell="A3" zoomScale="80" zoomScaleNormal="80" workbookViewId="0">
      <selection activeCell="R27" sqref="R27"/>
    </sheetView>
  </sheetViews>
  <sheetFormatPr baseColWidth="10" defaultColWidth="11.453125" defaultRowHeight="14.5" x14ac:dyDescent="0.35"/>
  <cols>
    <col min="1" max="1" width="4.453125" style="1014" customWidth="1"/>
    <col min="2" max="2" width="28.7265625" style="1014" customWidth="1"/>
    <col min="3" max="3" width="0.54296875" style="1014" customWidth="1"/>
    <col min="4" max="4" width="13.453125" style="1014" customWidth="1"/>
    <col min="5" max="5" width="0.54296875" style="1014" customWidth="1"/>
    <col min="6" max="6" width="13.453125" style="1014" customWidth="1"/>
    <col min="7" max="7" width="10.453125" style="1014" customWidth="1"/>
    <col min="8" max="8" width="0.7265625" style="1014" customWidth="1"/>
    <col min="9" max="9" width="11.1796875" style="1014" customWidth="1"/>
    <col min="10" max="10" width="10.453125" style="1014" customWidth="1"/>
    <col min="11" max="11" width="0.7265625" style="1014" customWidth="1"/>
    <col min="12" max="12" width="9.54296875" style="1014" customWidth="1"/>
    <col min="13" max="13" width="11.453125" style="1014"/>
    <col min="14" max="14" width="9.54296875" style="1014" customWidth="1"/>
    <col min="15" max="15" width="11.453125" style="1014"/>
    <col min="16" max="16" width="9.54296875" style="1014" customWidth="1"/>
    <col min="17" max="16384" width="11.453125" style="1014"/>
  </cols>
  <sheetData>
    <row r="2" spans="1:19" s="965" customFormat="1" x14ac:dyDescent="0.35">
      <c r="B2" s="1694"/>
      <c r="C2" s="1694"/>
      <c r="D2" s="1160"/>
      <c r="E2" s="1161"/>
      <c r="F2" s="1159"/>
      <c r="G2" s="1161"/>
    </row>
    <row r="3" spans="1:19" s="965" customFormat="1" ht="38.25" customHeight="1" x14ac:dyDescent="0.35">
      <c r="B3" s="1159"/>
      <c r="C3" s="1159"/>
      <c r="D3" s="1159"/>
      <c r="E3" s="1161"/>
      <c r="F3" s="1159"/>
      <c r="G3" s="1161"/>
    </row>
    <row r="4" spans="1:19" s="967" customFormat="1" ht="37.5" customHeight="1" x14ac:dyDescent="0.25">
      <c r="B4" s="1715" t="s">
        <v>337</v>
      </c>
      <c r="C4" s="1715"/>
      <c r="D4" s="1715"/>
      <c r="E4" s="1715"/>
      <c r="F4" s="1715"/>
      <c r="G4" s="1715"/>
      <c r="H4" s="1715"/>
      <c r="I4" s="1715"/>
      <c r="J4" s="1715"/>
      <c r="K4" s="1715"/>
      <c r="L4" s="1715"/>
      <c r="M4" s="1715"/>
      <c r="N4" s="1715"/>
      <c r="O4" s="1715"/>
      <c r="P4" s="1715"/>
      <c r="Q4" s="1715"/>
    </row>
    <row r="5" spans="1:19" s="967" customFormat="1" ht="15.5" x14ac:dyDescent="0.25">
      <c r="B5" s="1420" t="str">
        <f>porsaad!$B$6</f>
        <v>Situación a 31 de diciembre de 2024</v>
      </c>
      <c r="C5" s="1420"/>
      <c r="D5" s="1420"/>
      <c r="E5" s="1420"/>
      <c r="F5" s="1420"/>
      <c r="G5" s="1420"/>
      <c r="H5" s="1420"/>
      <c r="I5" s="1420"/>
      <c r="J5" s="1420"/>
      <c r="K5" s="1420"/>
      <c r="L5" s="1420"/>
      <c r="M5" s="1420"/>
      <c r="N5" s="1420"/>
      <c r="O5" s="1420"/>
      <c r="P5" s="1420"/>
      <c r="Q5" s="1420"/>
    </row>
    <row r="6" spans="1:19" s="967" customFormat="1" ht="6" customHeight="1" x14ac:dyDescent="0.25">
      <c r="B6" s="968"/>
      <c r="C6" s="968"/>
      <c r="D6" s="1162"/>
      <c r="E6" s="1162"/>
      <c r="F6" s="1162"/>
      <c r="G6" s="1162"/>
      <c r="H6" s="968"/>
      <c r="I6" s="968"/>
      <c r="J6" s="968"/>
      <c r="K6" s="968"/>
      <c r="L6" s="968"/>
      <c r="M6" s="968"/>
      <c r="N6" s="968"/>
      <c r="O6" s="968"/>
      <c r="P6" s="968"/>
      <c r="Q6" s="968"/>
    </row>
    <row r="7" spans="1:19" s="972" customFormat="1" ht="4.5" customHeight="1" x14ac:dyDescent="0.25">
      <c r="A7" s="1152"/>
      <c r="B7" s="1695" t="s">
        <v>12</v>
      </c>
      <c r="C7" s="1153"/>
      <c r="D7" s="1695" t="s">
        <v>274</v>
      </c>
      <c r="E7" s="1154"/>
      <c r="F7" s="1698" t="s">
        <v>466</v>
      </c>
      <c r="G7" s="1699"/>
      <c r="H7" s="1155"/>
      <c r="I7" s="1698" t="s">
        <v>275</v>
      </c>
      <c r="J7" s="1702"/>
      <c r="K7" s="1163"/>
      <c r="L7" s="1163"/>
      <c r="M7" s="1163"/>
      <c r="N7" s="1163"/>
      <c r="O7" s="1163"/>
      <c r="P7" s="1163"/>
      <c r="Q7" s="1164"/>
    </row>
    <row r="8" spans="1:19" s="972" customFormat="1" ht="15" customHeight="1" x14ac:dyDescent="0.25">
      <c r="A8" s="1152"/>
      <c r="B8" s="1696"/>
      <c r="C8" s="1153"/>
      <c r="D8" s="1696"/>
      <c r="E8" s="1154"/>
      <c r="F8" s="1700"/>
      <c r="G8" s="1701"/>
      <c r="H8" s="1155"/>
      <c r="I8" s="1700"/>
      <c r="J8" s="1703"/>
      <c r="K8" s="1156"/>
      <c r="L8" s="1706" t="s">
        <v>133</v>
      </c>
      <c r="M8" s="1707"/>
      <c r="N8" s="1710" t="s">
        <v>134</v>
      </c>
      <c r="O8" s="1684"/>
      <c r="P8" s="1684"/>
      <c r="Q8" s="1684"/>
    </row>
    <row r="9" spans="1:19" s="972" customFormat="1" ht="44.25" customHeight="1" x14ac:dyDescent="0.25">
      <c r="A9" s="1152"/>
      <c r="B9" s="1696"/>
      <c r="C9" s="1153"/>
      <c r="D9" s="1696"/>
      <c r="E9" s="1154"/>
      <c r="F9" s="1700"/>
      <c r="G9" s="1701"/>
      <c r="H9" s="1155"/>
      <c r="I9" s="1704"/>
      <c r="J9" s="1705"/>
      <c r="K9" s="1156"/>
      <c r="L9" s="1708"/>
      <c r="M9" s="1709"/>
      <c r="N9" s="1711" t="s">
        <v>469</v>
      </c>
      <c r="O9" s="1712"/>
      <c r="P9" s="1713" t="s">
        <v>470</v>
      </c>
      <c r="Q9" s="1714"/>
    </row>
    <row r="10" spans="1:19" s="972" customFormat="1" ht="72.5" x14ac:dyDescent="0.25">
      <c r="A10" s="1152"/>
      <c r="B10" s="1697"/>
      <c r="C10" s="1155"/>
      <c r="D10" s="1197" t="s">
        <v>9</v>
      </c>
      <c r="E10" s="1165"/>
      <c r="F10" s="1198" t="s">
        <v>9</v>
      </c>
      <c r="G10" s="1199" t="s">
        <v>276</v>
      </c>
      <c r="H10" s="1155"/>
      <c r="I10" s="1198" t="s">
        <v>9</v>
      </c>
      <c r="J10" s="1195" t="s">
        <v>276</v>
      </c>
      <c r="K10" s="1166"/>
      <c r="L10" s="1200" t="s">
        <v>9</v>
      </c>
      <c r="M10" s="1196" t="s">
        <v>471</v>
      </c>
      <c r="N10" s="1149" t="s">
        <v>9</v>
      </c>
      <c r="O10" s="1202" t="s">
        <v>471</v>
      </c>
      <c r="P10" s="1201" t="s">
        <v>9</v>
      </c>
      <c r="Q10" s="1148" t="s">
        <v>471</v>
      </c>
    </row>
    <row r="11" spans="1:19" s="961" customFormat="1" ht="9" customHeight="1" x14ac:dyDescent="0.35">
      <c r="A11" s="1157"/>
      <c r="B11" s="1158"/>
      <c r="D11" s="127"/>
      <c r="E11" s="1158"/>
      <c r="F11" s="127"/>
      <c r="G11" s="1158"/>
      <c r="I11" s="1158"/>
      <c r="J11" s="1158"/>
    </row>
    <row r="12" spans="1:19" s="962" customFormat="1" x14ac:dyDescent="0.25">
      <c r="A12" s="1167"/>
      <c r="B12" s="1168" t="s">
        <v>8</v>
      </c>
      <c r="D12" s="1169">
        <f>'41benpresaad'!D10</f>
        <v>296663</v>
      </c>
      <c r="E12" s="1170">
        <v>53364</v>
      </c>
      <c r="F12" s="1171">
        <f>D12-I12</f>
        <v>295106</v>
      </c>
      <c r="G12" s="1172">
        <f>F12*100/D12</f>
        <v>99.475162052564698</v>
      </c>
      <c r="I12" s="1171">
        <f>L12+N12+P12</f>
        <v>1557</v>
      </c>
      <c r="J12" s="1172">
        <f t="shared" ref="J12:J29" si="0">I12*100/D12</f>
        <v>0.52483794743530543</v>
      </c>
      <c r="L12" s="1171">
        <v>0</v>
      </c>
      <c r="M12" s="1173">
        <f>L12/$I12*100</f>
        <v>0</v>
      </c>
      <c r="N12" s="1171">
        <v>1028</v>
      </c>
      <c r="O12" s="1130">
        <f>N12/$I12*100</f>
        <v>66.024405908798983</v>
      </c>
      <c r="P12" s="1171">
        <v>529</v>
      </c>
      <c r="Q12" s="1130">
        <f>P12/$I12*100</f>
        <v>33.975594091201025</v>
      </c>
      <c r="R12" s="1174"/>
      <c r="S12" s="1174"/>
    </row>
    <row r="13" spans="1:19" s="962" customFormat="1" x14ac:dyDescent="0.25">
      <c r="A13" s="1167"/>
      <c r="B13" s="1175" t="s">
        <v>7</v>
      </c>
      <c r="D13" s="1176">
        <f>'41benpresaad'!D11</f>
        <v>45264</v>
      </c>
      <c r="E13" s="1170">
        <v>5161</v>
      </c>
      <c r="F13" s="1177">
        <f t="shared" ref="F13:F29" si="1">D13-I13</f>
        <v>44525</v>
      </c>
      <c r="G13" s="1178">
        <f t="shared" ref="G13:G29" si="2">F13*100/D13</f>
        <v>98.367355956168254</v>
      </c>
      <c r="I13" s="1177">
        <f t="shared" ref="I13:I29" si="3">L13+N13+P13</f>
        <v>739</v>
      </c>
      <c r="J13" s="1178">
        <f t="shared" si="0"/>
        <v>1.6326440438317427</v>
      </c>
      <c r="L13" s="1177">
        <v>0</v>
      </c>
      <c r="M13" s="1179">
        <f>L13/$I13*100</f>
        <v>0</v>
      </c>
      <c r="N13" s="1177">
        <v>461</v>
      </c>
      <c r="O13" s="1131">
        <f>N13/$I13*100</f>
        <v>62.381596752368061</v>
      </c>
      <c r="P13" s="1177">
        <v>278</v>
      </c>
      <c r="Q13" s="1131">
        <f>P13/$I13*100</f>
        <v>37.618403247631939</v>
      </c>
      <c r="R13" s="1174"/>
      <c r="S13" s="1174"/>
    </row>
    <row r="14" spans="1:19" s="962" customFormat="1" x14ac:dyDescent="0.25">
      <c r="A14" s="1167"/>
      <c r="B14" s="1175" t="s">
        <v>37</v>
      </c>
      <c r="D14" s="1176">
        <f>'41benpresaad'!D12</f>
        <v>33127</v>
      </c>
      <c r="E14" s="1170">
        <v>3593</v>
      </c>
      <c r="F14" s="1177">
        <f t="shared" si="1"/>
        <v>32184</v>
      </c>
      <c r="G14" s="1178">
        <f t="shared" si="2"/>
        <v>97.153379418601148</v>
      </c>
      <c r="I14" s="1177">
        <f t="shared" si="3"/>
        <v>943</v>
      </c>
      <c r="J14" s="1178">
        <f t="shared" si="0"/>
        <v>2.846620581398859</v>
      </c>
      <c r="L14" s="1177">
        <v>4</v>
      </c>
      <c r="M14" s="1179">
        <f>L14/$I14*100</f>
        <v>0.42417815482502658</v>
      </c>
      <c r="N14" s="1177">
        <v>273</v>
      </c>
      <c r="O14" s="1131">
        <f>N14/$I14*100</f>
        <v>28.950159066808055</v>
      </c>
      <c r="P14" s="1177">
        <v>666</v>
      </c>
      <c r="Q14" s="1131">
        <f>P14/$I14*100</f>
        <v>70.625662778366916</v>
      </c>
      <c r="R14" s="1174"/>
      <c r="S14" s="1174"/>
    </row>
    <row r="15" spans="1:19" s="962" customFormat="1" x14ac:dyDescent="0.25">
      <c r="A15" s="1167"/>
      <c r="B15" s="1175" t="s">
        <v>38</v>
      </c>
      <c r="D15" s="1176">
        <f>'41benpresaad'!D13</f>
        <v>31849</v>
      </c>
      <c r="E15" s="1170">
        <v>2742</v>
      </c>
      <c r="F15" s="1177">
        <f t="shared" si="1"/>
        <v>31849</v>
      </c>
      <c r="G15" s="1178">
        <f t="shared" si="2"/>
        <v>100</v>
      </c>
      <c r="I15" s="1177">
        <f t="shared" si="3"/>
        <v>0</v>
      </c>
      <c r="J15" s="1178">
        <f t="shared" si="0"/>
        <v>0</v>
      </c>
      <c r="L15" s="1177">
        <v>0</v>
      </c>
      <c r="M15" s="1179" t="s">
        <v>364</v>
      </c>
      <c r="N15" s="1177">
        <v>0</v>
      </c>
      <c r="O15" s="1131" t="s">
        <v>364</v>
      </c>
      <c r="P15" s="1177">
        <v>0</v>
      </c>
      <c r="Q15" s="1131" t="s">
        <v>364</v>
      </c>
      <c r="R15" s="1174"/>
      <c r="S15" s="1174"/>
    </row>
    <row r="16" spans="1:19" s="962" customFormat="1" x14ac:dyDescent="0.25">
      <c r="A16" s="1167"/>
      <c r="B16" s="1175" t="s">
        <v>6</v>
      </c>
      <c r="D16" s="1176">
        <f>'41benpresaad'!D14</f>
        <v>45025</v>
      </c>
      <c r="E16" s="1170">
        <v>7296</v>
      </c>
      <c r="F16" s="1177">
        <f t="shared" si="1"/>
        <v>37332</v>
      </c>
      <c r="G16" s="1178">
        <f t="shared" si="2"/>
        <v>82.913936701832313</v>
      </c>
      <c r="I16" s="1177">
        <f t="shared" si="3"/>
        <v>7693</v>
      </c>
      <c r="J16" s="1178">
        <f t="shared" si="0"/>
        <v>17.086063298167684</v>
      </c>
      <c r="L16" s="1177">
        <v>2</v>
      </c>
      <c r="M16" s="1179">
        <f>L16/$I16*100</f>
        <v>2.5997660210581051E-2</v>
      </c>
      <c r="N16" s="1177">
        <v>1744</v>
      </c>
      <c r="O16" s="1131">
        <f>N16/$I16*100</f>
        <v>22.669959703626674</v>
      </c>
      <c r="P16" s="1177">
        <v>5947</v>
      </c>
      <c r="Q16" s="1131">
        <f>P16/$I16*100</f>
        <v>77.304042636162748</v>
      </c>
      <c r="R16" s="1174"/>
      <c r="S16" s="1174"/>
    </row>
    <row r="17" spans="1:19" s="962" customFormat="1" x14ac:dyDescent="0.25">
      <c r="A17" s="1167"/>
      <c r="B17" s="1175" t="s">
        <v>5</v>
      </c>
      <c r="D17" s="1176">
        <f>'41benpresaad'!D15</f>
        <v>18175</v>
      </c>
      <c r="E17" s="1170">
        <v>3462</v>
      </c>
      <c r="F17" s="1177">
        <f t="shared" si="1"/>
        <v>18174</v>
      </c>
      <c r="G17" s="1178">
        <f t="shared" si="2"/>
        <v>99.994497936726276</v>
      </c>
      <c r="I17" s="1177">
        <f t="shared" si="3"/>
        <v>1</v>
      </c>
      <c r="J17" s="1178">
        <f t="shared" si="0"/>
        <v>5.5020632737276479E-3</v>
      </c>
      <c r="L17" s="1177">
        <v>0</v>
      </c>
      <c r="M17" s="1179" t="s">
        <v>364</v>
      </c>
      <c r="N17" s="1177">
        <v>0</v>
      </c>
      <c r="O17" s="1131" t="s">
        <v>364</v>
      </c>
      <c r="P17" s="1177">
        <v>1</v>
      </c>
      <c r="Q17" s="1131" t="s">
        <v>364</v>
      </c>
      <c r="R17" s="1174"/>
      <c r="S17" s="1174"/>
    </row>
    <row r="18" spans="1:19" s="962" customFormat="1" x14ac:dyDescent="0.25">
      <c r="A18" s="1167"/>
      <c r="B18" s="1175" t="s">
        <v>4</v>
      </c>
      <c r="D18" s="1176">
        <f>'41benpresaad'!D16</f>
        <v>126194</v>
      </c>
      <c r="E18" s="1170">
        <v>14325</v>
      </c>
      <c r="F18" s="1177">
        <f t="shared" si="1"/>
        <v>118814</v>
      </c>
      <c r="G18" s="1178">
        <f t="shared" si="2"/>
        <v>94.151861419718841</v>
      </c>
      <c r="I18" s="1177">
        <f t="shared" si="3"/>
        <v>7380</v>
      </c>
      <c r="J18" s="1178">
        <f>I18*100/D18</f>
        <v>5.8481385802811543</v>
      </c>
      <c r="L18" s="1177">
        <v>6652</v>
      </c>
      <c r="M18" s="1179">
        <f>L18/$I18*100</f>
        <v>90.135501355013545</v>
      </c>
      <c r="N18" s="1177">
        <v>727</v>
      </c>
      <c r="O18" s="1131">
        <f>N18/$I18*100</f>
        <v>9.8509485094850948</v>
      </c>
      <c r="P18" s="1177">
        <v>1</v>
      </c>
      <c r="Q18" s="1131">
        <f>P18/$I18*100</f>
        <v>1.3550135501355014E-2</v>
      </c>
      <c r="R18" s="1174"/>
      <c r="S18" s="1174"/>
    </row>
    <row r="19" spans="1:19" s="962" customFormat="1" x14ac:dyDescent="0.25">
      <c r="A19" s="1167"/>
      <c r="B19" s="1175" t="s">
        <v>40</v>
      </c>
      <c r="D19" s="1176">
        <f>'41benpresaad'!D17</f>
        <v>78035</v>
      </c>
      <c r="E19" s="1170">
        <v>9188</v>
      </c>
      <c r="F19" s="1177">
        <f t="shared" si="1"/>
        <v>76227</v>
      </c>
      <c r="G19" s="1178">
        <f t="shared" si="2"/>
        <v>97.683090920740696</v>
      </c>
      <c r="I19" s="1177">
        <f t="shared" si="3"/>
        <v>1808</v>
      </c>
      <c r="J19" s="1178">
        <f t="shared" si="0"/>
        <v>2.3169090792593066</v>
      </c>
      <c r="L19" s="1177">
        <v>4</v>
      </c>
      <c r="M19" s="1179">
        <f>L19/$I19*100</f>
        <v>0.22123893805309736</v>
      </c>
      <c r="N19" s="1177">
        <v>667</v>
      </c>
      <c r="O19" s="1131">
        <f>N19/$I19*100</f>
        <v>36.891592920353986</v>
      </c>
      <c r="P19" s="1177">
        <v>1137</v>
      </c>
      <c r="Q19" s="1131">
        <f>P19/$I19*100</f>
        <v>62.887168141592923</v>
      </c>
      <c r="R19" s="1174"/>
      <c r="S19" s="1174"/>
    </row>
    <row r="20" spans="1:19" s="962" customFormat="1" x14ac:dyDescent="0.25">
      <c r="A20" s="1167"/>
      <c r="B20" s="1175" t="s">
        <v>41</v>
      </c>
      <c r="D20" s="1176">
        <f>'41benpresaad'!D18</f>
        <v>229333</v>
      </c>
      <c r="E20" s="1170">
        <v>34612</v>
      </c>
      <c r="F20" s="1177">
        <f t="shared" si="1"/>
        <v>229333</v>
      </c>
      <c r="G20" s="1178">
        <f t="shared" si="2"/>
        <v>100</v>
      </c>
      <c r="I20" s="1177">
        <f t="shared" si="3"/>
        <v>0</v>
      </c>
      <c r="J20" s="1178">
        <f t="shared" si="0"/>
        <v>0</v>
      </c>
      <c r="L20" s="1177">
        <v>0</v>
      </c>
      <c r="M20" s="1179" t="s">
        <v>364</v>
      </c>
      <c r="N20" s="1177">
        <v>0</v>
      </c>
      <c r="O20" s="1131" t="s">
        <v>364</v>
      </c>
      <c r="P20" s="1177">
        <v>0</v>
      </c>
      <c r="Q20" s="1131" t="s">
        <v>364</v>
      </c>
      <c r="R20" s="1174"/>
      <c r="S20" s="1174"/>
    </row>
    <row r="21" spans="1:19" s="962" customFormat="1" x14ac:dyDescent="0.25">
      <c r="A21" s="1167"/>
      <c r="B21" s="1175" t="s">
        <v>3</v>
      </c>
      <c r="D21" s="1176">
        <f>'41benpresaad'!D19</f>
        <v>164565</v>
      </c>
      <c r="E21" s="1170">
        <v>13397</v>
      </c>
      <c r="F21" s="1177">
        <f t="shared" si="1"/>
        <v>162398</v>
      </c>
      <c r="G21" s="1178">
        <f t="shared" si="2"/>
        <v>98.683195090085988</v>
      </c>
      <c r="I21" s="1177">
        <f t="shared" si="3"/>
        <v>2167</v>
      </c>
      <c r="J21" s="1178">
        <f t="shared" si="0"/>
        <v>1.3168049099140158</v>
      </c>
      <c r="L21" s="1177">
        <v>39</v>
      </c>
      <c r="M21" s="1179">
        <f>L21/$I21*100</f>
        <v>1.799723119520074</v>
      </c>
      <c r="N21" s="1177">
        <v>1325</v>
      </c>
      <c r="O21" s="1131">
        <f>N21/$I21*100</f>
        <v>61.144439317028151</v>
      </c>
      <c r="P21" s="1177">
        <v>803</v>
      </c>
      <c r="Q21" s="1131">
        <f>P21/$I21*100</f>
        <v>37.055837563451774</v>
      </c>
      <c r="R21" s="1174"/>
      <c r="S21" s="1174"/>
    </row>
    <row r="22" spans="1:19" s="962" customFormat="1" x14ac:dyDescent="0.25">
      <c r="A22" s="1167"/>
      <c r="B22" s="1175" t="s">
        <v>2</v>
      </c>
      <c r="D22" s="1176">
        <f>'41benpresaad'!D20</f>
        <v>37168</v>
      </c>
      <c r="E22" s="1170">
        <v>6540</v>
      </c>
      <c r="F22" s="1177">
        <f t="shared" si="1"/>
        <v>36927</v>
      </c>
      <c r="G22" s="1178">
        <f t="shared" si="2"/>
        <v>99.351592767972448</v>
      </c>
      <c r="I22" s="1177">
        <f t="shared" si="3"/>
        <v>241</v>
      </c>
      <c r="J22" s="1178">
        <f t="shared" si="0"/>
        <v>0.64840723202755057</v>
      </c>
      <c r="L22" s="1177">
        <v>0</v>
      </c>
      <c r="M22" s="1179">
        <f>L22/$I22*100</f>
        <v>0</v>
      </c>
      <c r="N22" s="1177">
        <v>61</v>
      </c>
      <c r="O22" s="1131">
        <f>N22/$I22*100</f>
        <v>25.311203319502074</v>
      </c>
      <c r="P22" s="1177">
        <v>180</v>
      </c>
      <c r="Q22" s="1131">
        <f>P22/$I22*100</f>
        <v>74.68879668049793</v>
      </c>
      <c r="R22" s="1174"/>
      <c r="S22" s="1174"/>
    </row>
    <row r="23" spans="1:19" s="962" customFormat="1" x14ac:dyDescent="0.25">
      <c r="A23" s="1167"/>
      <c r="B23" s="1175" t="s">
        <v>35</v>
      </c>
      <c r="D23" s="1176">
        <f>'41benpresaad'!D21</f>
        <v>77196</v>
      </c>
      <c r="E23" s="1170">
        <v>13798</v>
      </c>
      <c r="F23" s="1177">
        <f t="shared" si="1"/>
        <v>75732</v>
      </c>
      <c r="G23" s="1178">
        <f t="shared" si="2"/>
        <v>98.103528680242505</v>
      </c>
      <c r="I23" s="1177">
        <f t="shared" si="3"/>
        <v>1464</v>
      </c>
      <c r="J23" s="1178">
        <f t="shared" si="0"/>
        <v>1.8964713197575005</v>
      </c>
      <c r="L23" s="1177">
        <v>28</v>
      </c>
      <c r="M23" s="1179">
        <f>L23/$I23*100</f>
        <v>1.9125683060109291</v>
      </c>
      <c r="N23" s="1177">
        <v>29</v>
      </c>
      <c r="O23" s="1131">
        <f>N23/$I23*100</f>
        <v>1.9808743169398908</v>
      </c>
      <c r="P23" s="1177">
        <v>1407</v>
      </c>
      <c r="Q23" s="1131">
        <f>P23/$I23*100</f>
        <v>96.106557377049185</v>
      </c>
      <c r="R23" s="1174"/>
      <c r="S23" s="1174"/>
    </row>
    <row r="24" spans="1:19" s="962" customFormat="1" x14ac:dyDescent="0.25">
      <c r="A24" s="1167"/>
      <c r="B24" s="1175" t="s">
        <v>42</v>
      </c>
      <c r="D24" s="1176">
        <f>'41benpresaad'!D22</f>
        <v>190951</v>
      </c>
      <c r="E24" s="1170">
        <v>24812</v>
      </c>
      <c r="F24" s="1177">
        <f t="shared" si="1"/>
        <v>190951</v>
      </c>
      <c r="G24" s="1178">
        <f t="shared" si="2"/>
        <v>100</v>
      </c>
      <c r="I24" s="1177">
        <f t="shared" si="3"/>
        <v>0</v>
      </c>
      <c r="J24" s="1178">
        <f t="shared" si="0"/>
        <v>0</v>
      </c>
      <c r="L24" s="1177">
        <v>0</v>
      </c>
      <c r="M24" s="1179" t="s">
        <v>364</v>
      </c>
      <c r="N24" s="1177">
        <v>0</v>
      </c>
      <c r="O24" s="1131" t="s">
        <v>364</v>
      </c>
      <c r="P24" s="1177">
        <v>0</v>
      </c>
      <c r="Q24" s="1131" t="s">
        <v>364</v>
      </c>
      <c r="R24" s="1174"/>
      <c r="S24" s="1174"/>
    </row>
    <row r="25" spans="1:19" s="962" customFormat="1" x14ac:dyDescent="0.25">
      <c r="A25" s="1167"/>
      <c r="B25" s="1175" t="s">
        <v>43</v>
      </c>
      <c r="D25" s="1176">
        <f>'41benpresaad'!D23</f>
        <v>44630</v>
      </c>
      <c r="E25" s="1170">
        <v>10064</v>
      </c>
      <c r="F25" s="1177">
        <f t="shared" si="1"/>
        <v>44589</v>
      </c>
      <c r="G25" s="1178">
        <f t="shared" si="2"/>
        <v>99.908133542460234</v>
      </c>
      <c r="I25" s="1177">
        <f t="shared" si="3"/>
        <v>41</v>
      </c>
      <c r="J25" s="1178">
        <f t="shared" si="0"/>
        <v>9.1866457539771448E-2</v>
      </c>
      <c r="L25" s="1177">
        <v>0</v>
      </c>
      <c r="M25" s="1179">
        <f>L25/$I25*100</f>
        <v>0</v>
      </c>
      <c r="N25" s="1177">
        <v>25</v>
      </c>
      <c r="O25" s="1131">
        <f>N25/$I25*100</f>
        <v>60.975609756097562</v>
      </c>
      <c r="P25" s="1177">
        <v>16</v>
      </c>
      <c r="Q25" s="1131">
        <f>P25/$I25*100</f>
        <v>39.024390243902438</v>
      </c>
      <c r="R25" s="1174"/>
      <c r="S25" s="1174"/>
    </row>
    <row r="26" spans="1:19" s="962" customFormat="1" x14ac:dyDescent="0.25">
      <c r="B26" s="1175" t="s">
        <v>44</v>
      </c>
      <c r="D26" s="1176">
        <f>'41benpresaad'!D24</f>
        <v>16475</v>
      </c>
      <c r="E26" s="1170">
        <v>1275</v>
      </c>
      <c r="F26" s="1180">
        <f t="shared" si="1"/>
        <v>16475</v>
      </c>
      <c r="G26" s="1178">
        <f t="shared" si="2"/>
        <v>100</v>
      </c>
      <c r="I26" s="1180">
        <f t="shared" si="3"/>
        <v>0</v>
      </c>
      <c r="J26" s="1178">
        <f t="shared" si="0"/>
        <v>0</v>
      </c>
      <c r="L26" s="1180">
        <v>0</v>
      </c>
      <c r="M26" s="1179" t="s">
        <v>364</v>
      </c>
      <c r="N26" s="1180">
        <v>0</v>
      </c>
      <c r="O26" s="1131" t="s">
        <v>364</v>
      </c>
      <c r="P26" s="1180">
        <v>0</v>
      </c>
      <c r="Q26" s="1131" t="s">
        <v>364</v>
      </c>
      <c r="R26" s="1174"/>
      <c r="S26" s="1174"/>
    </row>
    <row r="27" spans="1:19" s="962" customFormat="1" x14ac:dyDescent="0.25">
      <c r="B27" s="1175" t="s">
        <v>45</v>
      </c>
      <c r="D27" s="1181">
        <f>'41benpresaad'!D25</f>
        <v>70761</v>
      </c>
      <c r="E27" s="1170">
        <v>8030</v>
      </c>
      <c r="F27" s="1180">
        <f t="shared" si="1"/>
        <v>70761</v>
      </c>
      <c r="G27" s="1178">
        <f t="shared" si="2"/>
        <v>100</v>
      </c>
      <c r="I27" s="1180">
        <f t="shared" si="3"/>
        <v>0</v>
      </c>
      <c r="J27" s="1178">
        <f t="shared" si="0"/>
        <v>0</v>
      </c>
      <c r="L27" s="1180">
        <v>0</v>
      </c>
      <c r="M27" s="1179" t="s">
        <v>364</v>
      </c>
      <c r="N27" s="1180">
        <v>0</v>
      </c>
      <c r="O27" s="1131" t="s">
        <v>364</v>
      </c>
      <c r="P27" s="1180">
        <v>0</v>
      </c>
      <c r="Q27" s="1131" t="s">
        <v>364</v>
      </c>
      <c r="R27" s="1174"/>
      <c r="S27" s="1174"/>
    </row>
    <row r="28" spans="1:19" s="962" customFormat="1" x14ac:dyDescent="0.25">
      <c r="B28" s="1175" t="s">
        <v>46</v>
      </c>
      <c r="D28" s="1181">
        <f>'41benpresaad'!D26</f>
        <v>9334</v>
      </c>
      <c r="E28" s="1182">
        <v>1753</v>
      </c>
      <c r="F28" s="1180">
        <f t="shared" si="1"/>
        <v>9334</v>
      </c>
      <c r="G28" s="1183">
        <f t="shared" si="2"/>
        <v>100</v>
      </c>
      <c r="I28" s="1180">
        <f t="shared" si="3"/>
        <v>0</v>
      </c>
      <c r="J28" s="1183">
        <f t="shared" si="0"/>
        <v>0</v>
      </c>
      <c r="L28" s="1180">
        <v>0</v>
      </c>
      <c r="M28" s="1179" t="s">
        <v>364</v>
      </c>
      <c r="N28" s="1180">
        <v>0</v>
      </c>
      <c r="O28" s="1179" t="s">
        <v>364</v>
      </c>
      <c r="P28" s="1180">
        <v>0</v>
      </c>
      <c r="Q28" s="1179" t="s">
        <v>364</v>
      </c>
      <c r="R28" s="1174"/>
      <c r="S28" s="1174"/>
    </row>
    <row r="29" spans="1:19" s="962" customFormat="1" x14ac:dyDescent="0.25">
      <c r="B29" s="1184" t="s">
        <v>1</v>
      </c>
      <c r="D29" s="1185">
        <f>'41benpresaad'!D27</f>
        <v>3679</v>
      </c>
      <c r="E29" s="1182">
        <v>384</v>
      </c>
      <c r="F29" s="1186">
        <f t="shared" si="1"/>
        <v>3600</v>
      </c>
      <c r="G29" s="1187">
        <f t="shared" si="2"/>
        <v>97.852677357977711</v>
      </c>
      <c r="I29" s="1186">
        <f t="shared" si="3"/>
        <v>79</v>
      </c>
      <c r="J29" s="1187">
        <f t="shared" si="0"/>
        <v>2.1473226420222886</v>
      </c>
      <c r="L29" s="1186">
        <v>0</v>
      </c>
      <c r="M29" s="1188">
        <f>L29/$I29*100</f>
        <v>0</v>
      </c>
      <c r="N29" s="1186">
        <v>17</v>
      </c>
      <c r="O29" s="1133">
        <f>N29/$I29*100</f>
        <v>21.518987341772153</v>
      </c>
      <c r="P29" s="1186">
        <v>62</v>
      </c>
      <c r="Q29" s="1133">
        <f>P29/$I29*100</f>
        <v>78.48101265822784</v>
      </c>
      <c r="R29" s="1174"/>
      <c r="S29" s="1174"/>
    </row>
    <row r="30" spans="1:19" s="961" customFormat="1" ht="7.5" customHeight="1" x14ac:dyDescent="0.35">
      <c r="A30" s="1157"/>
      <c r="B30" s="1158"/>
      <c r="D30" s="1189"/>
      <c r="E30" s="1190"/>
      <c r="F30" s="1189"/>
      <c r="G30" s="1191"/>
      <c r="I30" s="1192"/>
      <c r="J30" s="1191"/>
      <c r="L30" s="1192"/>
      <c r="M30" s="1191"/>
      <c r="N30" s="1192"/>
      <c r="O30" s="1191"/>
      <c r="P30" s="1192"/>
      <c r="Q30" s="1191"/>
    </row>
    <row r="31" spans="1:19" s="1316" customFormat="1" x14ac:dyDescent="0.25">
      <c r="B31" s="1317" t="s">
        <v>0</v>
      </c>
      <c r="D31" s="1318">
        <f>SUM(D12:D29)</f>
        <v>1518424</v>
      </c>
      <c r="E31" s="1319"/>
      <c r="F31" s="1320">
        <f>SUM(F12:F29)</f>
        <v>1494311</v>
      </c>
      <c r="G31" s="1321">
        <f>F31*100/D31</f>
        <v>98.411971886640359</v>
      </c>
      <c r="I31" s="1322">
        <f>SUM(I12:I29)</f>
        <v>24113</v>
      </c>
      <c r="J31" s="1321">
        <f>I31*100/D31</f>
        <v>1.5880281133596412</v>
      </c>
      <c r="L31" s="1322">
        <f>SUM(L12:L29)</f>
        <v>6729</v>
      </c>
      <c r="M31" s="1321">
        <f>L31/$I31*100</f>
        <v>27.906108738025132</v>
      </c>
      <c r="N31" s="1322">
        <f>SUM(N12:N29)</f>
        <v>6357</v>
      </c>
      <c r="O31" s="1321">
        <f>N31/$I31*100</f>
        <v>26.363372454692492</v>
      </c>
      <c r="P31" s="1322">
        <f>SUM(P12:P29)</f>
        <v>11027</v>
      </c>
      <c r="Q31" s="1321">
        <f>P31/$I31*100</f>
        <v>45.73051880728238</v>
      </c>
    </row>
    <row r="32" spans="1:19" s="961" customFormat="1" x14ac:dyDescent="0.35">
      <c r="B32" s="1193" t="s">
        <v>39</v>
      </c>
      <c r="C32" s="1194"/>
    </row>
    <row r="33" spans="2:16" ht="33" customHeight="1" x14ac:dyDescent="0.35">
      <c r="B33" s="1693" t="s">
        <v>277</v>
      </c>
      <c r="C33" s="1693"/>
      <c r="D33" s="1693"/>
      <c r="E33" s="1693"/>
      <c r="F33" s="1693"/>
      <c r="G33" s="1693"/>
      <c r="H33" s="1693"/>
      <c r="I33" s="1693"/>
      <c r="J33" s="1693"/>
      <c r="K33" s="1693"/>
      <c r="L33" s="1693"/>
      <c r="M33" s="1693"/>
      <c r="N33" s="1693"/>
      <c r="O33" s="1693"/>
      <c r="P33" s="1693"/>
    </row>
  </sheetData>
  <mergeCells count="12">
    <mergeCell ref="B33:P33"/>
    <mergeCell ref="B2:C2"/>
    <mergeCell ref="B7:B10"/>
    <mergeCell ref="D7:D9"/>
    <mergeCell ref="F7:G9"/>
    <mergeCell ref="I7:J9"/>
    <mergeCell ref="L8:M9"/>
    <mergeCell ref="N8:Q8"/>
    <mergeCell ref="N9:O9"/>
    <mergeCell ref="P9:Q9"/>
    <mergeCell ref="B4:Q4"/>
    <mergeCell ref="B5:Q5"/>
  </mergeCells>
  <conditionalFormatting sqref="E12:E29 G12:G29">
    <cfRule type="cellIs" dxfId="0" priority="1" stopIfTrue="1" operator="greaterThan">
      <formula>100</formula>
    </cfRule>
  </conditionalFormatting>
  <printOptions horizontalCentered="1"/>
  <pageMargins left="0" right="0" top="0.43307086614173229" bottom="0.43307086614173229" header="0" footer="0"/>
  <pageSetup paperSize="9" scale="8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92</vt:i4>
      </vt:variant>
      <vt:variant>
        <vt:lpstr>Rangos con nombre</vt:lpstr>
      </vt:variant>
      <vt:variant>
        <vt:i4>79</vt:i4>
      </vt:variant>
    </vt:vector>
  </HeadingPairs>
  <TitlesOfParts>
    <vt:vector size="171" baseType="lpstr">
      <vt:lpstr>porsaad</vt:lpstr>
      <vt:lpstr>indsaad</vt:lpstr>
      <vt:lpstr>indsaad2</vt:lpstr>
      <vt:lpstr>EVO</vt:lpstr>
      <vt:lpstr>EVO_sol</vt:lpstr>
      <vt:lpstr>EVO_resol</vt:lpstr>
      <vt:lpstr>EVO_derecho</vt:lpstr>
      <vt:lpstr>EVO_resolPIA</vt:lpstr>
      <vt:lpstr>EVO_sinPIA</vt:lpstr>
      <vt:lpstr>EVO_prest</vt:lpstr>
      <vt:lpstr>20pobl</vt:lpstr>
      <vt:lpstr>21solsaad</vt:lpstr>
      <vt:lpstr>22solcasaadpot</vt:lpstr>
      <vt:lpstr>23solcasaad</vt:lpstr>
      <vt:lpstr>24solcasaad_pobl</vt:lpstr>
      <vt:lpstr>3solcasaad</vt:lpstr>
      <vt:lpstr>24asolcasaad_pobl</vt:lpstr>
      <vt:lpstr>25solaltabaja</vt:lpstr>
      <vt:lpstr>26perfsaad</vt:lpstr>
      <vt:lpstr>31dictsaad</vt:lpstr>
      <vt:lpstr>31adictsaad</vt:lpstr>
      <vt:lpstr>31bdictsaad</vt:lpstr>
      <vt:lpstr>32dictcasaadpot</vt:lpstr>
      <vt:lpstr>33dictcasaad</vt:lpstr>
      <vt:lpstr>33dictcasaadGIII</vt:lpstr>
      <vt:lpstr>33dictcasaadGII</vt:lpstr>
      <vt:lpstr>33dictcasaadGI</vt:lpstr>
      <vt:lpstr>33dictcasaadG0</vt:lpstr>
      <vt:lpstr>34adictcasaad</vt:lpstr>
      <vt:lpstr>8dictcasaad</vt:lpstr>
      <vt:lpstr>34bdictcasaad</vt:lpstr>
      <vt:lpstr>35ResolGraAltaBaj</vt:lpstr>
      <vt:lpstr>36perfresol</vt:lpstr>
      <vt:lpstr>36aperfresol_graf</vt:lpstr>
      <vt:lpstr>36bperfresol_graf</vt:lpstr>
      <vt:lpstr>41benpresaad</vt:lpstr>
      <vt:lpstr>41benpresaad_graf</vt:lpstr>
      <vt:lpstr>41abenpreGIII</vt:lpstr>
      <vt:lpstr>41abenpreGIII_graf</vt:lpstr>
      <vt:lpstr>41bbenpreGII</vt:lpstr>
      <vt:lpstr>41bbenpreGII_graf</vt:lpstr>
      <vt:lpstr>41cbenpreGI</vt:lpstr>
      <vt:lpstr>41cbenpreGI_graf</vt:lpstr>
      <vt:lpstr>42pbpcasaadpot</vt:lpstr>
      <vt:lpstr>43pbpcasaad</vt:lpstr>
      <vt:lpstr>43pbpcasaadGIII</vt:lpstr>
      <vt:lpstr>43pbpcasaadGII</vt:lpstr>
      <vt:lpstr>43pbpcasaadGI</vt:lpstr>
      <vt:lpstr>44apbpcasaad</vt:lpstr>
      <vt:lpstr>44bpbpcasaad</vt:lpstr>
      <vt:lpstr>45ResolPIAAltaBaj</vt:lpstr>
      <vt:lpstr>46perfpbsaad</vt:lpstr>
      <vt:lpstr>15pbpcasaad</vt:lpstr>
      <vt:lpstr>46aperfpb_graf</vt:lpstr>
      <vt:lpstr>51pbgrado</vt:lpstr>
      <vt:lpstr>51aPAPDgrado</vt:lpstr>
      <vt:lpstr>51bTeleasgrado</vt:lpstr>
      <vt:lpstr>51cSADgrado</vt:lpstr>
      <vt:lpstr>51dCDgrado</vt:lpstr>
      <vt:lpstr>51eSARgrado</vt:lpstr>
      <vt:lpstr>51fPEVincgrado</vt:lpstr>
      <vt:lpstr>51gPECgrado</vt:lpstr>
      <vt:lpstr>51hPEAsistPgrado</vt:lpstr>
      <vt:lpstr>52SubtipoVinculada</vt:lpstr>
      <vt:lpstr>52SubtipoVinculadaGIII</vt:lpstr>
      <vt:lpstr>52SubtipoVinculadaGII</vt:lpstr>
      <vt:lpstr>52SubtipoVinculadaGI</vt:lpstr>
      <vt:lpstr>6perfcuidador</vt:lpstr>
      <vt:lpstr>61aperfcuidadorCCAA</vt:lpstr>
      <vt:lpstr>62bperfcuidadorCCAA</vt:lpstr>
      <vt:lpstr>63cperfcuidadorCCAA</vt:lpstr>
      <vt:lpstr>7Intensidad</vt:lpstr>
      <vt:lpstr>7IntensidadCCAA</vt:lpstr>
      <vt:lpstr>7IntenSAD_CCAA</vt:lpstr>
      <vt:lpstr>7IntenPE_SAD_CCAA</vt:lpstr>
      <vt:lpstr>8CuantíaPrest</vt:lpstr>
      <vt:lpstr>8CuantíaPEC_CCAA</vt:lpstr>
      <vt:lpstr>8CuantíaAP_CCAA</vt:lpstr>
      <vt:lpstr>8CuantíaPEVsad_CCAA</vt:lpstr>
      <vt:lpstr>8CuantíaPEVsar_CCAA</vt:lpstr>
      <vt:lpstr>8CuantíaPEVcd_CCAA</vt:lpstr>
      <vt:lpstr>8CuantíaPEVpapd_CCAA</vt:lpstr>
      <vt:lpstr>8CuantíaPEVteleasist_CCAA</vt:lpstr>
      <vt:lpstr>9TiempoEspera</vt:lpstr>
      <vt:lpstr>10pendResol</vt:lpstr>
      <vt:lpstr>10pendPrest</vt:lpstr>
      <vt:lpstr>10pend</vt:lpstr>
      <vt:lpstr>11ListaEspera</vt:lpstr>
      <vt:lpstr>11ListaEsperaGIII</vt:lpstr>
      <vt:lpstr>11ListaEsperaGII</vt:lpstr>
      <vt:lpstr>11ListaEsperaGI</vt:lpstr>
      <vt:lpstr>12BenefEfect</vt:lpstr>
      <vt:lpstr>'10pend'!Área_de_impresión</vt:lpstr>
      <vt:lpstr>'10pendPrest'!Área_de_impresión</vt:lpstr>
      <vt:lpstr>'10pendResol'!Área_de_impresión</vt:lpstr>
      <vt:lpstr>'11ListaEspera'!Área_de_impresión</vt:lpstr>
      <vt:lpstr>'11ListaEsperaGI'!Área_de_impresión</vt:lpstr>
      <vt:lpstr>'11ListaEsperaGII'!Área_de_impresión</vt:lpstr>
      <vt:lpstr>'11ListaEsperaGIII'!Área_de_impresión</vt:lpstr>
      <vt:lpstr>'15pbpcasaad'!Área_de_impresión</vt:lpstr>
      <vt:lpstr>'20pobl'!Área_de_impresión</vt:lpstr>
      <vt:lpstr>'22solcasaadpot'!Área_de_impresión</vt:lpstr>
      <vt:lpstr>'23solcasaad'!Área_de_impresión</vt:lpstr>
      <vt:lpstr>'24asolcasaad_pobl'!Área_de_impresión</vt:lpstr>
      <vt:lpstr>'24solcasaad_pobl'!Área_de_impresión</vt:lpstr>
      <vt:lpstr>'25solaltabaja'!Área_de_impresión</vt:lpstr>
      <vt:lpstr>'31adictsaad'!Área_de_impresión</vt:lpstr>
      <vt:lpstr>'31bdictsaad'!Área_de_impresión</vt:lpstr>
      <vt:lpstr>'32dictcasaadpot'!Área_de_impresión</vt:lpstr>
      <vt:lpstr>'33dictcasaad'!Área_de_impresión</vt:lpstr>
      <vt:lpstr>'33dictcasaadG0'!Área_de_impresión</vt:lpstr>
      <vt:lpstr>'33dictcasaadGI'!Área_de_impresión</vt:lpstr>
      <vt:lpstr>'33dictcasaadGII'!Área_de_impresión</vt:lpstr>
      <vt:lpstr>'33dictcasaadGIII'!Área_de_impresión</vt:lpstr>
      <vt:lpstr>'34adictcasaad'!Área_de_impresión</vt:lpstr>
      <vt:lpstr>'34bdictcasaad'!Área_de_impresión</vt:lpstr>
      <vt:lpstr>'35ResolGraAltaBaj'!Área_de_impresión</vt:lpstr>
      <vt:lpstr>'36aperfresol_graf'!Área_de_impresión</vt:lpstr>
      <vt:lpstr>'36bperfresol_graf'!Área_de_impresión</vt:lpstr>
      <vt:lpstr>'36perfresol'!Área_de_impresión</vt:lpstr>
      <vt:lpstr>'3solcasaad'!Área_de_impresión</vt:lpstr>
      <vt:lpstr>'41abenpreGIII'!Área_de_impresión</vt:lpstr>
      <vt:lpstr>'41abenpreGIII_graf'!Área_de_impresión</vt:lpstr>
      <vt:lpstr>'41bbenpreGII'!Área_de_impresión</vt:lpstr>
      <vt:lpstr>'41bbenpreGII_graf'!Área_de_impresión</vt:lpstr>
      <vt:lpstr>'41benpresaad'!Área_de_impresión</vt:lpstr>
      <vt:lpstr>'41benpresaad_graf'!Área_de_impresión</vt:lpstr>
      <vt:lpstr>'41cbenpreGI'!Área_de_impresión</vt:lpstr>
      <vt:lpstr>'41cbenpreGI_graf'!Área_de_impresión</vt:lpstr>
      <vt:lpstr>'42pbpcasaadpot'!Área_de_impresión</vt:lpstr>
      <vt:lpstr>'43pbpcasaad'!Área_de_impresión</vt:lpstr>
      <vt:lpstr>'43pbpcasaadGI'!Área_de_impresión</vt:lpstr>
      <vt:lpstr>'43pbpcasaadGII'!Área_de_impresión</vt:lpstr>
      <vt:lpstr>'43pbpcasaadGIII'!Área_de_impresión</vt:lpstr>
      <vt:lpstr>'44apbpcasaad'!Área_de_impresión</vt:lpstr>
      <vt:lpstr>'44bpbpcasaad'!Área_de_impresión</vt:lpstr>
      <vt:lpstr>'45ResolPIAAltaBaj'!Área_de_impresión</vt:lpstr>
      <vt:lpstr>'46aperfpb_graf'!Área_de_impresión</vt:lpstr>
      <vt:lpstr>'46perfpbsaad'!Área_de_impresión</vt:lpstr>
      <vt:lpstr>'51aPAPDgrado'!Área_de_impresión</vt:lpstr>
      <vt:lpstr>'51bTeleasgrado'!Área_de_impresión</vt:lpstr>
      <vt:lpstr>'51cSADgrado'!Área_de_impresión</vt:lpstr>
      <vt:lpstr>'51dCDgrado'!Área_de_impresión</vt:lpstr>
      <vt:lpstr>'51eSARgrado'!Área_de_impresión</vt:lpstr>
      <vt:lpstr>'51fPEVincgrado'!Área_de_impresión</vt:lpstr>
      <vt:lpstr>'51gPECgrado'!Área_de_impresión</vt:lpstr>
      <vt:lpstr>'51hPEAsistPgrado'!Área_de_impresión</vt:lpstr>
      <vt:lpstr>'51pbgrado'!Área_de_impresión</vt:lpstr>
      <vt:lpstr>'52SubtipoVinculada'!Área_de_impresión</vt:lpstr>
      <vt:lpstr>'52SubtipoVinculadaGI'!Área_de_impresión</vt:lpstr>
      <vt:lpstr>'52SubtipoVinculadaGII'!Área_de_impresión</vt:lpstr>
      <vt:lpstr>'52SubtipoVinculadaGIII'!Área_de_impresión</vt:lpstr>
      <vt:lpstr>'61aperfcuidadorCCAA'!Área_de_impresión</vt:lpstr>
      <vt:lpstr>'62bperfcuidadorCCAA'!Área_de_impresión</vt:lpstr>
      <vt:lpstr>'63cperfcuidadorCCAA'!Área_de_impresión</vt:lpstr>
      <vt:lpstr>'6perfcuidador'!Área_de_impresión</vt:lpstr>
      <vt:lpstr>'7IntenPE_SAD_CCAA'!Área_de_impresión</vt:lpstr>
      <vt:lpstr>'7IntenSAD_CCAA'!Área_de_impresión</vt:lpstr>
      <vt:lpstr>'7Intensidad'!Área_de_impresión</vt:lpstr>
      <vt:lpstr>'7IntensidadCCAA'!Área_de_impresión</vt:lpstr>
      <vt:lpstr>'8CuantíaAP_CCAA'!Área_de_impresión</vt:lpstr>
      <vt:lpstr>'8CuantíaPEC_CCAA'!Área_de_impresión</vt:lpstr>
      <vt:lpstr>'8CuantíaPEVcd_CCAA'!Área_de_impresión</vt:lpstr>
      <vt:lpstr>'8CuantíaPEVpapd_CCAA'!Área_de_impresión</vt:lpstr>
      <vt:lpstr>'8CuantíaPEVsad_CCAA'!Área_de_impresión</vt:lpstr>
      <vt:lpstr>'8CuantíaPEVsar_CCAA'!Área_de_impresión</vt:lpstr>
      <vt:lpstr>'8CuantíaPEVteleasist_CCAA'!Área_de_impresión</vt:lpstr>
      <vt:lpstr>'8CuantíaPrest'!Área_de_impresión</vt:lpstr>
      <vt:lpstr>'8dictcasaad'!Área_de_impresión</vt:lpstr>
      <vt:lpstr>'9TiempoEspera'!Área_de_impresión</vt:lpstr>
      <vt:lpstr>porsaad!Área_de_impresión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José Miguel Ayora López</dc:creator>
  <cp:lastModifiedBy>María Llanos Hinojosa Cervera</cp:lastModifiedBy>
  <cp:lastPrinted>2025-01-09T10:49:56Z</cp:lastPrinted>
  <dcterms:created xsi:type="dcterms:W3CDTF">2023-11-02T11:23:22Z</dcterms:created>
  <dcterms:modified xsi:type="dcterms:W3CDTF">2025-01-15T11:25:14Z</dcterms:modified>
</cp:coreProperties>
</file>