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hidePivotFieldList="1"/>
  <mc:AlternateContent xmlns:mc="http://schemas.openxmlformats.org/markup-compatibility/2006">
    <mc:Choice Requires="x15">
      <x15ac:absPath xmlns:x15ac="http://schemas.microsoft.com/office/spreadsheetml/2010/11/ac" url="Z:\AREA DE ESTADÍSTICA\ESTADÍSTICA\Estadistica\2025\Informes especiales a 28 de febrero de 2025\"/>
    </mc:Choice>
  </mc:AlternateContent>
  <xr:revisionPtr revIDLastSave="0" documentId="13_ncr:1_{81C242F7-0851-4898-8A6E-6ACC02BF6814}"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75" l="1"/>
  <c r="B4" i="174"/>
  <c r="B4" i="173"/>
  <c r="B4" i="172"/>
  <c r="B5" i="155"/>
  <c r="X27" i="162" l="1"/>
  <c r="Y27" i="162"/>
  <c r="T30" i="172" l="1"/>
  <c r="J30" i="174"/>
  <c r="J30" i="175"/>
  <c r="D30" i="173"/>
  <c r="F30" i="172"/>
  <c r="R30" i="172"/>
  <c r="D30" i="172"/>
  <c r="D30" i="174"/>
  <c r="P30" i="172"/>
  <c r="L30" i="173"/>
  <c r="H30" i="172"/>
  <c r="N30" i="173"/>
  <c r="L30" i="172"/>
  <c r="J30" i="172"/>
  <c r="N30" i="172"/>
  <c r="F30" i="173"/>
  <c r="P30" i="173"/>
  <c r="T30" i="173"/>
  <c r="H30" i="173"/>
  <c r="N30" i="174"/>
  <c r="J30" i="173"/>
  <c r="F30" i="174"/>
  <c r="R30" i="175"/>
  <c r="R30" i="173"/>
  <c r="R30" i="174"/>
  <c r="H30" i="174"/>
  <c r="P30" i="174"/>
  <c r="L30" i="175"/>
  <c r="T30" i="175"/>
  <c r="D30" i="175"/>
  <c r="F30" i="175"/>
  <c r="N30" i="175"/>
  <c r="L30" i="174"/>
  <c r="T30" i="174"/>
  <c r="H30" i="175"/>
  <c r="P30" i="175"/>
  <c r="V30" i="173" l="1"/>
  <c r="Y30" i="173" s="1"/>
  <c r="V30" i="175"/>
  <c r="Y30" i="175" s="1"/>
  <c r="V30" i="172"/>
  <c r="Y30" i="172" s="1"/>
  <c r="M30" i="174"/>
  <c r="V30" i="174"/>
  <c r="Y30" i="174" s="1"/>
  <c r="S37" i="134"/>
  <c r="S38" i="134"/>
  <c r="Q30" i="175" l="1"/>
  <c r="S30" i="175"/>
  <c r="K30" i="175"/>
  <c r="I30" i="175"/>
  <c r="U30" i="175"/>
  <c r="G30" i="175"/>
  <c r="S30" i="174"/>
  <c r="O30" i="174"/>
  <c r="M30" i="173"/>
  <c r="U30" i="173"/>
  <c r="I30" i="173"/>
  <c r="Q30" i="173"/>
  <c r="G30" i="173"/>
  <c r="S30" i="172"/>
  <c r="M30" i="172"/>
  <c r="Q30" i="174"/>
  <c r="S30" i="173"/>
  <c r="K30" i="173"/>
  <c r="O30" i="175"/>
  <c r="K30" i="172"/>
  <c r="G30" i="172"/>
  <c r="O30" i="172"/>
  <c r="U30" i="174"/>
  <c r="K30" i="174"/>
  <c r="O30" i="173"/>
  <c r="M30" i="175"/>
  <c r="I30" i="174"/>
  <c r="G30" i="174"/>
  <c r="U30" i="172"/>
  <c r="I30" i="172"/>
  <c r="Q30" i="172"/>
  <c r="Q28" i="158"/>
  <c r="R28" i="158"/>
  <c r="S28" i="158"/>
  <c r="T28" i="158"/>
  <c r="U28" i="158"/>
  <c r="V28" i="158"/>
  <c r="W28" i="158"/>
  <c r="W30" i="175" l="1"/>
  <c r="Z26" i="158"/>
  <c r="W30" i="173"/>
  <c r="W30" i="172"/>
  <c r="W30" i="174"/>
  <c r="AA13" i="105" l="1"/>
  <c r="V27" i="164" l="1"/>
  <c r="W27" i="164"/>
  <c r="V27" i="163"/>
  <c r="W27" i="163"/>
  <c r="V27" i="162"/>
  <c r="W27" i="162"/>
  <c r="V27" i="161"/>
  <c r="W27" i="161"/>
  <c r="I27" i="160"/>
  <c r="V27" i="160" s="1"/>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K34" i="54"/>
  <c r="P35" i="54"/>
  <c r="P34" i="54"/>
  <c r="L34" i="54"/>
  <c r="K35" i="54"/>
  <c r="G34" i="54"/>
  <c r="G35" i="54"/>
  <c r="Q34" i="54"/>
  <c r="L35" i="54"/>
  <c r="Q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G27" i="164" l="1"/>
  <c r="G27" i="160"/>
  <c r="G27" i="161"/>
  <c r="G27" i="162"/>
  <c r="G27" i="163"/>
  <c r="S23" i="158"/>
  <c r="R23" i="158"/>
  <c r="S43" i="158"/>
  <c r="S42" i="158"/>
  <c r="R42" i="158"/>
  <c r="S41" i="158"/>
  <c r="R41" i="158"/>
  <c r="S40" i="158"/>
  <c r="R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F27" i="164" l="1"/>
  <c r="E27" i="164"/>
  <c r="D27" i="164"/>
  <c r="F27" i="163"/>
  <c r="E27" i="163"/>
  <c r="D27" i="163"/>
  <c r="F27" i="162"/>
  <c r="E27" i="162"/>
  <c r="D27" i="162"/>
  <c r="F27" i="161"/>
  <c r="E27" i="161"/>
  <c r="N27" i="161" s="1"/>
  <c r="D27" i="161"/>
  <c r="F27" i="160"/>
  <c r="E27" i="160"/>
  <c r="D27" i="160"/>
  <c r="F27" i="159"/>
  <c r="E27" i="159"/>
  <c r="D27" i="159"/>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X26" i="158"/>
  <c r="O27" i="162"/>
  <c r="P27" i="160"/>
  <c r="P27" i="161"/>
  <c r="P27" i="162"/>
  <c r="P27" i="163"/>
  <c r="O27" i="160"/>
  <c r="O27" i="161"/>
  <c r="Q27" i="159"/>
  <c r="N27" i="164"/>
  <c r="O27" i="159"/>
  <c r="O27" i="163"/>
  <c r="W31" i="167" l="1"/>
  <c r="X31" i="167" s="1"/>
  <c r="D29" i="155" l="1"/>
  <c r="F29" i="155" s="1"/>
  <c r="D36" i="49"/>
  <c r="K38" i="10"/>
  <c r="Z38" i="134"/>
  <c r="N37" i="134"/>
  <c r="D35" i="48"/>
  <c r="D35" i="47"/>
  <c r="Q37" i="10"/>
  <c r="N36" i="48"/>
  <c r="Q38" i="134"/>
  <c r="N34" i="47"/>
  <c r="G46" i="110"/>
  <c r="N37" i="10"/>
  <c r="X38" i="134"/>
  <c r="U37" i="134"/>
  <c r="U38" i="134"/>
  <c r="G45" i="110"/>
  <c r="G45" i="111"/>
  <c r="Q37" i="134"/>
  <c r="W37" i="10"/>
  <c r="AB38" i="134"/>
  <c r="X37" i="134"/>
  <c r="G46" i="111"/>
  <c r="K37" i="10"/>
  <c r="N35" i="47"/>
  <c r="N35" i="49"/>
  <c r="N36" i="49"/>
  <c r="Z37" i="134"/>
  <c r="W38" i="10"/>
  <c r="N38" i="10"/>
  <c r="L37" i="134"/>
  <c r="AB37" i="134"/>
  <c r="Q38" i="10"/>
  <c r="D34" i="47"/>
  <c r="L38" i="134"/>
  <c r="N38" i="134"/>
  <c r="N35" i="48"/>
  <c r="D36" i="48"/>
  <c r="G46" i="112"/>
  <c r="D35" i="49"/>
  <c r="G45" i="112"/>
  <c r="O38" i="134" l="1"/>
  <c r="M38" i="134"/>
  <c r="R38" i="10"/>
  <c r="AC37" i="134"/>
  <c r="M37" i="134"/>
  <c r="O38" i="10"/>
  <c r="X38" i="10"/>
  <c r="AA37" i="134"/>
  <c r="L37" i="10"/>
  <c r="T37" i="10"/>
  <c r="U37" i="10" s="1"/>
  <c r="Y37" i="134"/>
  <c r="AC38" i="134"/>
  <c r="X37" i="10"/>
  <c r="T37" i="134"/>
  <c r="R37" i="134"/>
  <c r="V38" i="134"/>
  <c r="V37" i="134"/>
  <c r="Y38" i="134"/>
  <c r="O37" i="10"/>
  <c r="R38" i="134"/>
  <c r="T38" i="134"/>
  <c r="R37" i="10"/>
  <c r="O37" i="134"/>
  <c r="AA38" i="134"/>
  <c r="L38" i="10"/>
  <c r="T38" i="10"/>
  <c r="U38" i="10" s="1"/>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90" l="1"/>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Y22" i="4"/>
  <c r="Y19" i="4"/>
  <c r="S12" i="101"/>
  <c r="Y19" i="100"/>
  <c r="V18" i="101"/>
  <c r="V14" i="101"/>
  <c r="S25" i="100"/>
  <c r="V11" i="4"/>
  <c r="S22" i="100"/>
  <c r="V11" i="101"/>
  <c r="Y13" i="4"/>
  <c r="S21" i="4"/>
  <c r="V21" i="101"/>
  <c r="Y21" i="100"/>
  <c r="Y25" i="101"/>
  <c r="V26" i="101"/>
  <c r="V20" i="100"/>
  <c r="S24" i="100"/>
  <c r="Y25" i="100"/>
  <c r="S27" i="100"/>
  <c r="V19" i="4"/>
  <c r="Y27" i="100"/>
  <c r="Y16" i="101"/>
  <c r="V16" i="4"/>
  <c r="Y24" i="4"/>
  <c r="Y17" i="4"/>
  <c r="Y21" i="4"/>
  <c r="S23" i="101"/>
  <c r="Y20" i="101"/>
  <c r="S16" i="101"/>
  <c r="Y11" i="101"/>
  <c r="Y27" i="101"/>
  <c r="V24" i="4"/>
  <c r="Y14" i="101"/>
  <c r="V25" i="100"/>
  <c r="Y21" i="101"/>
  <c r="V25" i="101"/>
  <c r="S28" i="101"/>
  <c r="V17" i="4"/>
  <c r="S23" i="100"/>
  <c r="V28" i="100"/>
  <c r="Y24" i="100"/>
  <c r="S17" i="4"/>
  <c r="Y16" i="100"/>
  <c r="V19" i="101"/>
  <c r="V28" i="4"/>
  <c r="Y13" i="101"/>
  <c r="Y26" i="4"/>
  <c r="S26" i="101"/>
  <c r="V12" i="4"/>
  <c r="Y23" i="101"/>
  <c r="V23" i="4"/>
  <c r="V23" i="101"/>
  <c r="V16" i="100"/>
  <c r="V24" i="101"/>
  <c r="S11" i="4"/>
  <c r="V27" i="101"/>
  <c r="Y17" i="100"/>
  <c r="S21" i="101"/>
  <c r="V17" i="100"/>
  <c r="S27" i="4"/>
  <c r="Y13" i="100"/>
  <c r="V23" i="100"/>
  <c r="Y20" i="100"/>
  <c r="V21" i="4"/>
  <c r="S21" i="100"/>
  <c r="S22" i="4"/>
  <c r="Y17" i="101"/>
  <c r="Y22" i="100"/>
  <c r="V15" i="100"/>
  <c r="S25" i="4"/>
  <c r="Y15" i="101"/>
  <c r="Y14" i="4"/>
  <c r="S20" i="4"/>
  <c r="V20" i="101"/>
  <c r="Y15" i="4"/>
  <c r="V28" i="101"/>
  <c r="V15" i="101"/>
  <c r="V27" i="4"/>
  <c r="S13" i="101"/>
  <c r="S25" i="101"/>
  <c r="S12" i="4"/>
  <c r="Y25" i="4"/>
  <c r="V16" i="101"/>
  <c r="S20" i="101"/>
  <c r="Y22" i="101"/>
  <c r="Y18" i="100"/>
  <c r="V22" i="100"/>
  <c r="Y26" i="100"/>
  <c r="S19" i="100"/>
  <c r="S28" i="100"/>
  <c r="V26" i="4"/>
  <c r="S17" i="101"/>
  <c r="S13" i="4"/>
  <c r="S18" i="100"/>
  <c r="Y18" i="4"/>
  <c r="S15" i="100"/>
  <c r="S26" i="100"/>
  <c r="V26" i="100"/>
  <c r="V14" i="100"/>
  <c r="S26" i="4"/>
  <c r="V13" i="101"/>
  <c r="Y16" i="4"/>
  <c r="S15" i="101"/>
  <c r="S18" i="4"/>
  <c r="Y12" i="100"/>
  <c r="S20" i="100"/>
  <c r="Y20" i="4"/>
  <c r="Y26" i="101"/>
  <c r="S28" i="4"/>
  <c r="S27" i="101"/>
  <c r="Y27" i="4"/>
  <c r="S16" i="4"/>
  <c r="Y12" i="101"/>
  <c r="S22" i="101"/>
  <c r="V25" i="4"/>
  <c r="V20" i="4"/>
  <c r="V13" i="4"/>
  <c r="S19" i="4"/>
  <c r="Y23" i="100"/>
  <c r="Y11" i="100"/>
  <c r="Y14" i="100"/>
  <c r="V27" i="100"/>
  <c r="V21" i="100"/>
  <c r="V18" i="100"/>
  <c r="V13" i="100"/>
  <c r="V12" i="100"/>
  <c r="V24" i="100"/>
  <c r="Y23" i="4"/>
  <c r="V19" i="100"/>
  <c r="S13" i="100"/>
  <c r="V11" i="100"/>
  <c r="Y11" i="4"/>
  <c r="V14" i="4"/>
  <c r="V12" i="101"/>
  <c r="Y15" i="100"/>
  <c r="S16" i="100"/>
  <c r="S11" i="101"/>
  <c r="S24" i="4"/>
  <c r="S17" i="100"/>
  <c r="Y24" i="101"/>
  <c r="Y28" i="4"/>
  <c r="Y28" i="100"/>
  <c r="V22" i="101"/>
  <c r="V18" i="4"/>
  <c r="Y19" i="101"/>
  <c r="S24" i="101"/>
  <c r="S19" i="101"/>
  <c r="V15" i="4"/>
  <c r="S14" i="101"/>
  <c r="Y18" i="101"/>
  <c r="S18" i="101"/>
  <c r="S15" i="4"/>
  <c r="S11" i="100"/>
  <c r="V17" i="101"/>
  <c r="Y28" i="101"/>
  <c r="S14" i="100"/>
  <c r="S12" i="100"/>
  <c r="S23" i="4"/>
  <c r="S14" i="4"/>
  <c r="Y12" i="4"/>
  <c r="V22" i="4"/>
  <c r="K19" i="43" l="1"/>
  <c r="L19" i="43"/>
  <c r="G26" i="145"/>
  <c r="D21" i="50"/>
  <c r="C10" i="112"/>
  <c r="P10" i="112" s="1"/>
  <c r="AC14" i="144"/>
  <c r="J28" i="145"/>
  <c r="E28" i="145"/>
  <c r="D21" i="56"/>
  <c r="W14" i="100"/>
  <c r="C11" i="111"/>
  <c r="P11" i="111" s="1"/>
  <c r="J20" i="146"/>
  <c r="E20" i="146"/>
  <c r="L12" i="43"/>
  <c r="K12" i="43"/>
  <c r="G22" i="145"/>
  <c r="G29" i="50"/>
  <c r="D11" i="50"/>
  <c r="Y12" i="104"/>
  <c r="Z12" i="104" s="1"/>
  <c r="N13" i="138"/>
  <c r="J19" i="36"/>
  <c r="K19" i="36"/>
  <c r="T12" i="100"/>
  <c r="P12" i="100"/>
  <c r="Q12" i="100" s="1"/>
  <c r="N18" i="140"/>
  <c r="Y17" i="105"/>
  <c r="Z17" i="105" s="1"/>
  <c r="T15" i="50"/>
  <c r="C25" i="111"/>
  <c r="P25" i="111" s="1"/>
  <c r="C16" i="111"/>
  <c r="D13" i="138"/>
  <c r="E13" i="138" s="1"/>
  <c r="S12" i="104"/>
  <c r="C11" i="112"/>
  <c r="P11" i="112" s="1"/>
  <c r="S28" i="104"/>
  <c r="D29" i="138"/>
  <c r="E29" i="138" s="1"/>
  <c r="T20" i="51"/>
  <c r="J11" i="108"/>
  <c r="J11" i="141"/>
  <c r="W12" i="100"/>
  <c r="T19" i="100"/>
  <c r="P19" i="100"/>
  <c r="Q19" i="100" s="1"/>
  <c r="S12" i="92"/>
  <c r="S12" i="152"/>
  <c r="Z16" i="68"/>
  <c r="H17" i="108"/>
  <c r="H17" i="141"/>
  <c r="T13" i="57"/>
  <c r="U31" i="139"/>
  <c r="T14" i="10"/>
  <c r="F14" i="141"/>
  <c r="F14" i="108"/>
  <c r="E23" i="45"/>
  <c r="G26" i="148"/>
  <c r="E26" i="137"/>
  <c r="AC26" i="137"/>
  <c r="E22" i="142"/>
  <c r="J22" i="142"/>
  <c r="C22" i="45"/>
  <c r="M18" i="98"/>
  <c r="G29" i="143"/>
  <c r="E19" i="107"/>
  <c r="G21" i="143"/>
  <c r="G13" i="92"/>
  <c r="G13" i="152"/>
  <c r="C24" i="109"/>
  <c r="C10" i="109"/>
  <c r="Z20" i="100"/>
  <c r="Z24" i="100"/>
  <c r="H27" i="94"/>
  <c r="D20" i="138"/>
  <c r="E20" i="138" s="1"/>
  <c r="S19" i="104"/>
  <c r="D20" i="139"/>
  <c r="G21" i="144"/>
  <c r="K22" i="36"/>
  <c r="J22" i="36"/>
  <c r="K17" i="102"/>
  <c r="L17" i="102"/>
  <c r="D14" i="137"/>
  <c r="E30" i="107"/>
  <c r="K14" i="43"/>
  <c r="L14" i="43"/>
  <c r="H16" i="108"/>
  <c r="H16" i="141"/>
  <c r="D14" i="139"/>
  <c r="C20" i="110"/>
  <c r="P20" i="110" s="1"/>
  <c r="E13" i="144"/>
  <c r="J13" i="144"/>
  <c r="G29" i="144"/>
  <c r="D25" i="50"/>
  <c r="Y14" i="104"/>
  <c r="Z14" i="104" s="1"/>
  <c r="N15" i="138"/>
  <c r="J27" i="36"/>
  <c r="K27" i="36"/>
  <c r="T27" i="100"/>
  <c r="P27" i="100"/>
  <c r="Q27" i="100" s="1"/>
  <c r="E17" i="142"/>
  <c r="J17" i="142"/>
  <c r="D23" i="51"/>
  <c r="E24" i="143"/>
  <c r="J24" i="143"/>
  <c r="D23" i="138"/>
  <c r="E23" i="138" s="1"/>
  <c r="S22" i="104"/>
  <c r="P20" i="100"/>
  <c r="Q20" i="100" s="1"/>
  <c r="T20" i="100"/>
  <c r="G27" i="147"/>
  <c r="I19" i="152"/>
  <c r="I19" i="92"/>
  <c r="N25" i="138"/>
  <c r="Y24" i="104"/>
  <c r="Z24" i="104" s="1"/>
  <c r="L17" i="108"/>
  <c r="G29" i="142"/>
  <c r="AC18" i="137"/>
  <c r="E17" i="107"/>
  <c r="S20" i="104"/>
  <c r="D21" i="138"/>
  <c r="E21" i="138" s="1"/>
  <c r="G12" i="142"/>
  <c r="N31" i="142"/>
  <c r="J25" i="143"/>
  <c r="E25" i="143"/>
  <c r="E19" i="137"/>
  <c r="E21" i="107"/>
  <c r="U31" i="148"/>
  <c r="T13" i="51"/>
  <c r="Q19" i="58"/>
  <c r="V25" i="104"/>
  <c r="W25" i="104" s="1"/>
  <c r="D16" i="96"/>
  <c r="C21" i="111"/>
  <c r="P21" i="111" s="1"/>
  <c r="N15" i="125"/>
  <c r="C15" i="45"/>
  <c r="T24" i="50"/>
  <c r="J24" i="141"/>
  <c r="J24" i="108"/>
  <c r="W26" i="100"/>
  <c r="F18" i="95"/>
  <c r="V18" i="47"/>
  <c r="Y18" i="47" s="1"/>
  <c r="D23" i="50"/>
  <c r="AC28" i="137"/>
  <c r="H26" i="107"/>
  <c r="H22" i="95"/>
  <c r="C21" i="112"/>
  <c r="V15" i="34"/>
  <c r="Y15" i="34" s="1"/>
  <c r="F15" i="94"/>
  <c r="D20" i="95"/>
  <c r="AC24" i="146"/>
  <c r="Y17" i="104"/>
  <c r="Z17" i="104" s="1"/>
  <c r="N18" i="138"/>
  <c r="J14" i="144"/>
  <c r="E14" i="144"/>
  <c r="P28" i="100"/>
  <c r="Q28" i="100" s="1"/>
  <c r="T28" i="100"/>
  <c r="H14" i="141"/>
  <c r="H14" i="108"/>
  <c r="D19" i="137"/>
  <c r="H30" i="47"/>
  <c r="S28" i="103"/>
  <c r="D29" i="134"/>
  <c r="C18" i="109"/>
  <c r="P18" i="109" s="1"/>
  <c r="W13" i="100"/>
  <c r="AB31" i="134"/>
  <c r="AC12" i="134"/>
  <c r="H13" i="141"/>
  <c r="H13" i="108"/>
  <c r="V25" i="103"/>
  <c r="W25" i="103" s="1"/>
  <c r="C18" i="45"/>
  <c r="J13" i="108"/>
  <c r="J13" i="141"/>
  <c r="S31" i="137"/>
  <c r="V20" i="104"/>
  <c r="W20" i="104" s="1"/>
  <c r="T21" i="51"/>
  <c r="G24" i="139"/>
  <c r="Z26" i="100"/>
  <c r="E16" i="145"/>
  <c r="J16" i="145"/>
  <c r="AC26" i="142"/>
  <c r="N23" i="140"/>
  <c r="Y22" i="105"/>
  <c r="Z22" i="105" s="1"/>
  <c r="W23" i="100"/>
  <c r="L29" i="51"/>
  <c r="AC24" i="144"/>
  <c r="T11" i="10"/>
  <c r="F11" i="108"/>
  <c r="F11" i="141"/>
  <c r="Q14" i="92"/>
  <c r="Q14" i="152"/>
  <c r="C23" i="111"/>
  <c r="P23" i="111"/>
  <c r="F10" i="141"/>
  <c r="T10" i="10"/>
  <c r="K29" i="10"/>
  <c r="F10" i="108"/>
  <c r="E29" i="144"/>
  <c r="J29" i="144"/>
  <c r="Q29" i="51"/>
  <c r="D27" i="139"/>
  <c r="S25" i="104"/>
  <c r="D26" i="138"/>
  <c r="E26" i="138" s="1"/>
  <c r="E28" i="45"/>
  <c r="V16" i="103"/>
  <c r="W16" i="103" s="1"/>
  <c r="E17" i="45"/>
  <c r="AC19" i="134"/>
  <c r="G18" i="143"/>
  <c r="D15" i="50"/>
  <c r="W28" i="100"/>
  <c r="E21" i="45"/>
  <c r="C25" i="45"/>
  <c r="G20" i="134"/>
  <c r="E16" i="107"/>
  <c r="L19" i="58"/>
  <c r="T18" i="50"/>
  <c r="Z25" i="100"/>
  <c r="J20" i="141"/>
  <c r="J20" i="108"/>
  <c r="Z31" i="143"/>
  <c r="J10" i="108"/>
  <c r="Q29" i="10"/>
  <c r="J10" i="141"/>
  <c r="Y11" i="104"/>
  <c r="N12" i="138"/>
  <c r="M31" i="138"/>
  <c r="N31" i="138" s="1"/>
  <c r="D28" i="51"/>
  <c r="D12" i="51"/>
  <c r="E24" i="107"/>
  <c r="W15" i="100"/>
  <c r="L23" i="108"/>
  <c r="C27" i="84"/>
  <c r="I27" i="84" s="1"/>
  <c r="E27" i="107"/>
  <c r="G15" i="142"/>
  <c r="C26" i="111"/>
  <c r="P26" i="111" s="1"/>
  <c r="T16" i="100"/>
  <c r="P16" i="100"/>
  <c r="Q16" i="100" s="1"/>
  <c r="V30" i="100"/>
  <c r="W30" i="100" s="1"/>
  <c r="W11" i="100"/>
  <c r="L25" i="95"/>
  <c r="C16" i="112"/>
  <c r="P16" i="112"/>
  <c r="D24" i="50"/>
  <c r="C17" i="110"/>
  <c r="P17" i="110" s="1"/>
  <c r="J11" i="95"/>
  <c r="T17" i="50"/>
  <c r="J26" i="144"/>
  <c r="E26" i="144"/>
  <c r="E23" i="146"/>
  <c r="J23" i="146"/>
  <c r="W18" i="100"/>
  <c r="D27" i="57"/>
  <c r="V19" i="105"/>
  <c r="W19" i="105" s="1"/>
  <c r="F24" i="141"/>
  <c r="F24" i="108"/>
  <c r="T24" i="10"/>
  <c r="W22" i="100"/>
  <c r="E16" i="137"/>
  <c r="Z13" i="100"/>
  <c r="E14" i="107"/>
  <c r="H31" i="106"/>
  <c r="D19" i="51"/>
  <c r="C15" i="111"/>
  <c r="P15" i="111"/>
  <c r="C14" i="45"/>
  <c r="K11" i="36"/>
  <c r="J11" i="36"/>
  <c r="I31" i="36"/>
  <c r="D27" i="137"/>
  <c r="D18" i="54"/>
  <c r="L10" i="96"/>
  <c r="T30" i="48"/>
  <c r="T23" i="100"/>
  <c r="P23" i="100"/>
  <c r="Q23" i="100" s="1"/>
  <c r="G20" i="144"/>
  <c r="T19" i="52"/>
  <c r="D27" i="155"/>
  <c r="D25" i="94"/>
  <c r="J23" i="144"/>
  <c r="E23" i="144"/>
  <c r="D17" i="139"/>
  <c r="AC21" i="137"/>
  <c r="D19" i="50"/>
  <c r="K15" i="92"/>
  <c r="AC21" i="145"/>
  <c r="J17" i="144"/>
  <c r="E17" i="144"/>
  <c r="F25" i="108"/>
  <c r="T25" i="10"/>
  <c r="F25" i="141"/>
  <c r="J20" i="36"/>
  <c r="K20" i="36"/>
  <c r="C22" i="109"/>
  <c r="P22" i="109" s="1"/>
  <c r="P24" i="100"/>
  <c r="Q24" i="100" s="1"/>
  <c r="T24" i="100"/>
  <c r="D20" i="51"/>
  <c r="V14" i="47"/>
  <c r="Y14" i="47" s="1"/>
  <c r="F14" i="95"/>
  <c r="L13" i="108"/>
  <c r="L16" i="108"/>
  <c r="D29" i="139"/>
  <c r="D13" i="137"/>
  <c r="F20" i="97"/>
  <c r="V20" i="49"/>
  <c r="Y20" i="49" s="1"/>
  <c r="L23" i="96"/>
  <c r="E20" i="107"/>
  <c r="G17" i="143"/>
  <c r="C15" i="109"/>
  <c r="P15" i="109" s="1"/>
  <c r="E31" i="107"/>
  <c r="C24" i="45"/>
  <c r="G15" i="144"/>
  <c r="T14" i="51"/>
  <c r="D19" i="58"/>
  <c r="L31" i="142"/>
  <c r="J12" i="142"/>
  <c r="E12" i="142"/>
  <c r="Z31" i="145"/>
  <c r="E26" i="142"/>
  <c r="J26" i="142"/>
  <c r="O27" i="112"/>
  <c r="C9" i="112"/>
  <c r="P9" i="112" s="1"/>
  <c r="L12" i="97"/>
  <c r="N27" i="138"/>
  <c r="Y26" i="104"/>
  <c r="Z26" i="104" s="1"/>
  <c r="J18" i="36"/>
  <c r="K18" i="36"/>
  <c r="G16" i="142"/>
  <c r="D12" i="95"/>
  <c r="V14" i="104"/>
  <c r="W14" i="104" s="1"/>
  <c r="G26" i="137"/>
  <c r="G30" i="45"/>
  <c r="C13" i="45"/>
  <c r="AC14" i="137"/>
  <c r="E20" i="139"/>
  <c r="F20" i="139" s="1"/>
  <c r="D28" i="139"/>
  <c r="J31" i="137"/>
  <c r="D12" i="137"/>
  <c r="G28" i="144"/>
  <c r="D26" i="137"/>
  <c r="S13" i="103"/>
  <c r="D14" i="134"/>
  <c r="J14" i="36"/>
  <c r="K14" i="36"/>
  <c r="D21" i="97"/>
  <c r="G16" i="143"/>
  <c r="J21" i="142"/>
  <c r="E21" i="142"/>
  <c r="Z28" i="100"/>
  <c r="S27" i="103"/>
  <c r="D28" i="134"/>
  <c r="P18" i="112"/>
  <c r="C18" i="112"/>
  <c r="E21" i="145"/>
  <c r="J21" i="145"/>
  <c r="D14" i="96"/>
  <c r="E19" i="45"/>
  <c r="H25" i="108"/>
  <c r="H25" i="141"/>
  <c r="S14" i="152"/>
  <c r="S14" i="92"/>
  <c r="C24" i="110"/>
  <c r="P24" i="110" s="1"/>
  <c r="E23" i="145"/>
  <c r="J23" i="145"/>
  <c r="S17" i="152"/>
  <c r="Z21" i="68"/>
  <c r="S17" i="92"/>
  <c r="J15" i="143"/>
  <c r="E15" i="143"/>
  <c r="L18" i="108"/>
  <c r="N17" i="138"/>
  <c r="Y16" i="104"/>
  <c r="Z16" i="104" s="1"/>
  <c r="D21" i="51"/>
  <c r="V24" i="103"/>
  <c r="W24" i="103" s="1"/>
  <c r="I12" i="92"/>
  <c r="I12" i="152"/>
  <c r="K16" i="68"/>
  <c r="G14" i="145"/>
  <c r="D37" i="77"/>
  <c r="P26" i="100"/>
  <c r="Q26" i="100" s="1"/>
  <c r="T26" i="100"/>
  <c r="J27" i="143"/>
  <c r="E27" i="143"/>
  <c r="U31" i="142"/>
  <c r="C14" i="112"/>
  <c r="P14" i="112"/>
  <c r="D25" i="51"/>
  <c r="AC25" i="145"/>
  <c r="G24" i="137"/>
  <c r="Q19" i="152"/>
  <c r="Q19" i="92"/>
  <c r="T27" i="52"/>
  <c r="G24" i="143"/>
  <c r="C17" i="109"/>
  <c r="P17" i="109" s="1"/>
  <c r="Y11" i="105"/>
  <c r="N12" i="140"/>
  <c r="M31" i="140"/>
  <c r="N31" i="140" s="1"/>
  <c r="J31" i="136"/>
  <c r="K31" i="136" s="1"/>
  <c r="AC29" i="137"/>
  <c r="H16" i="107"/>
  <c r="P13" i="100"/>
  <c r="Q13" i="100" s="1"/>
  <c r="T13" i="100"/>
  <c r="O30" i="45"/>
  <c r="D26" i="55"/>
  <c r="G13" i="142"/>
  <c r="D24" i="139"/>
  <c r="M12" i="152"/>
  <c r="Q16" i="68"/>
  <c r="M12" i="92"/>
  <c r="K13" i="152"/>
  <c r="K13" i="92"/>
  <c r="E15" i="142"/>
  <c r="J15" i="142"/>
  <c r="T23" i="50"/>
  <c r="G28" i="147"/>
  <c r="AC22" i="137"/>
  <c r="G23" i="143"/>
  <c r="E28" i="137"/>
  <c r="V16" i="105"/>
  <c r="W16" i="105" s="1"/>
  <c r="V22" i="103"/>
  <c r="W22" i="103" s="1"/>
  <c r="M15" i="92"/>
  <c r="Z31" i="147"/>
  <c r="G12" i="143"/>
  <c r="N31" i="143"/>
  <c r="T27" i="51"/>
  <c r="T15" i="79"/>
  <c r="O12" i="98"/>
  <c r="T14" i="54"/>
  <c r="J15" i="148"/>
  <c r="E15" i="148"/>
  <c r="H17" i="107"/>
  <c r="G25" i="143"/>
  <c r="Y28" i="104"/>
  <c r="Z28" i="104" s="1"/>
  <c r="N29" i="138"/>
  <c r="C12" i="111"/>
  <c r="P12" i="111" s="1"/>
  <c r="J25" i="95"/>
  <c r="N31" i="139"/>
  <c r="G12" i="139"/>
  <c r="C13" i="110"/>
  <c r="P13" i="110"/>
  <c r="T17" i="51"/>
  <c r="Y23" i="104"/>
  <c r="Z23" i="104" s="1"/>
  <c r="N24" i="138"/>
  <c r="Y27" i="104"/>
  <c r="Z27" i="104" s="1"/>
  <c r="N28" i="138"/>
  <c r="J17" i="141"/>
  <c r="J17" i="108"/>
  <c r="D18" i="51"/>
  <c r="G25" i="137"/>
  <c r="E29" i="142"/>
  <c r="J29" i="142"/>
  <c r="C16" i="109"/>
  <c r="P16" i="109" s="1"/>
  <c r="D14" i="50"/>
  <c r="C10" i="110"/>
  <c r="P10" i="110" s="1"/>
  <c r="J22" i="141"/>
  <c r="J22" i="108"/>
  <c r="Y18" i="103"/>
  <c r="Z18" i="103" s="1"/>
  <c r="V27" i="103"/>
  <c r="W27" i="103" s="1"/>
  <c r="G21" i="137"/>
  <c r="J30" i="48"/>
  <c r="G15" i="139"/>
  <c r="F17" i="141"/>
  <c r="T17" i="10"/>
  <c r="F17" i="108"/>
  <c r="D13" i="51"/>
  <c r="J28" i="143"/>
  <c r="E28" i="143"/>
  <c r="J29" i="143"/>
  <c r="E29" i="143"/>
  <c r="AC26" i="144"/>
  <c r="C20" i="45"/>
  <c r="C14" i="111"/>
  <c r="P14" i="111" s="1"/>
  <c r="W21" i="100"/>
  <c r="T16" i="51"/>
  <c r="C23" i="109"/>
  <c r="P23" i="109" s="1"/>
  <c r="AC16" i="137"/>
  <c r="G14" i="142"/>
  <c r="C21" i="84"/>
  <c r="I21" i="84" s="1"/>
  <c r="S14" i="105"/>
  <c r="D15" i="140"/>
  <c r="C26" i="112"/>
  <c r="Z18" i="100"/>
  <c r="J29" i="145"/>
  <c r="E29" i="145"/>
  <c r="S29" i="50"/>
  <c r="T11" i="50"/>
  <c r="S17" i="104"/>
  <c r="D18" i="138"/>
  <c r="E18" i="138" s="1"/>
  <c r="C11" i="109"/>
  <c r="P11" i="109" s="1"/>
  <c r="T27" i="4"/>
  <c r="P27" i="4"/>
  <c r="Q27" i="4" s="1"/>
  <c r="C16" i="45"/>
  <c r="Q18" i="98"/>
  <c r="G17" i="137"/>
  <c r="T22" i="50"/>
  <c r="G17" i="139"/>
  <c r="H17" i="139" s="1"/>
  <c r="T24" i="51"/>
  <c r="E20" i="45"/>
  <c r="G14" i="143"/>
  <c r="C22" i="111"/>
  <c r="J21" i="94"/>
  <c r="H20" i="95"/>
  <c r="K19" i="58"/>
  <c r="C21" i="45"/>
  <c r="AC26" i="134"/>
  <c r="E15" i="144"/>
  <c r="J15" i="144"/>
  <c r="E29" i="107"/>
  <c r="E24" i="147"/>
  <c r="J24" i="147"/>
  <c r="W17" i="4"/>
  <c r="AC15" i="145"/>
  <c r="T11" i="51"/>
  <c r="S29" i="51"/>
  <c r="T29" i="51" s="1"/>
  <c r="T27" i="50"/>
  <c r="G19" i="144"/>
  <c r="J21" i="143"/>
  <c r="E21" i="143"/>
  <c r="G13" i="143"/>
  <c r="E15" i="107"/>
  <c r="E13" i="137"/>
  <c r="F13" i="137" s="1"/>
  <c r="E25" i="107"/>
  <c r="G15" i="137"/>
  <c r="E13" i="45"/>
  <c r="W20" i="100"/>
  <c r="AC21" i="142"/>
  <c r="T25" i="50"/>
  <c r="E13" i="139"/>
  <c r="D15" i="51"/>
  <c r="J21" i="96"/>
  <c r="C12" i="112"/>
  <c r="P12" i="112" s="1"/>
  <c r="L16" i="43"/>
  <c r="K16" i="43"/>
  <c r="V19" i="103"/>
  <c r="W19" i="103" s="1"/>
  <c r="C22" i="112"/>
  <c r="P22" i="112" s="1"/>
  <c r="J24" i="95"/>
  <c r="J18" i="95"/>
  <c r="C12" i="109"/>
  <c r="P12" i="109" s="1"/>
  <c r="Z15" i="125"/>
  <c r="Q30" i="45"/>
  <c r="J24" i="144"/>
  <c r="E24" i="144"/>
  <c r="N29" i="50"/>
  <c r="Z27" i="100"/>
  <c r="G27" i="142"/>
  <c r="E24" i="137"/>
  <c r="H27" i="107"/>
  <c r="E21" i="144"/>
  <c r="J21" i="144"/>
  <c r="N19" i="138"/>
  <c r="Y18" i="104"/>
  <c r="Z18" i="104" s="1"/>
  <c r="F26" i="108"/>
  <c r="T26" i="10"/>
  <c r="F26" i="141"/>
  <c r="E20" i="137"/>
  <c r="C12" i="110"/>
  <c r="P12" i="110"/>
  <c r="G12" i="92"/>
  <c r="H16" i="68"/>
  <c r="G12" i="152"/>
  <c r="G15" i="92"/>
  <c r="J22" i="95"/>
  <c r="H18" i="141"/>
  <c r="H18" i="108"/>
  <c r="N26" i="140"/>
  <c r="Y25" i="105"/>
  <c r="Z25" i="105" s="1"/>
  <c r="G29" i="147"/>
  <c r="G19" i="145"/>
  <c r="E19" i="92"/>
  <c r="AC19" i="68"/>
  <c r="E19" i="152"/>
  <c r="W29" i="10"/>
  <c r="L10" i="108"/>
  <c r="X10" i="10"/>
  <c r="Y11" i="103"/>
  <c r="X31" i="134"/>
  <c r="AC25" i="144"/>
  <c r="G25" i="144"/>
  <c r="Q15" i="92"/>
  <c r="L29" i="54"/>
  <c r="T30" i="49"/>
  <c r="L10" i="97"/>
  <c r="D25" i="56"/>
  <c r="D23" i="139"/>
  <c r="T22" i="4"/>
  <c r="P22" i="4"/>
  <c r="Q22" i="4" s="1"/>
  <c r="AC20" i="143"/>
  <c r="D15" i="155"/>
  <c r="D13" i="94"/>
  <c r="D16" i="138"/>
  <c r="E16" i="138" s="1"/>
  <c r="S15" i="104"/>
  <c r="T28" i="57"/>
  <c r="Q13" i="152"/>
  <c r="Q13" i="92"/>
  <c r="AC13" i="68"/>
  <c r="E13" i="92"/>
  <c r="E13" i="152"/>
  <c r="L11" i="108"/>
  <c r="X11" i="10"/>
  <c r="G17" i="142"/>
  <c r="L11" i="102"/>
  <c r="K11" i="102"/>
  <c r="AC20" i="68"/>
  <c r="E20" i="92"/>
  <c r="N30" i="47"/>
  <c r="O13" i="92"/>
  <c r="O13" i="152"/>
  <c r="D29" i="137"/>
  <c r="K18" i="152"/>
  <c r="K18" i="92"/>
  <c r="X31" i="137"/>
  <c r="E28" i="107"/>
  <c r="Y20" i="105"/>
  <c r="Z20" i="105" s="1"/>
  <c r="N21" i="140"/>
  <c r="G23" i="142"/>
  <c r="E23" i="107"/>
  <c r="D24" i="137"/>
  <c r="K17" i="36"/>
  <c r="J17" i="36"/>
  <c r="K13" i="43"/>
  <c r="L13" i="43"/>
  <c r="AC20" i="137"/>
  <c r="G13" i="134"/>
  <c r="V24" i="47"/>
  <c r="Y24" i="47" s="1"/>
  <c r="F24" i="95"/>
  <c r="AC17" i="134"/>
  <c r="H12" i="96"/>
  <c r="J16" i="142"/>
  <c r="E16" i="142"/>
  <c r="AC20" i="144"/>
  <c r="V24" i="104"/>
  <c r="W24" i="104" s="1"/>
  <c r="AC23" i="137"/>
  <c r="E16" i="144"/>
  <c r="J16" i="144"/>
  <c r="J12" i="36"/>
  <c r="K12" i="36"/>
  <c r="E27" i="45"/>
  <c r="C23" i="45"/>
  <c r="T26" i="51"/>
  <c r="P14" i="100"/>
  <c r="Q14" i="100" s="1"/>
  <c r="T14" i="100"/>
  <c r="M17" i="152"/>
  <c r="M17" i="92"/>
  <c r="Q21" i="68"/>
  <c r="G25" i="134"/>
  <c r="E17" i="148"/>
  <c r="J17" i="148"/>
  <c r="O27" i="111"/>
  <c r="C9" i="111"/>
  <c r="V21" i="103"/>
  <c r="W21" i="103" s="1"/>
  <c r="L20" i="108"/>
  <c r="W27" i="100"/>
  <c r="I30" i="45"/>
  <c r="E12" i="45"/>
  <c r="Z22" i="101"/>
  <c r="G27" i="143"/>
  <c r="M20" i="92"/>
  <c r="N22" i="140"/>
  <c r="Y21" i="105"/>
  <c r="Z21" i="105" s="1"/>
  <c r="G18" i="139"/>
  <c r="AB31" i="142"/>
  <c r="U31" i="147"/>
  <c r="E12" i="137"/>
  <c r="L31" i="137"/>
  <c r="G24" i="142"/>
  <c r="C16" i="110"/>
  <c r="P16" i="110"/>
  <c r="Q20" i="92"/>
  <c r="F26" i="95"/>
  <c r="V26" i="47"/>
  <c r="Y26" i="47" s="1"/>
  <c r="J26" i="145"/>
  <c r="E26" i="145"/>
  <c r="T16" i="56"/>
  <c r="H13" i="96"/>
  <c r="W17" i="100"/>
  <c r="E25" i="148"/>
  <c r="J25" i="148"/>
  <c r="E29" i="45"/>
  <c r="D22" i="50"/>
  <c r="G27" i="144"/>
  <c r="L31" i="139"/>
  <c r="E12" i="139"/>
  <c r="G23" i="148"/>
  <c r="E25" i="45"/>
  <c r="L21" i="43"/>
  <c r="K21" i="43"/>
  <c r="I29" i="54"/>
  <c r="AC16" i="142"/>
  <c r="V15" i="104"/>
  <c r="W15" i="104" s="1"/>
  <c r="C20" i="111"/>
  <c r="P20" i="111" s="1"/>
  <c r="S21" i="104"/>
  <c r="D22" i="138"/>
  <c r="E22" i="138" s="1"/>
  <c r="AC24" i="137"/>
  <c r="S21" i="103"/>
  <c r="D22" i="134"/>
  <c r="G18" i="145"/>
  <c r="J26" i="95"/>
  <c r="J16" i="108"/>
  <c r="J16" i="141"/>
  <c r="T16" i="57"/>
  <c r="Y23" i="105"/>
  <c r="Z23" i="105" s="1"/>
  <c r="N24" i="140"/>
  <c r="F16" i="96"/>
  <c r="V16" i="48"/>
  <c r="Y16" i="48" s="1"/>
  <c r="H22" i="96"/>
  <c r="C19" i="112"/>
  <c r="P19" i="112" s="1"/>
  <c r="D25" i="54"/>
  <c r="J18" i="145"/>
  <c r="E18" i="145"/>
  <c r="C22" i="110"/>
  <c r="P22" i="110" s="1"/>
  <c r="V18" i="103"/>
  <c r="W18" i="103" s="1"/>
  <c r="D26" i="96"/>
  <c r="D19" i="52"/>
  <c r="D24" i="55"/>
  <c r="H17" i="96"/>
  <c r="E28" i="144"/>
  <c r="J28" i="144"/>
  <c r="AC27" i="137"/>
  <c r="E16" i="139"/>
  <c r="C19" i="58"/>
  <c r="F17" i="95"/>
  <c r="V17" i="47"/>
  <c r="Y17" i="47" s="1"/>
  <c r="F12" i="96"/>
  <c r="V12" i="48"/>
  <c r="Y12" i="48" s="1"/>
  <c r="E14" i="147"/>
  <c r="J14" i="147"/>
  <c r="C20" i="112"/>
  <c r="P20" i="112" s="1"/>
  <c r="T28" i="101"/>
  <c r="P28" i="101"/>
  <c r="Q28" i="101" s="1"/>
  <c r="G14" i="146"/>
  <c r="G13" i="146"/>
  <c r="G27" i="137"/>
  <c r="H27" i="137" s="1"/>
  <c r="E25" i="137"/>
  <c r="T26" i="50"/>
  <c r="G13" i="148"/>
  <c r="AC13" i="143"/>
  <c r="V14" i="103"/>
  <c r="W14" i="103" s="1"/>
  <c r="G28" i="137"/>
  <c r="D16" i="51"/>
  <c r="T19" i="57"/>
  <c r="C13" i="109"/>
  <c r="P13" i="109" s="1"/>
  <c r="G22" i="147"/>
  <c r="T12" i="51"/>
  <c r="D18" i="57"/>
  <c r="W26" i="101"/>
  <c r="S31" i="143"/>
  <c r="Y19" i="105"/>
  <c r="Z19" i="105" s="1"/>
  <c r="N20" i="140"/>
  <c r="Y25" i="103"/>
  <c r="Z25" i="103" s="1"/>
  <c r="J18" i="148"/>
  <c r="E18" i="148"/>
  <c r="V27" i="47"/>
  <c r="Y27" i="47" s="1"/>
  <c r="F27" i="95"/>
  <c r="J18" i="142"/>
  <c r="E18" i="142"/>
  <c r="G22" i="142"/>
  <c r="G26" i="143"/>
  <c r="V26" i="104"/>
  <c r="W26" i="104" s="1"/>
  <c r="X14" i="10"/>
  <c r="L14" i="108"/>
  <c r="AC12" i="68"/>
  <c r="E12" i="92"/>
  <c r="E16" i="68"/>
  <c r="E12" i="152"/>
  <c r="N26" i="138"/>
  <c r="Y25" i="104"/>
  <c r="Z25" i="104" s="1"/>
  <c r="X31" i="139"/>
  <c r="C18" i="111"/>
  <c r="E20" i="145"/>
  <c r="J20" i="145"/>
  <c r="H11" i="95"/>
  <c r="F24" i="94"/>
  <c r="V24" i="34"/>
  <c r="Y24" i="34" s="1"/>
  <c r="G24" i="134"/>
  <c r="Z22" i="100"/>
  <c r="E26" i="146"/>
  <c r="J26" i="146"/>
  <c r="T13" i="52"/>
  <c r="O18" i="152"/>
  <c r="O18" i="92"/>
  <c r="S31" i="144"/>
  <c r="Y15" i="104"/>
  <c r="Z15" i="104" s="1"/>
  <c r="N16" i="138"/>
  <c r="G25" i="147"/>
  <c r="D16" i="139"/>
  <c r="T15" i="51"/>
  <c r="AB31" i="145"/>
  <c r="AC12" i="145"/>
  <c r="J20" i="97"/>
  <c r="AB31" i="144"/>
  <c r="C13" i="111"/>
  <c r="P13" i="111" s="1"/>
  <c r="J21" i="147"/>
  <c r="E21" i="147"/>
  <c r="G29" i="145"/>
  <c r="M19" i="92"/>
  <c r="M19" i="152"/>
  <c r="Y14" i="105"/>
  <c r="Z14" i="105" s="1"/>
  <c r="N15" i="140"/>
  <c r="Q31" i="137"/>
  <c r="G19" i="142"/>
  <c r="AC15" i="147"/>
  <c r="G18" i="137"/>
  <c r="H26" i="141"/>
  <c r="H26" i="108"/>
  <c r="T12" i="54"/>
  <c r="AC21" i="144"/>
  <c r="H25" i="107"/>
  <c r="V16" i="104"/>
  <c r="W16" i="104" s="1"/>
  <c r="P15" i="100"/>
  <c r="Q15" i="100" s="1"/>
  <c r="T15" i="100"/>
  <c r="L29" i="50"/>
  <c r="E22" i="107"/>
  <c r="G22" i="139"/>
  <c r="Y14" i="103"/>
  <c r="Z14" i="103" s="1"/>
  <c r="D19" i="138"/>
  <c r="E19" i="138" s="1"/>
  <c r="S18" i="104"/>
  <c r="C19" i="110"/>
  <c r="P19" i="110" s="1"/>
  <c r="J20" i="143"/>
  <c r="E20" i="143"/>
  <c r="E28" i="134"/>
  <c r="F28" i="134" s="1"/>
  <c r="E14" i="145"/>
  <c r="J14" i="145"/>
  <c r="G16" i="148"/>
  <c r="E15" i="147"/>
  <c r="J15" i="147"/>
  <c r="H19" i="107"/>
  <c r="W21" i="68"/>
  <c r="Q17" i="92"/>
  <c r="Q17" i="152"/>
  <c r="F24" i="96"/>
  <c r="V24" i="48"/>
  <c r="Y24" i="48" s="1"/>
  <c r="G23" i="144"/>
  <c r="J16" i="95"/>
  <c r="G13" i="144"/>
  <c r="Y13" i="104"/>
  <c r="Z13" i="104" s="1"/>
  <c r="N14" i="138"/>
  <c r="J23" i="94"/>
  <c r="AC25" i="143"/>
  <c r="C26" i="45"/>
  <c r="J26" i="141"/>
  <c r="J26" i="108"/>
  <c r="G14" i="98"/>
  <c r="J13" i="148"/>
  <c r="E13" i="148"/>
  <c r="T19" i="51"/>
  <c r="AC13" i="144"/>
  <c r="J24" i="94"/>
  <c r="C28" i="45"/>
  <c r="N26" i="136"/>
  <c r="C13" i="112"/>
  <c r="P13" i="112"/>
  <c r="W19" i="100"/>
  <c r="T21" i="10"/>
  <c r="F21" i="108"/>
  <c r="F21" i="141"/>
  <c r="T25" i="52"/>
  <c r="D27" i="51"/>
  <c r="D16" i="56"/>
  <c r="J19" i="108"/>
  <c r="J19" i="141"/>
  <c r="D16" i="57"/>
  <c r="I29" i="55"/>
  <c r="J27" i="108"/>
  <c r="J27" i="141"/>
  <c r="D30" i="47"/>
  <c r="D10" i="95"/>
  <c r="D21" i="139"/>
  <c r="E18" i="152"/>
  <c r="AC18" i="68"/>
  <c r="E18" i="92"/>
  <c r="Z14" i="100"/>
  <c r="AC18" i="146"/>
  <c r="C25" i="109"/>
  <c r="P25" i="109" s="1"/>
  <c r="G26" i="134"/>
  <c r="E21" i="137"/>
  <c r="C26" i="84"/>
  <c r="I26" i="84" s="1"/>
  <c r="F19" i="58"/>
  <c r="AB31" i="137"/>
  <c r="AC31" i="137" s="1"/>
  <c r="AC12" i="137"/>
  <c r="D21" i="55"/>
  <c r="H21" i="107"/>
  <c r="L29" i="53"/>
  <c r="E12" i="148"/>
  <c r="L31" i="148"/>
  <c r="J12" i="148"/>
  <c r="H18" i="96"/>
  <c r="L16" i="102"/>
  <c r="K16" i="102"/>
  <c r="T14" i="50"/>
  <c r="C26" i="110"/>
  <c r="P26" i="110" s="1"/>
  <c r="Z31" i="137"/>
  <c r="AA31" i="137" s="1"/>
  <c r="E22" i="143"/>
  <c r="J22" i="143"/>
  <c r="D22" i="139"/>
  <c r="E14" i="143"/>
  <c r="J14" i="143"/>
  <c r="H17" i="97"/>
  <c r="V22" i="34"/>
  <c r="Y22" i="34" s="1"/>
  <c r="F22" i="94"/>
  <c r="E26" i="147"/>
  <c r="J26" i="147"/>
  <c r="D17" i="95"/>
  <c r="I14" i="152"/>
  <c r="I14" i="92"/>
  <c r="R19" i="58"/>
  <c r="E14" i="137"/>
  <c r="F14" i="137" s="1"/>
  <c r="D22" i="137"/>
  <c r="H31" i="84"/>
  <c r="H14" i="107"/>
  <c r="G14" i="137"/>
  <c r="H23" i="107"/>
  <c r="D21" i="137"/>
  <c r="D16" i="140"/>
  <c r="S15" i="105"/>
  <c r="G23" i="146"/>
  <c r="T24" i="57"/>
  <c r="D23" i="97"/>
  <c r="G19" i="147"/>
  <c r="T24" i="54"/>
  <c r="AC13" i="137"/>
  <c r="V21" i="47"/>
  <c r="Y21" i="47" s="1"/>
  <c r="F21" i="95"/>
  <c r="R30" i="47"/>
  <c r="J10" i="95"/>
  <c r="D23" i="96"/>
  <c r="AC19" i="142"/>
  <c r="E14" i="142"/>
  <c r="J14" i="142"/>
  <c r="G26" i="144"/>
  <c r="E14" i="45"/>
  <c r="L11" i="96"/>
  <c r="E24" i="142"/>
  <c r="J24" i="142"/>
  <c r="E15" i="137"/>
  <c r="K18" i="98"/>
  <c r="K19" i="92"/>
  <c r="K19" i="152"/>
  <c r="P20" i="101"/>
  <c r="Q20" i="101" s="1"/>
  <c r="T20" i="101"/>
  <c r="T19" i="50"/>
  <c r="G22" i="148"/>
  <c r="T12" i="52"/>
  <c r="G29" i="134"/>
  <c r="H29" i="134" s="1"/>
  <c r="D14" i="52"/>
  <c r="L26" i="96"/>
  <c r="T15" i="125"/>
  <c r="L19" i="125" s="1"/>
  <c r="T18" i="52"/>
  <c r="C18" i="110"/>
  <c r="AB31" i="143"/>
  <c r="AC12" i="143"/>
  <c r="M30" i="45"/>
  <c r="H18" i="95"/>
  <c r="V28" i="104"/>
  <c r="W28" i="104" s="1"/>
  <c r="D16" i="97"/>
  <c r="V22" i="104"/>
  <c r="W22" i="104" s="1"/>
  <c r="G27" i="134"/>
  <c r="N19" i="140"/>
  <c r="Y18" i="105"/>
  <c r="Z18" i="105" s="1"/>
  <c r="D25" i="139"/>
  <c r="U31" i="144"/>
  <c r="T21" i="50"/>
  <c r="O14" i="92"/>
  <c r="O14" i="152"/>
  <c r="Y28" i="103"/>
  <c r="Z28" i="103" s="1"/>
  <c r="G16" i="145"/>
  <c r="F12" i="141"/>
  <c r="T12" i="10"/>
  <c r="F12" i="108"/>
  <c r="H14" i="96"/>
  <c r="Z31" i="144"/>
  <c r="J22" i="144"/>
  <c r="E22" i="144"/>
  <c r="T25" i="51"/>
  <c r="T19" i="53"/>
  <c r="E19" i="146"/>
  <c r="J19" i="146"/>
  <c r="G15" i="143"/>
  <c r="N31" i="137"/>
  <c r="G12" i="137"/>
  <c r="U31" i="134"/>
  <c r="P21" i="101"/>
  <c r="Q21" i="101" s="1"/>
  <c r="T21" i="101"/>
  <c r="D25" i="52"/>
  <c r="J14" i="95"/>
  <c r="G28" i="148"/>
  <c r="J19" i="143"/>
  <c r="E19" i="143"/>
  <c r="H15" i="107"/>
  <c r="Z31" i="142"/>
  <c r="K14" i="92"/>
  <c r="K14" i="152"/>
  <c r="E20" i="147"/>
  <c r="J20" i="147"/>
  <c r="D20" i="137"/>
  <c r="F10" i="95"/>
  <c r="F30" i="47"/>
  <c r="V10" i="47"/>
  <c r="Y19" i="103"/>
  <c r="Z19" i="103" s="1"/>
  <c r="H16" i="97"/>
  <c r="F23" i="141"/>
  <c r="T23" i="10"/>
  <c r="U23" i="10" s="1"/>
  <c r="F23" i="108"/>
  <c r="C25" i="110"/>
  <c r="J16" i="36"/>
  <c r="K16" i="36"/>
  <c r="AC28" i="134"/>
  <c r="T18" i="51"/>
  <c r="V19" i="104"/>
  <c r="W19" i="104" s="1"/>
  <c r="H12" i="95"/>
  <c r="W25" i="101"/>
  <c r="E26" i="107"/>
  <c r="H11" i="141"/>
  <c r="H11" i="108"/>
  <c r="E21" i="134"/>
  <c r="T21" i="55"/>
  <c r="E17" i="143"/>
  <c r="J17" i="143"/>
  <c r="G22" i="144"/>
  <c r="Z15" i="79"/>
  <c r="S12" i="98"/>
  <c r="J11" i="94"/>
  <c r="AC25" i="137"/>
  <c r="V11" i="104"/>
  <c r="J31" i="138"/>
  <c r="K31" i="138" s="1"/>
  <c r="G21" i="142"/>
  <c r="T22" i="56"/>
  <c r="E18" i="137"/>
  <c r="AC28" i="139"/>
  <c r="J14" i="96"/>
  <c r="G16" i="146"/>
  <c r="L22" i="108"/>
  <c r="L26" i="108"/>
  <c r="D25" i="137"/>
  <c r="N31" i="145"/>
  <c r="G12" i="145"/>
  <c r="C24" i="111"/>
  <c r="P24" i="111" s="1"/>
  <c r="E24" i="45"/>
  <c r="O20" i="92"/>
  <c r="V13" i="104"/>
  <c r="W13" i="104" s="1"/>
  <c r="E18" i="107"/>
  <c r="H22" i="141"/>
  <c r="H22" i="108"/>
  <c r="D26" i="51"/>
  <c r="D17" i="51"/>
  <c r="T27" i="56"/>
  <c r="H30" i="107"/>
  <c r="X25" i="10"/>
  <c r="L25" i="108"/>
  <c r="C21" i="110"/>
  <c r="V13" i="103"/>
  <c r="W13" i="103" s="1"/>
  <c r="J26" i="143"/>
  <c r="E26" i="143"/>
  <c r="V26" i="48"/>
  <c r="Y26" i="48" s="1"/>
  <c r="F26" i="96"/>
  <c r="D17" i="50"/>
  <c r="D27" i="50"/>
  <c r="Z25" i="101"/>
  <c r="T26" i="55"/>
  <c r="E22" i="139"/>
  <c r="F22" i="139" s="1"/>
  <c r="H17" i="94"/>
  <c r="AC13" i="134"/>
  <c r="V12" i="105"/>
  <c r="W12" i="105" s="1"/>
  <c r="D27" i="138"/>
  <c r="E27" i="138" s="1"/>
  <c r="S26" i="104"/>
  <c r="Z12" i="100"/>
  <c r="D28" i="138"/>
  <c r="E28" i="138" s="1"/>
  <c r="S27" i="104"/>
  <c r="H20" i="97"/>
  <c r="T15" i="53"/>
  <c r="E26" i="45"/>
  <c r="G29" i="51"/>
  <c r="D11" i="51"/>
  <c r="C20" i="84"/>
  <c r="D15" i="137"/>
  <c r="R13" i="10"/>
  <c r="F13" i="108"/>
  <c r="F13" i="141"/>
  <c r="T13" i="10"/>
  <c r="U13" i="10" s="1"/>
  <c r="H21" i="141"/>
  <c r="H21" i="108"/>
  <c r="D20" i="50"/>
  <c r="H23" i="95"/>
  <c r="AC23" i="145"/>
  <c r="J15" i="141"/>
  <c r="J15" i="108"/>
  <c r="V21" i="104"/>
  <c r="W21" i="104" s="1"/>
  <c r="E23" i="137"/>
  <c r="T20" i="53"/>
  <c r="U31" i="137"/>
  <c r="V31" i="137" s="1"/>
  <c r="F31" i="84"/>
  <c r="J19" i="58"/>
  <c r="G27" i="145"/>
  <c r="L23" i="43"/>
  <c r="K23" i="43"/>
  <c r="F23" i="94"/>
  <c r="V23" i="34"/>
  <c r="Y23" i="34" s="1"/>
  <c r="V10" i="49"/>
  <c r="F10" i="97"/>
  <c r="F30" i="49"/>
  <c r="AC23" i="142"/>
  <c r="G18" i="147"/>
  <c r="E23" i="147"/>
  <c r="J23" i="147"/>
  <c r="S20" i="92"/>
  <c r="AA20" i="68"/>
  <c r="D18" i="155"/>
  <c r="D16" i="94"/>
  <c r="G25" i="142"/>
  <c r="H19" i="108"/>
  <c r="H19" i="141"/>
  <c r="D25" i="96"/>
  <c r="L17" i="95"/>
  <c r="AC20" i="146"/>
  <c r="AC26" i="145"/>
  <c r="J23" i="143"/>
  <c r="E23" i="143"/>
  <c r="D20" i="96"/>
  <c r="T22" i="51"/>
  <c r="C17" i="45"/>
  <c r="P10" i="111"/>
  <c r="C10" i="111"/>
  <c r="J19" i="142"/>
  <c r="E19" i="142"/>
  <c r="D27" i="53"/>
  <c r="N19" i="79"/>
  <c r="K16" i="98"/>
  <c r="J13" i="145"/>
  <c r="E13" i="145"/>
  <c r="AC24" i="147"/>
  <c r="G24" i="146"/>
  <c r="J22" i="148"/>
  <c r="E22" i="148"/>
  <c r="D11" i="94"/>
  <c r="D13" i="155"/>
  <c r="C19" i="45"/>
  <c r="G17" i="144"/>
  <c r="E23" i="134"/>
  <c r="E23" i="148"/>
  <c r="J23" i="148"/>
  <c r="T28" i="54"/>
  <c r="I13" i="92"/>
  <c r="I13" i="152"/>
  <c r="K28" i="36"/>
  <c r="J28" i="36"/>
  <c r="E22" i="137"/>
  <c r="F22" i="137" s="1"/>
  <c r="E19" i="58"/>
  <c r="G19" i="146"/>
  <c r="D22" i="51"/>
  <c r="G17" i="92"/>
  <c r="G17" i="152"/>
  <c r="H21" i="68"/>
  <c r="N25" i="140"/>
  <c r="Y24" i="105"/>
  <c r="Z24" i="105" s="1"/>
  <c r="Z31" i="134"/>
  <c r="S24" i="104"/>
  <c r="D25" i="138"/>
  <c r="E25" i="138" s="1"/>
  <c r="L31" i="147"/>
  <c r="J12" i="147"/>
  <c r="E12" i="147"/>
  <c r="C19" i="111"/>
  <c r="V18" i="105"/>
  <c r="W18" i="105" s="1"/>
  <c r="D22" i="53"/>
  <c r="D15" i="138"/>
  <c r="E15" i="138" s="1"/>
  <c r="S14" i="104"/>
  <c r="AB31" i="146"/>
  <c r="I20" i="92"/>
  <c r="H24" i="108"/>
  <c r="H24" i="141"/>
  <c r="D17" i="52"/>
  <c r="V19" i="48"/>
  <c r="Y19" i="48" s="1"/>
  <c r="F19" i="96"/>
  <c r="G29" i="139"/>
  <c r="H29" i="139" s="1"/>
  <c r="E18" i="98"/>
  <c r="AC18" i="79"/>
  <c r="H25" i="95"/>
  <c r="K26" i="43"/>
  <c r="L26" i="43"/>
  <c r="AC20" i="139"/>
  <c r="AC23" i="146"/>
  <c r="V25" i="48"/>
  <c r="Y25" i="48" s="1"/>
  <c r="F25" i="96"/>
  <c r="S29" i="55"/>
  <c r="T11" i="55"/>
  <c r="H20" i="108"/>
  <c r="H20" i="141"/>
  <c r="D18" i="97"/>
  <c r="Z18" i="4"/>
  <c r="D18" i="134"/>
  <c r="S17" i="103"/>
  <c r="AC20" i="142"/>
  <c r="E27" i="144"/>
  <c r="J27" i="144"/>
  <c r="J16" i="96"/>
  <c r="D13" i="139"/>
  <c r="C21" i="109"/>
  <c r="P21" i="109" s="1"/>
  <c r="Y20" i="103"/>
  <c r="Z20" i="103" s="1"/>
  <c r="J12" i="108"/>
  <c r="J12" i="141"/>
  <c r="J12" i="143"/>
  <c r="E12" i="143"/>
  <c r="L31" i="143"/>
  <c r="F18" i="96"/>
  <c r="V18" i="48"/>
  <c r="Y18" i="48" s="1"/>
  <c r="D21" i="53"/>
  <c r="D12" i="56"/>
  <c r="G22" i="146"/>
  <c r="V23" i="105"/>
  <c r="W23" i="105" s="1"/>
  <c r="D12" i="54"/>
  <c r="AC21" i="134"/>
  <c r="G24" i="144"/>
  <c r="J22" i="97"/>
  <c r="Z28" i="101"/>
  <c r="Z11" i="100"/>
  <c r="Y30" i="100"/>
  <c r="Z30" i="100" s="1"/>
  <c r="D16" i="53"/>
  <c r="W16" i="101"/>
  <c r="L23" i="102"/>
  <c r="K23" i="102"/>
  <c r="D12" i="55"/>
  <c r="L17" i="96"/>
  <c r="V14" i="34"/>
  <c r="F14" i="94"/>
  <c r="H26" i="95"/>
  <c r="D15" i="107"/>
  <c r="C11" i="3"/>
  <c r="AC24" i="143"/>
  <c r="J27" i="147"/>
  <c r="E27" i="147"/>
  <c r="M14" i="152"/>
  <c r="M14" i="92"/>
  <c r="I29" i="56"/>
  <c r="E27" i="145"/>
  <c r="J27" i="145"/>
  <c r="C24" i="3"/>
  <c r="D28" i="107"/>
  <c r="C17" i="111"/>
  <c r="AB31" i="147"/>
  <c r="AC12" i="147"/>
  <c r="G27" i="148"/>
  <c r="G24" i="145"/>
  <c r="E23" i="139"/>
  <c r="F23" i="139" s="1"/>
  <c r="L12" i="108"/>
  <c r="D13" i="140"/>
  <c r="S12" i="105"/>
  <c r="V20" i="105"/>
  <c r="W20" i="105" s="1"/>
  <c r="C24" i="112"/>
  <c r="P24" i="112" s="1"/>
  <c r="D26" i="50"/>
  <c r="N31" i="146"/>
  <c r="G12" i="146"/>
  <c r="L15" i="43"/>
  <c r="K15" i="43"/>
  <c r="J18" i="96"/>
  <c r="V13" i="105"/>
  <c r="W13" i="105" s="1"/>
  <c r="O19" i="152"/>
  <c r="O19" i="92"/>
  <c r="S29" i="56"/>
  <c r="T11" i="56"/>
  <c r="G25" i="148"/>
  <c r="Z17" i="100"/>
  <c r="H26" i="97"/>
  <c r="E27" i="148"/>
  <c r="J27" i="148"/>
  <c r="K18" i="43"/>
  <c r="L18" i="43"/>
  <c r="O14" i="98"/>
  <c r="H16" i="96"/>
  <c r="V11" i="105"/>
  <c r="J31" i="140"/>
  <c r="K31" i="140" s="1"/>
  <c r="C14" i="109"/>
  <c r="P14" i="109" s="1"/>
  <c r="Y17" i="103"/>
  <c r="Z17" i="103" s="1"/>
  <c r="AC23" i="143"/>
  <c r="D14" i="51"/>
  <c r="C14" i="84"/>
  <c r="I14" i="84" s="1"/>
  <c r="Q13" i="98"/>
  <c r="L10" i="94"/>
  <c r="T30" i="34"/>
  <c r="G31" i="140"/>
  <c r="D12" i="140"/>
  <c r="S11" i="105"/>
  <c r="G13" i="98"/>
  <c r="Z21" i="101"/>
  <c r="G28" i="145"/>
  <c r="AC28" i="146"/>
  <c r="D24" i="138"/>
  <c r="E24" i="138" s="1"/>
  <c r="S23" i="104"/>
  <c r="G24" i="147"/>
  <c r="V12" i="104"/>
  <c r="W12" i="104" s="1"/>
  <c r="L16" i="96"/>
  <c r="V23" i="104"/>
  <c r="W23" i="104" s="1"/>
  <c r="F25" i="94"/>
  <c r="V25" i="34"/>
  <c r="Y25" i="34" s="1"/>
  <c r="J23" i="141"/>
  <c r="J23" i="108"/>
  <c r="R23" i="10"/>
  <c r="C9" i="110"/>
  <c r="P9" i="110" s="1"/>
  <c r="O27" i="110"/>
  <c r="E27" i="137"/>
  <c r="F27" i="137" s="1"/>
  <c r="J30" i="47"/>
  <c r="S20" i="103"/>
  <c r="D21" i="134"/>
  <c r="D18" i="95"/>
  <c r="C25" i="112"/>
  <c r="P25" i="112" s="1"/>
  <c r="E24" i="139"/>
  <c r="F24" i="139" s="1"/>
  <c r="C16" i="84"/>
  <c r="AC16" i="134"/>
  <c r="D25" i="95"/>
  <c r="E26" i="139"/>
  <c r="L15" i="108"/>
  <c r="Y28" i="105"/>
  <c r="Z28" i="105" s="1"/>
  <c r="N29" i="140"/>
  <c r="F37" i="77"/>
  <c r="T20" i="56"/>
  <c r="C11" i="110"/>
  <c r="P11" i="110"/>
  <c r="D18" i="55"/>
  <c r="L30" i="34"/>
  <c r="K28" i="43"/>
  <c r="L28" i="43"/>
  <c r="I29" i="52"/>
  <c r="E18" i="134"/>
  <c r="F18" i="134" s="1"/>
  <c r="V27" i="104"/>
  <c r="W27" i="104" s="1"/>
  <c r="Z21" i="100"/>
  <c r="D16" i="137"/>
  <c r="J18" i="143"/>
  <c r="E18" i="143"/>
  <c r="V25" i="47"/>
  <c r="Y25" i="47" s="1"/>
  <c r="F25" i="95"/>
  <c r="J30" i="34"/>
  <c r="E24" i="148"/>
  <c r="J24" i="148"/>
  <c r="T16" i="50"/>
  <c r="J20" i="95"/>
  <c r="AC17" i="142"/>
  <c r="D20" i="54"/>
  <c r="C15" i="84"/>
  <c r="I15" i="84" s="1"/>
  <c r="G16" i="137"/>
  <c r="AC29" i="148"/>
  <c r="L22" i="95"/>
  <c r="D14" i="56"/>
  <c r="E15" i="45"/>
  <c r="H28" i="107"/>
  <c r="AC17" i="137"/>
  <c r="E20" i="142"/>
  <c r="J20" i="142"/>
  <c r="C17" i="112"/>
  <c r="P17" i="112" s="1"/>
  <c r="K17" i="152"/>
  <c r="K17" i="92"/>
  <c r="N21" i="68"/>
  <c r="G23" i="145"/>
  <c r="Q18" i="152"/>
  <c r="Q18" i="92"/>
  <c r="V17" i="104"/>
  <c r="W17" i="104" s="1"/>
  <c r="D18" i="50"/>
  <c r="D13" i="50"/>
  <c r="F21" i="96"/>
  <c r="V21" i="48"/>
  <c r="Y21" i="48" s="1"/>
  <c r="Z31" i="139"/>
  <c r="AA31" i="139" s="1"/>
  <c r="T16" i="52"/>
  <c r="D23" i="95"/>
  <c r="G17" i="145"/>
  <c r="G18" i="144"/>
  <c r="AC21" i="146"/>
  <c r="H11" i="96"/>
  <c r="D15" i="94"/>
  <c r="D17" i="155"/>
  <c r="F15" i="108"/>
  <c r="T15" i="10"/>
  <c r="F15" i="141"/>
  <c r="Z28" i="4"/>
  <c r="AC22" i="134"/>
  <c r="K20" i="43"/>
  <c r="L20" i="43"/>
  <c r="L24" i="96"/>
  <c r="AC20" i="134"/>
  <c r="K23" i="36"/>
  <c r="J23" i="36"/>
  <c r="G12" i="144"/>
  <c r="N31" i="144"/>
  <c r="K13" i="98"/>
  <c r="D18" i="137"/>
  <c r="D28" i="50"/>
  <c r="G15" i="145"/>
  <c r="T13" i="54"/>
  <c r="N17" i="136"/>
  <c r="AC16" i="145"/>
  <c r="P21" i="100"/>
  <c r="Q21" i="100" s="1"/>
  <c r="T21" i="100"/>
  <c r="G16" i="144"/>
  <c r="D27" i="54"/>
  <c r="K27" i="43"/>
  <c r="L27" i="43"/>
  <c r="J28" i="142"/>
  <c r="E28" i="142"/>
  <c r="J17" i="94"/>
  <c r="H15" i="95"/>
  <c r="S22" i="103"/>
  <c r="D23" i="134"/>
  <c r="E16" i="45"/>
  <c r="AC13" i="145"/>
  <c r="E18" i="45"/>
  <c r="Y26" i="105"/>
  <c r="Z26" i="105" s="1"/>
  <c r="N27" i="140"/>
  <c r="AC20" i="147"/>
  <c r="D22" i="95"/>
  <c r="G13" i="145"/>
  <c r="J12" i="96"/>
  <c r="J23" i="96"/>
  <c r="Z19" i="79"/>
  <c r="S16" i="98"/>
  <c r="H14" i="94"/>
  <c r="G13" i="137"/>
  <c r="H13" i="137" s="1"/>
  <c r="H14" i="97"/>
  <c r="K14" i="102"/>
  <c r="L14" i="102"/>
  <c r="E21" i="148"/>
  <c r="J21" i="148"/>
  <c r="L21" i="102"/>
  <c r="K21" i="102"/>
  <c r="G29" i="137"/>
  <c r="H29" i="137" s="1"/>
  <c r="Y23" i="103"/>
  <c r="Z23" i="103" s="1"/>
  <c r="D24" i="54"/>
  <c r="J25" i="36"/>
  <c r="K25" i="36"/>
  <c r="E12" i="145"/>
  <c r="L31" i="145"/>
  <c r="J12" i="145"/>
  <c r="W17" i="101"/>
  <c r="I18" i="152"/>
  <c r="I18" i="92"/>
  <c r="V12" i="103"/>
  <c r="W12" i="103" s="1"/>
  <c r="H27" i="141"/>
  <c r="H27" i="108"/>
  <c r="Z23" i="100"/>
  <c r="AC13" i="125"/>
  <c r="Z25" i="4"/>
  <c r="W27" i="101"/>
  <c r="D23" i="56"/>
  <c r="T23" i="51"/>
  <c r="E24" i="146"/>
  <c r="J24" i="146"/>
  <c r="AC15" i="142"/>
  <c r="J20" i="144"/>
  <c r="E20" i="144"/>
  <c r="G14" i="144"/>
  <c r="T22" i="54"/>
  <c r="F19" i="108"/>
  <c r="F19" i="141"/>
  <c r="T19" i="10"/>
  <c r="Y13" i="105"/>
  <c r="Z13" i="105" s="1"/>
  <c r="N14" i="140"/>
  <c r="C15" i="110"/>
  <c r="P15" i="110" s="1"/>
  <c r="AC16" i="147"/>
  <c r="C27" i="45"/>
  <c r="J15" i="97"/>
  <c r="G26" i="139"/>
  <c r="I29" i="51"/>
  <c r="J29" i="51" s="1"/>
  <c r="G17" i="134"/>
  <c r="W25" i="100"/>
  <c r="W21" i="101"/>
  <c r="E37" i="77"/>
  <c r="C23" i="112"/>
  <c r="P23" i="112" s="1"/>
  <c r="AC15" i="139"/>
  <c r="O12" i="152"/>
  <c r="O12" i="92"/>
  <c r="T16" i="68"/>
  <c r="G29" i="54"/>
  <c r="D11" i="54"/>
  <c r="M14" i="98"/>
  <c r="V16" i="47"/>
  <c r="Y16" i="47" s="1"/>
  <c r="F16" i="95"/>
  <c r="F18" i="94"/>
  <c r="V18" i="34"/>
  <c r="Y18" i="34" s="1"/>
  <c r="Y27" i="103"/>
  <c r="Z27" i="103" s="1"/>
  <c r="V15" i="103"/>
  <c r="W15" i="103" s="1"/>
  <c r="K27" i="102"/>
  <c r="G18" i="146"/>
  <c r="C26" i="109"/>
  <c r="P26" i="109" s="1"/>
  <c r="Z16" i="100"/>
  <c r="Q29" i="50"/>
  <c r="W21" i="4"/>
  <c r="AC15" i="134"/>
  <c r="C13" i="106"/>
  <c r="D29" i="10"/>
  <c r="D20" i="52"/>
  <c r="C19" i="109"/>
  <c r="S31" i="145"/>
  <c r="G20" i="142"/>
  <c r="G20" i="92"/>
  <c r="H10" i="96"/>
  <c r="P30" i="48"/>
  <c r="G14" i="134"/>
  <c r="H14" i="134" s="1"/>
  <c r="S27" i="105"/>
  <c r="D28" i="140"/>
  <c r="T14" i="52"/>
  <c r="E17" i="134"/>
  <c r="J18" i="146"/>
  <c r="E18" i="146"/>
  <c r="D25" i="97"/>
  <c r="O17" i="98"/>
  <c r="H13" i="95"/>
  <c r="AC27" i="143"/>
  <c r="D22" i="56"/>
  <c r="J30" i="49"/>
  <c r="AC26" i="139"/>
  <c r="H20" i="96"/>
  <c r="AC22" i="139"/>
  <c r="S15" i="92"/>
  <c r="L14" i="97"/>
  <c r="Z23" i="4"/>
  <c r="AC24" i="142"/>
  <c r="P19" i="4"/>
  <c r="Q19" i="4" s="1"/>
  <c r="T19" i="4"/>
  <c r="G20" i="143"/>
  <c r="J13" i="143"/>
  <c r="E13" i="143"/>
  <c r="AC15" i="144"/>
  <c r="AC25" i="146"/>
  <c r="E21" i="68"/>
  <c r="E17" i="92"/>
  <c r="E17" i="152"/>
  <c r="AC17" i="68"/>
  <c r="AC21" i="68" s="1"/>
  <c r="F21" i="68" s="1"/>
  <c r="U31" i="145"/>
  <c r="T12" i="50"/>
  <c r="T19" i="56"/>
  <c r="D14" i="140"/>
  <c r="S13" i="105"/>
  <c r="G20" i="148"/>
  <c r="J24" i="145"/>
  <c r="D24" i="145" s="1"/>
  <c r="K24" i="145" s="1"/>
  <c r="E24" i="145"/>
  <c r="F24" i="145" s="1"/>
  <c r="L23" i="97"/>
  <c r="T25" i="56"/>
  <c r="V12" i="49"/>
  <c r="Y12" i="49" s="1"/>
  <c r="F12" i="97"/>
  <c r="N31" i="147"/>
  <c r="G12" i="147"/>
  <c r="D15" i="95"/>
  <c r="F13" i="95"/>
  <c r="V13" i="47"/>
  <c r="Y13" i="47" s="1"/>
  <c r="H17" i="95"/>
  <c r="G23" i="137"/>
  <c r="G18" i="142"/>
  <c r="E16" i="146"/>
  <c r="J16" i="146"/>
  <c r="G25" i="146"/>
  <c r="D15" i="52"/>
  <c r="Q15" i="125"/>
  <c r="AC23" i="148"/>
  <c r="E27" i="139"/>
  <c r="F27" i="139" s="1"/>
  <c r="G16" i="134"/>
  <c r="G19" i="137"/>
  <c r="H19" i="137" s="1"/>
  <c r="V11" i="47"/>
  <c r="Y11" i="47" s="1"/>
  <c r="F11" i="95"/>
  <c r="F19" i="94"/>
  <c r="V19" i="34"/>
  <c r="G26" i="142"/>
  <c r="F20" i="108"/>
  <c r="F20" i="141"/>
  <c r="T20" i="10"/>
  <c r="U20" i="10" s="1"/>
  <c r="C23" i="3"/>
  <c r="D27" i="107"/>
  <c r="T21" i="53"/>
  <c r="H24" i="107"/>
  <c r="Q12" i="152"/>
  <c r="Q12" i="92"/>
  <c r="W16" i="68"/>
  <c r="E22" i="134"/>
  <c r="F22" i="134" s="1"/>
  <c r="Y19" i="104"/>
  <c r="Z19" i="104" s="1"/>
  <c r="N20" i="138"/>
  <c r="S31" i="142"/>
  <c r="AC28" i="142"/>
  <c r="H21" i="95"/>
  <c r="P12" i="4"/>
  <c r="Q12" i="4" s="1"/>
  <c r="T12" i="4"/>
  <c r="G19" i="92"/>
  <c r="G19" i="152"/>
  <c r="D28" i="52"/>
  <c r="AB31" i="148"/>
  <c r="O17" i="152"/>
  <c r="T21" i="68"/>
  <c r="O17" i="92"/>
  <c r="V25" i="105"/>
  <c r="W25" i="105" s="1"/>
  <c r="L13" i="95"/>
  <c r="L20" i="94"/>
  <c r="D22" i="57"/>
  <c r="G22" i="134"/>
  <c r="H22" i="134" s="1"/>
  <c r="V27" i="105"/>
  <c r="W27" i="105" s="1"/>
  <c r="D17" i="94"/>
  <c r="D19" i="155"/>
  <c r="G28" i="142"/>
  <c r="E20" i="134"/>
  <c r="N30" i="49"/>
  <c r="F18" i="141"/>
  <c r="T18" i="10"/>
  <c r="U18" i="10" s="1"/>
  <c r="F18" i="108"/>
  <c r="T14" i="53"/>
  <c r="J25" i="142"/>
  <c r="E25" i="142"/>
  <c r="Y13" i="103"/>
  <c r="Z13" i="103" s="1"/>
  <c r="O16" i="98"/>
  <c r="T19" i="79"/>
  <c r="G28" i="143"/>
  <c r="T23" i="53"/>
  <c r="L12" i="95"/>
  <c r="J25" i="144"/>
  <c r="E25" i="144"/>
  <c r="E19" i="145"/>
  <c r="J19" i="145"/>
  <c r="D21" i="52"/>
  <c r="H16" i="94"/>
  <c r="J24" i="36"/>
  <c r="K24" i="36"/>
  <c r="K10" i="102"/>
  <c r="L10" i="102"/>
  <c r="J29" i="102"/>
  <c r="D20" i="134"/>
  <c r="S19" i="103"/>
  <c r="T28" i="51"/>
  <c r="N16" i="140"/>
  <c r="Y15" i="105"/>
  <c r="Z15" i="105" s="1"/>
  <c r="AB31" i="139"/>
  <c r="AC31" i="139" s="1"/>
  <c r="AC12" i="139"/>
  <c r="G29" i="148"/>
  <c r="J15" i="146"/>
  <c r="E15" i="146"/>
  <c r="J27" i="95"/>
  <c r="N27" i="136"/>
  <c r="L26" i="97"/>
  <c r="Q15" i="79"/>
  <c r="M12" i="98"/>
  <c r="P30" i="49"/>
  <c r="H10" i="97"/>
  <c r="J13" i="146"/>
  <c r="E13" i="146"/>
  <c r="L23" i="95"/>
  <c r="D18" i="53"/>
  <c r="M17" i="98"/>
  <c r="K17" i="98"/>
  <c r="D19" i="97"/>
  <c r="AC23" i="144"/>
  <c r="AC14" i="143"/>
  <c r="H15" i="141"/>
  <c r="H15" i="108"/>
  <c r="D15" i="54"/>
  <c r="S30" i="4"/>
  <c r="P11" i="4"/>
  <c r="Q11" i="4" s="1"/>
  <c r="T11" i="4"/>
  <c r="T20" i="50"/>
  <c r="H13" i="94"/>
  <c r="G19" i="143"/>
  <c r="AC15" i="137"/>
  <c r="V15" i="105"/>
  <c r="W15" i="105" s="1"/>
  <c r="D12" i="57"/>
  <c r="Z14" i="101"/>
  <c r="J29" i="148"/>
  <c r="E29" i="148"/>
  <c r="C19" i="106"/>
  <c r="P19" i="58"/>
  <c r="Q29" i="54"/>
  <c r="P21" i="4"/>
  <c r="Q21" i="4" s="1"/>
  <c r="T21" i="4"/>
  <c r="J17" i="96"/>
  <c r="D13" i="54"/>
  <c r="G15" i="148"/>
  <c r="D11" i="52"/>
  <c r="G29" i="52"/>
  <c r="I29" i="50"/>
  <c r="J29" i="50" s="1"/>
  <c r="D12" i="50"/>
  <c r="D23" i="52"/>
  <c r="T18" i="4"/>
  <c r="P18" i="4"/>
  <c r="Q18" i="4" s="1"/>
  <c r="X24" i="10"/>
  <c r="L24" i="108"/>
  <c r="E28" i="147"/>
  <c r="J28" i="147"/>
  <c r="C20" i="109"/>
  <c r="J12" i="95"/>
  <c r="J24" i="96"/>
  <c r="AC29" i="134"/>
  <c r="S12" i="103"/>
  <c r="D13" i="134"/>
  <c r="E12" i="144"/>
  <c r="J12" i="144"/>
  <c r="L31" i="144"/>
  <c r="D21" i="94"/>
  <c r="D23" i="155"/>
  <c r="P18" i="100"/>
  <c r="Q18" i="100" s="1"/>
  <c r="T18" i="100"/>
  <c r="L15" i="96"/>
  <c r="F16" i="94"/>
  <c r="V16" i="34"/>
  <c r="U16" i="34" s="1"/>
  <c r="T11" i="100"/>
  <c r="S30" i="100"/>
  <c r="T30" i="100" s="1"/>
  <c r="P11" i="100"/>
  <c r="H25" i="96"/>
  <c r="D28" i="55"/>
  <c r="L12" i="96"/>
  <c r="T19" i="54"/>
  <c r="D19" i="96"/>
  <c r="J18" i="97"/>
  <c r="V22" i="49"/>
  <c r="Y22" i="49" s="1"/>
  <c r="F22" i="97"/>
  <c r="L21" i="96"/>
  <c r="T21" i="56"/>
  <c r="W13" i="4"/>
  <c r="J15" i="96"/>
  <c r="D11" i="97"/>
  <c r="H12" i="97"/>
  <c r="D21" i="95"/>
  <c r="D16" i="136"/>
  <c r="E16" i="136" s="1"/>
  <c r="J12" i="97"/>
  <c r="C37" i="77"/>
  <c r="S22" i="105"/>
  <c r="D23" i="140"/>
  <c r="T25" i="101"/>
  <c r="P25" i="101"/>
  <c r="Q25" i="101" s="1"/>
  <c r="C23" i="110"/>
  <c r="C27" i="106"/>
  <c r="I27" i="106" s="1"/>
  <c r="F21" i="94"/>
  <c r="V21" i="34"/>
  <c r="Y21" i="34" s="1"/>
  <c r="D26" i="155"/>
  <c r="D24" i="94"/>
  <c r="J20" i="148"/>
  <c r="E20" i="148"/>
  <c r="V17" i="105"/>
  <c r="W17" i="105" s="1"/>
  <c r="D24" i="95"/>
  <c r="F15" i="96"/>
  <c r="V15" i="48"/>
  <c r="Y15" i="48" s="1"/>
  <c r="AC25" i="148"/>
  <c r="I12" i="98"/>
  <c r="K15" i="79"/>
  <c r="F26" i="94"/>
  <c r="V26" i="34"/>
  <c r="Y26" i="34" s="1"/>
  <c r="J16" i="148"/>
  <c r="E16" i="148"/>
  <c r="J22" i="96"/>
  <c r="L10" i="95"/>
  <c r="T30" i="47"/>
  <c r="D25" i="140"/>
  <c r="S24" i="105"/>
  <c r="V14" i="49"/>
  <c r="Y14" i="49" s="1"/>
  <c r="F14" i="97"/>
  <c r="D25" i="155"/>
  <c r="D23" i="94"/>
  <c r="L29" i="52"/>
  <c r="W24" i="101"/>
  <c r="G15" i="147"/>
  <c r="G26" i="147"/>
  <c r="H20" i="107"/>
  <c r="L20" i="96"/>
  <c r="E25" i="146"/>
  <c r="J25" i="146"/>
  <c r="G15" i="134"/>
  <c r="L26" i="102"/>
  <c r="K26" i="102"/>
  <c r="G16" i="147"/>
  <c r="J14" i="97"/>
  <c r="G29" i="146"/>
  <c r="G27" i="139"/>
  <c r="H27" i="139" s="1"/>
  <c r="E29" i="139"/>
  <c r="F29" i="139" s="1"/>
  <c r="T15" i="55"/>
  <c r="T18" i="55"/>
  <c r="D18" i="96"/>
  <c r="H13" i="97"/>
  <c r="AC18" i="147"/>
  <c r="G18" i="134"/>
  <c r="H18" i="134" s="1"/>
  <c r="H22" i="97"/>
  <c r="V11" i="48"/>
  <c r="Y11" i="48" s="1"/>
  <c r="F11" i="96"/>
  <c r="AC27" i="142"/>
  <c r="L21" i="108"/>
  <c r="X21" i="10"/>
  <c r="L25" i="94"/>
  <c r="U25" i="34"/>
  <c r="L17" i="97"/>
  <c r="D24" i="53"/>
  <c r="AC26" i="147"/>
  <c r="W24" i="4"/>
  <c r="J14" i="108"/>
  <c r="J14" i="141"/>
  <c r="R14" i="10"/>
  <c r="E14" i="134"/>
  <c r="F14" i="134" s="1"/>
  <c r="Z13" i="4"/>
  <c r="E14" i="139"/>
  <c r="F14" i="139" s="1"/>
  <c r="Y12" i="103"/>
  <c r="Z12" i="103" s="1"/>
  <c r="D15" i="57"/>
  <c r="L30" i="49"/>
  <c r="K22" i="43"/>
  <c r="L22" i="43"/>
  <c r="L27" i="94"/>
  <c r="I29" i="53"/>
  <c r="J22" i="94"/>
  <c r="V28" i="103"/>
  <c r="W28" i="103" s="1"/>
  <c r="D17" i="138"/>
  <c r="E17" i="138" s="1"/>
  <c r="S16" i="104"/>
  <c r="H15" i="96"/>
  <c r="E13" i="134"/>
  <c r="F13" i="134" s="1"/>
  <c r="T14" i="55"/>
  <c r="H23" i="97"/>
  <c r="J13" i="142"/>
  <c r="E13" i="142"/>
  <c r="C24" i="106"/>
  <c r="G17" i="148"/>
  <c r="D20" i="94"/>
  <c r="D22" i="155"/>
  <c r="G25" i="139"/>
  <c r="H25" i="139" s="1"/>
  <c r="N15" i="79"/>
  <c r="K12" i="98"/>
  <c r="G21" i="148"/>
  <c r="Z24" i="101"/>
  <c r="T26" i="56"/>
  <c r="S31" i="134"/>
  <c r="E15" i="125"/>
  <c r="AC12" i="125"/>
  <c r="G20" i="145"/>
  <c r="T23" i="57"/>
  <c r="AC23" i="139"/>
  <c r="G17" i="146"/>
  <c r="I13" i="98"/>
  <c r="J15" i="94"/>
  <c r="D12" i="96"/>
  <c r="S18" i="103"/>
  <c r="D19" i="134"/>
  <c r="T15" i="57"/>
  <c r="Z15" i="100"/>
  <c r="T23" i="55"/>
  <c r="L30" i="47"/>
  <c r="L27" i="96"/>
  <c r="H18" i="97"/>
  <c r="G29" i="55"/>
  <c r="D11" i="55"/>
  <c r="U31" i="143"/>
  <c r="G20" i="147"/>
  <c r="H24" i="94"/>
  <c r="L13" i="96"/>
  <c r="E26" i="134"/>
  <c r="G13" i="139"/>
  <c r="H13" i="139" s="1"/>
  <c r="D15" i="53"/>
  <c r="D23" i="57"/>
  <c r="L14" i="95"/>
  <c r="I14" i="98"/>
  <c r="T19" i="55"/>
  <c r="D18" i="107"/>
  <c r="F18" i="107" s="1"/>
  <c r="C14" i="3"/>
  <c r="AC29" i="143"/>
  <c r="J15" i="36"/>
  <c r="K15" i="36"/>
  <c r="G14" i="139"/>
  <c r="H14" i="139" s="1"/>
  <c r="L22" i="96"/>
  <c r="E17" i="98"/>
  <c r="AC17" i="79"/>
  <c r="F17" i="97"/>
  <c r="V17" i="49"/>
  <c r="Y17" i="49" s="1"/>
  <c r="D15" i="139"/>
  <c r="J17" i="97"/>
  <c r="T25" i="54"/>
  <c r="D25" i="134"/>
  <c r="S24" i="103"/>
  <c r="K20" i="92"/>
  <c r="W24" i="100"/>
  <c r="W20" i="4"/>
  <c r="M18" i="92"/>
  <c r="M18" i="152"/>
  <c r="N29" i="52"/>
  <c r="D11" i="56"/>
  <c r="G29" i="56"/>
  <c r="D24" i="51"/>
  <c r="E28" i="139"/>
  <c r="F28" i="139" s="1"/>
  <c r="D27" i="136"/>
  <c r="E27" i="136" s="1"/>
  <c r="L25" i="97"/>
  <c r="H25" i="94"/>
  <c r="AC24" i="139"/>
  <c r="D16" i="55"/>
  <c r="G31" i="136"/>
  <c r="D12" i="136"/>
  <c r="E12" i="136" s="1"/>
  <c r="D23" i="53"/>
  <c r="T13" i="56"/>
  <c r="T13" i="101"/>
  <c r="P13" i="101"/>
  <c r="Q13" i="101" s="1"/>
  <c r="L21" i="95"/>
  <c r="V23" i="47"/>
  <c r="Y23" i="47" s="1"/>
  <c r="F23" i="95"/>
  <c r="G19" i="139"/>
  <c r="W16" i="100"/>
  <c r="O15" i="92"/>
  <c r="D28" i="137"/>
  <c r="L19" i="96"/>
  <c r="D15" i="97"/>
  <c r="S13" i="104"/>
  <c r="D14" i="138"/>
  <c r="E14" i="138" s="1"/>
  <c r="C24" i="84"/>
  <c r="I24" i="84" s="1"/>
  <c r="AC26" i="143"/>
  <c r="Y26" i="103"/>
  <c r="Z26" i="103" s="1"/>
  <c r="L18" i="96"/>
  <c r="S31" i="148"/>
  <c r="G18" i="92"/>
  <c r="G18" i="152"/>
  <c r="V22" i="105"/>
  <c r="W22" i="105" s="1"/>
  <c r="Z31" i="146"/>
  <c r="D23" i="137"/>
  <c r="V23" i="103"/>
  <c r="W23" i="103" s="1"/>
  <c r="D26" i="139"/>
  <c r="T22" i="57"/>
  <c r="V12" i="34"/>
  <c r="U12" i="34" s="1"/>
  <c r="F12" i="94"/>
  <c r="L16" i="94"/>
  <c r="D21" i="140"/>
  <c r="S20" i="105"/>
  <c r="D27" i="134"/>
  <c r="S26" i="103"/>
  <c r="AC29" i="139"/>
  <c r="H23" i="141"/>
  <c r="H23" i="108"/>
  <c r="K22" i="102"/>
  <c r="L22" i="102"/>
  <c r="T18" i="53"/>
  <c r="D26" i="57"/>
  <c r="Z27" i="101"/>
  <c r="Y12" i="105"/>
  <c r="Z12" i="105" s="1"/>
  <c r="N13" i="140"/>
  <c r="U31" i="146"/>
  <c r="E24" i="134"/>
  <c r="D22" i="54"/>
  <c r="I18" i="98"/>
  <c r="L18" i="95"/>
  <c r="Y15" i="103"/>
  <c r="Z15" i="103" s="1"/>
  <c r="J13" i="95"/>
  <c r="AC29" i="145"/>
  <c r="G28" i="146"/>
  <c r="T22" i="52"/>
  <c r="W15" i="125"/>
  <c r="F22" i="96"/>
  <c r="V22" i="48"/>
  <c r="Y22" i="48" s="1"/>
  <c r="V28" i="105"/>
  <c r="W28" i="105" s="1"/>
  <c r="C29" i="45"/>
  <c r="G20" i="137"/>
  <c r="H20" i="137" s="1"/>
  <c r="X19" i="10"/>
  <c r="L19" i="108"/>
  <c r="V20" i="47"/>
  <c r="Y20" i="47" s="1"/>
  <c r="F20" i="95"/>
  <c r="E29" i="147"/>
  <c r="J29" i="147"/>
  <c r="N21" i="138"/>
  <c r="Y20" i="104"/>
  <c r="Z20" i="104" s="1"/>
  <c r="T20" i="54"/>
  <c r="D21" i="54"/>
  <c r="D17" i="56"/>
  <c r="W11" i="101"/>
  <c r="V30" i="101"/>
  <c r="W30" i="101" s="1"/>
  <c r="Y21" i="104"/>
  <c r="Z21" i="104" s="1"/>
  <c r="N22" i="138"/>
  <c r="AA18" i="79"/>
  <c r="S18" i="98"/>
  <c r="AC17" i="146"/>
  <c r="T15" i="101"/>
  <c r="P15" i="101"/>
  <c r="Q15" i="101" s="1"/>
  <c r="G24" i="148"/>
  <c r="D29" i="107"/>
  <c r="C25" i="3"/>
  <c r="J25" i="96"/>
  <c r="T24" i="55"/>
  <c r="G23" i="134"/>
  <c r="T20" i="57"/>
  <c r="S16" i="103"/>
  <c r="D17" i="134"/>
  <c r="E29" i="137"/>
  <c r="F29" i="137" s="1"/>
  <c r="D13" i="95"/>
  <c r="M31" i="136"/>
  <c r="N31" i="136" s="1"/>
  <c r="N12" i="136"/>
  <c r="V21" i="105"/>
  <c r="W21" i="105" s="1"/>
  <c r="S14" i="103"/>
  <c r="D15" i="134"/>
  <c r="E25" i="139"/>
  <c r="F25" i="139" s="1"/>
  <c r="H15" i="125"/>
  <c r="E17" i="145"/>
  <c r="J17" i="145"/>
  <c r="H18" i="94"/>
  <c r="D20" i="57"/>
  <c r="Y22" i="104"/>
  <c r="Z22" i="104" s="1"/>
  <c r="N23" i="138"/>
  <c r="E19" i="144"/>
  <c r="J19" i="144"/>
  <c r="V19" i="47"/>
  <c r="Y19" i="47" s="1"/>
  <c r="F19" i="95"/>
  <c r="N29" i="54"/>
  <c r="O29" i="54" s="1"/>
  <c r="AC28" i="148"/>
  <c r="D13" i="96"/>
  <c r="C15" i="112"/>
  <c r="P15" i="112" s="1"/>
  <c r="T13" i="50"/>
  <c r="D28" i="53"/>
  <c r="J22" i="146"/>
  <c r="E22" i="146"/>
  <c r="T18" i="56"/>
  <c r="N21" i="136"/>
  <c r="V18" i="104"/>
  <c r="W18" i="104" s="1"/>
  <c r="T25" i="57"/>
  <c r="C12" i="45"/>
  <c r="K30" i="45"/>
  <c r="AC22" i="147"/>
  <c r="H21" i="94"/>
  <c r="T26" i="57"/>
  <c r="D17" i="57"/>
  <c r="S18" i="105"/>
  <c r="D19" i="140"/>
  <c r="J14" i="94"/>
  <c r="D23" i="107"/>
  <c r="C19" i="3"/>
  <c r="J15" i="145"/>
  <c r="E15" i="145"/>
  <c r="J27" i="146"/>
  <c r="E27" i="146"/>
  <c r="E13" i="147"/>
  <c r="J13" i="147"/>
  <c r="G21" i="134"/>
  <c r="T16" i="54"/>
  <c r="N29" i="57"/>
  <c r="J31" i="43"/>
  <c r="L11" i="43"/>
  <c r="K11" i="43"/>
  <c r="D18" i="140"/>
  <c r="S17" i="105"/>
  <c r="E15" i="92"/>
  <c r="AC15" i="68"/>
  <c r="N13" i="136"/>
  <c r="I15" i="92"/>
  <c r="G23" i="139"/>
  <c r="H23" i="139" s="1"/>
  <c r="T28" i="55"/>
  <c r="E17" i="137"/>
  <c r="G12" i="148"/>
  <c r="N31" i="148"/>
  <c r="G31" i="148" s="1"/>
  <c r="D11" i="95"/>
  <c r="AC27" i="134"/>
  <c r="N14" i="136"/>
  <c r="L25" i="102"/>
  <c r="K25" i="102"/>
  <c r="D24" i="134"/>
  <c r="S23" i="103"/>
  <c r="T16" i="53"/>
  <c r="D16" i="95"/>
  <c r="AC27" i="139"/>
  <c r="L16" i="95"/>
  <c r="S29" i="54"/>
  <c r="T29" i="54" s="1"/>
  <c r="T11" i="54"/>
  <c r="P13" i="4"/>
  <c r="Q13" i="4" s="1"/>
  <c r="T13" i="4"/>
  <c r="T25" i="53"/>
  <c r="D15" i="136"/>
  <c r="E15" i="136" s="1"/>
  <c r="D20" i="55"/>
  <c r="L18" i="102"/>
  <c r="K18" i="102"/>
  <c r="N15" i="136"/>
  <c r="N25" i="136"/>
  <c r="T15" i="4"/>
  <c r="P15" i="4"/>
  <c r="Q15" i="4" s="1"/>
  <c r="L22" i="97"/>
  <c r="F16" i="108"/>
  <c r="F16" i="141"/>
  <c r="T16" i="10"/>
  <c r="G18" i="148"/>
  <c r="E22" i="45"/>
  <c r="J21" i="141"/>
  <c r="J21" i="108"/>
  <c r="R21" i="10"/>
  <c r="E23" i="142"/>
  <c r="J23" i="142"/>
  <c r="G28" i="139"/>
  <c r="H28" i="139" s="1"/>
  <c r="S17" i="98"/>
  <c r="H24" i="95"/>
  <c r="G17" i="98"/>
  <c r="AC13" i="139"/>
  <c r="W25" i="4"/>
  <c r="AC15" i="146"/>
  <c r="W27" i="4"/>
  <c r="AC16" i="139"/>
  <c r="J15" i="95"/>
  <c r="G21" i="139"/>
  <c r="H21" i="139" s="1"/>
  <c r="L17" i="43"/>
  <c r="K17" i="43"/>
  <c r="L29" i="55"/>
  <c r="S29" i="57"/>
  <c r="T11" i="57"/>
  <c r="F20" i="96"/>
  <c r="V20" i="48"/>
  <c r="Y20" i="48" s="1"/>
  <c r="J25" i="94"/>
  <c r="J13" i="96"/>
  <c r="W15" i="79"/>
  <c r="Q12" i="98"/>
  <c r="G15" i="146"/>
  <c r="T14" i="57"/>
  <c r="L21" i="97"/>
  <c r="D17" i="53"/>
  <c r="D20" i="136"/>
  <c r="E20" i="136" s="1"/>
  <c r="G28" i="134"/>
  <c r="H28" i="134" s="1"/>
  <c r="AC17" i="148"/>
  <c r="G22" i="137"/>
  <c r="H22" i="137" s="1"/>
  <c r="L16" i="97"/>
  <c r="AC13" i="142"/>
  <c r="W23" i="101"/>
  <c r="S18" i="152"/>
  <c r="AA18" i="68"/>
  <c r="S18" i="92"/>
  <c r="AC22" i="148"/>
  <c r="J26" i="96"/>
  <c r="V14" i="105"/>
  <c r="W14" i="105" s="1"/>
  <c r="G25" i="145"/>
  <c r="V20" i="34"/>
  <c r="F20" i="94"/>
  <c r="H16" i="95"/>
  <c r="D13" i="57"/>
  <c r="J18" i="94"/>
  <c r="T26" i="53"/>
  <c r="Z11" i="101"/>
  <c r="Y30" i="101"/>
  <c r="Z30" i="101" s="1"/>
  <c r="T12" i="53"/>
  <c r="G18" i="98"/>
  <c r="G21" i="146"/>
  <c r="E19" i="147"/>
  <c r="J19" i="147"/>
  <c r="T13" i="55"/>
  <c r="J12" i="94"/>
  <c r="H19" i="97"/>
  <c r="E19" i="134"/>
  <c r="L17" i="94"/>
  <c r="C18" i="84"/>
  <c r="L24" i="95"/>
  <c r="J21" i="36"/>
  <c r="K21" i="36"/>
  <c r="G20" i="146"/>
  <c r="D15" i="96"/>
  <c r="E29" i="134"/>
  <c r="S19" i="105"/>
  <c r="D20" i="140"/>
  <c r="Q19" i="79"/>
  <c r="M16" i="98"/>
  <c r="E27" i="134"/>
  <c r="AC19" i="144"/>
  <c r="T28" i="50"/>
  <c r="D17" i="137"/>
  <c r="C31" i="36"/>
  <c r="D16" i="50"/>
  <c r="V13" i="48"/>
  <c r="Y13" i="48" s="1"/>
  <c r="F13" i="96"/>
  <c r="E16" i="143"/>
  <c r="J16" i="143"/>
  <c r="G16" i="139"/>
  <c r="H16" i="139" s="1"/>
  <c r="E17" i="147"/>
  <c r="J17" i="147"/>
  <c r="D11" i="96"/>
  <c r="V13" i="34"/>
  <c r="F13" i="94"/>
  <c r="N29" i="51"/>
  <c r="O29" i="51" s="1"/>
  <c r="D20" i="97"/>
  <c r="L20" i="95"/>
  <c r="T22" i="100"/>
  <c r="P22" i="100"/>
  <c r="Q22" i="100" s="1"/>
  <c r="F30" i="48"/>
  <c r="F10" i="96"/>
  <c r="V10" i="48"/>
  <c r="N29" i="53"/>
  <c r="O29" i="53" s="1"/>
  <c r="T28" i="52"/>
  <c r="D17" i="107"/>
  <c r="C13" i="3"/>
  <c r="AC25" i="147"/>
  <c r="E21" i="139"/>
  <c r="F21" i="139" s="1"/>
  <c r="AC29" i="147"/>
  <c r="P17" i="100"/>
  <c r="Q17" i="100" s="1"/>
  <c r="T17" i="100"/>
  <c r="V24" i="49"/>
  <c r="Y24" i="49" s="1"/>
  <c r="F24" i="97"/>
  <c r="W22" i="4"/>
  <c r="D12" i="134"/>
  <c r="S11" i="103"/>
  <c r="J31" i="134"/>
  <c r="G26" i="146"/>
  <c r="I19" i="58"/>
  <c r="V12" i="47"/>
  <c r="Y12" i="47" s="1"/>
  <c r="F12" i="95"/>
  <c r="T18" i="101"/>
  <c r="P18" i="101"/>
  <c r="Q18" i="101" s="1"/>
  <c r="AC19" i="147"/>
  <c r="S31" i="146"/>
  <c r="L25" i="43"/>
  <c r="K25" i="43"/>
  <c r="T18" i="54"/>
  <c r="V11" i="49"/>
  <c r="Y11" i="49" s="1"/>
  <c r="F11" i="97"/>
  <c r="D23" i="136"/>
  <c r="E23" i="136" s="1"/>
  <c r="I17" i="98"/>
  <c r="D24" i="52"/>
  <c r="T23" i="52"/>
  <c r="T22" i="101"/>
  <c r="P22" i="101"/>
  <c r="Q22" i="101" s="1"/>
  <c r="N30" i="48"/>
  <c r="C22" i="84"/>
  <c r="J25" i="145"/>
  <c r="D25" i="145" s="1"/>
  <c r="K25" i="145" s="1"/>
  <c r="E25" i="145"/>
  <c r="F25" i="145" s="1"/>
  <c r="K13" i="36"/>
  <c r="J13" i="36"/>
  <c r="H30" i="49"/>
  <c r="V26" i="103"/>
  <c r="W26" i="103" s="1"/>
  <c r="AC24" i="145"/>
  <c r="J21" i="97"/>
  <c r="D13" i="56"/>
  <c r="W15" i="101"/>
  <c r="D14" i="95"/>
  <c r="AC25" i="139"/>
  <c r="T22" i="55"/>
  <c r="F23" i="97"/>
  <c r="V23" i="49"/>
  <c r="Y23" i="49" s="1"/>
  <c r="J21" i="146"/>
  <c r="E21" i="146"/>
  <c r="D17" i="140"/>
  <c r="S16" i="105"/>
  <c r="Q31" i="139"/>
  <c r="W23" i="4"/>
  <c r="P16" i="101"/>
  <c r="Q16" i="101" s="1"/>
  <c r="T16" i="101"/>
  <c r="D17" i="55"/>
  <c r="T27" i="57"/>
  <c r="D16" i="54"/>
  <c r="W11" i="4"/>
  <c r="V30" i="4"/>
  <c r="W30" i="4" s="1"/>
  <c r="J24" i="97"/>
  <c r="G20" i="139"/>
  <c r="H20" i="139" s="1"/>
  <c r="AC17" i="147"/>
  <c r="E12" i="98"/>
  <c r="AC12" i="79"/>
  <c r="E15" i="79"/>
  <c r="T15" i="56"/>
  <c r="E22" i="147"/>
  <c r="J22" i="147"/>
  <c r="D13" i="55"/>
  <c r="P17" i="4"/>
  <c r="Q17" i="4" s="1"/>
  <c r="T17" i="4"/>
  <c r="Z12" i="4"/>
  <c r="C20" i="3"/>
  <c r="D24" i="107"/>
  <c r="L27" i="95"/>
  <c r="Y16" i="103"/>
  <c r="Z16" i="103" s="1"/>
  <c r="D28" i="136"/>
  <c r="E28" i="136" s="1"/>
  <c r="V27" i="48"/>
  <c r="Y27" i="48" s="1"/>
  <c r="F27" i="96"/>
  <c r="Z18" i="101"/>
  <c r="T11" i="53"/>
  <c r="S29" i="53"/>
  <c r="H27" i="96"/>
  <c r="D28" i="57"/>
  <c r="C29" i="106"/>
  <c r="D22" i="97"/>
  <c r="S28" i="105"/>
  <c r="D29" i="140"/>
  <c r="T17" i="53"/>
  <c r="J14" i="148"/>
  <c r="E14" i="148"/>
  <c r="AC27" i="146"/>
  <c r="D29" i="3"/>
  <c r="E26" i="3" s="1"/>
  <c r="C10" i="3"/>
  <c r="D14" i="107"/>
  <c r="E28" i="146"/>
  <c r="J28" i="146"/>
  <c r="T23" i="56"/>
  <c r="T26" i="54"/>
  <c r="C16" i="106"/>
  <c r="J27" i="97"/>
  <c r="D15" i="56"/>
  <c r="Z12" i="101"/>
  <c r="L18" i="94"/>
  <c r="U18" i="34"/>
  <c r="F22" i="141"/>
  <c r="T22" i="10"/>
  <c r="U22" i="10" s="1"/>
  <c r="F22" i="108"/>
  <c r="W28" i="101"/>
  <c r="T24" i="56"/>
  <c r="O13" i="98"/>
  <c r="AC24" i="134"/>
  <c r="AC15" i="148"/>
  <c r="R30" i="49"/>
  <c r="J10" i="97"/>
  <c r="D17" i="97"/>
  <c r="D20" i="155"/>
  <c r="D18" i="94"/>
  <c r="D24" i="96"/>
  <c r="L14" i="96"/>
  <c r="D27" i="52"/>
  <c r="T21" i="54"/>
  <c r="C28" i="106"/>
  <c r="J10" i="96"/>
  <c r="R30" i="48"/>
  <c r="G21" i="145"/>
  <c r="C17" i="3"/>
  <c r="D21" i="107"/>
  <c r="V14" i="48"/>
  <c r="Y14" i="48" s="1"/>
  <c r="F14" i="96"/>
  <c r="Q29" i="52"/>
  <c r="H23" i="96"/>
  <c r="H19" i="96"/>
  <c r="Z23" i="101"/>
  <c r="K15" i="125"/>
  <c r="H14" i="95"/>
  <c r="H19" i="79"/>
  <c r="G16" i="98"/>
  <c r="D19" i="139"/>
  <c r="L31" i="146"/>
  <c r="E12" i="146"/>
  <c r="J12" i="146"/>
  <c r="D26" i="52"/>
  <c r="H24" i="96"/>
  <c r="L24" i="94"/>
  <c r="U24" i="34"/>
  <c r="Z20" i="101"/>
  <c r="D14" i="94"/>
  <c r="D16" i="155"/>
  <c r="D12" i="52"/>
  <c r="E14" i="146"/>
  <c r="J14" i="146"/>
  <c r="N29" i="136"/>
  <c r="D12" i="53"/>
  <c r="F25" i="97"/>
  <c r="V25" i="49"/>
  <c r="Y25" i="49" s="1"/>
  <c r="J18" i="141"/>
  <c r="J18" i="108"/>
  <c r="R18" i="10"/>
  <c r="J25" i="97"/>
  <c r="T24" i="52"/>
  <c r="H15" i="94"/>
  <c r="J25" i="147"/>
  <c r="E25" i="147"/>
  <c r="J26" i="94"/>
  <c r="T25" i="100"/>
  <c r="P25" i="100"/>
  <c r="Q25" i="100" s="1"/>
  <c r="D26" i="56"/>
  <c r="L20" i="97"/>
  <c r="S15" i="103"/>
  <c r="D16" i="134"/>
  <c r="T26" i="52"/>
  <c r="W19" i="4"/>
  <c r="C26" i="106"/>
  <c r="V13" i="49"/>
  <c r="Y13" i="49" s="1"/>
  <c r="F13" i="97"/>
  <c r="C23" i="106"/>
  <c r="AC21" i="147"/>
  <c r="T14" i="4"/>
  <c r="P14" i="4"/>
  <c r="Q14" i="4" s="1"/>
  <c r="D22" i="94"/>
  <c r="D24" i="155"/>
  <c r="P14" i="101"/>
  <c r="Q14" i="101" s="1"/>
  <c r="T14" i="101"/>
  <c r="L29" i="56"/>
  <c r="T16" i="4"/>
  <c r="P16" i="4"/>
  <c r="Q16" i="4" s="1"/>
  <c r="D14" i="97"/>
  <c r="Z15" i="4"/>
  <c r="L26" i="95"/>
  <c r="L27" i="97"/>
  <c r="W12" i="4"/>
  <c r="J17" i="146"/>
  <c r="E17" i="146"/>
  <c r="K12" i="152"/>
  <c r="K16" i="152" s="1"/>
  <c r="N16" i="68"/>
  <c r="K12" i="92"/>
  <c r="H12" i="94"/>
  <c r="L11" i="94"/>
  <c r="AC21" i="139"/>
  <c r="T27" i="54"/>
  <c r="D26" i="95"/>
  <c r="E25" i="134"/>
  <c r="F25" i="134" s="1"/>
  <c r="D19" i="53"/>
  <c r="T23" i="101"/>
  <c r="P23" i="101"/>
  <c r="Q23" i="101" s="1"/>
  <c r="J11" i="97"/>
  <c r="AC14" i="145"/>
  <c r="AC19" i="137"/>
  <c r="W14" i="101"/>
  <c r="S13" i="98"/>
  <c r="T12" i="56"/>
  <c r="Y27" i="105"/>
  <c r="Z27" i="105" s="1"/>
  <c r="N28" i="140"/>
  <c r="V17" i="103"/>
  <c r="W17" i="103" s="1"/>
  <c r="D14" i="54"/>
  <c r="AC26" i="146"/>
  <c r="D26" i="134"/>
  <c r="S25" i="103"/>
  <c r="G29" i="57"/>
  <c r="D11" i="57"/>
  <c r="J18" i="144"/>
  <c r="E18" i="144"/>
  <c r="J22" i="145"/>
  <c r="E22" i="145"/>
  <c r="Z16" i="4"/>
  <c r="G19" i="148"/>
  <c r="D21" i="96"/>
  <c r="D25" i="107"/>
  <c r="C21" i="3"/>
  <c r="F15" i="97"/>
  <c r="V15" i="49"/>
  <c r="Y15" i="49" s="1"/>
  <c r="Q14" i="98"/>
  <c r="D12" i="155"/>
  <c r="D10" i="94"/>
  <c r="D30" i="34"/>
  <c r="D30" i="107"/>
  <c r="C26" i="3"/>
  <c r="P17" i="101"/>
  <c r="Q17" i="101" s="1"/>
  <c r="T17" i="101"/>
  <c r="G23" i="147"/>
  <c r="T23" i="54"/>
  <c r="L23" i="94"/>
  <c r="H30" i="34"/>
  <c r="W15" i="4"/>
  <c r="J25" i="141"/>
  <c r="J25" i="108"/>
  <c r="R25" i="10"/>
  <c r="D21" i="57"/>
  <c r="J19" i="94"/>
  <c r="Z27" i="4"/>
  <c r="W20" i="101"/>
  <c r="J26" i="97"/>
  <c r="T26" i="101"/>
  <c r="P26" i="101"/>
  <c r="Q26" i="101" s="1"/>
  <c r="G13" i="147"/>
  <c r="J23" i="95"/>
  <c r="Q29" i="56"/>
  <c r="D14" i="136"/>
  <c r="E14" i="136" s="1"/>
  <c r="L18" i="97"/>
  <c r="L19" i="95"/>
  <c r="Z21" i="4"/>
  <c r="W18" i="101"/>
  <c r="D18" i="139"/>
  <c r="D26" i="136"/>
  <c r="E26" i="136" s="1"/>
  <c r="S23" i="105"/>
  <c r="D24" i="140"/>
  <c r="G19" i="134"/>
  <c r="H19" i="134" s="1"/>
  <c r="M13" i="92"/>
  <c r="M13" i="152"/>
  <c r="C12" i="3"/>
  <c r="D16" i="107"/>
  <c r="D23" i="55"/>
  <c r="D16" i="52"/>
  <c r="J17" i="95"/>
  <c r="C18" i="106"/>
  <c r="Y22" i="103"/>
  <c r="Z22" i="103" s="1"/>
  <c r="D19" i="107"/>
  <c r="F19" i="107" s="1"/>
  <c r="C15" i="3"/>
  <c r="D30" i="49"/>
  <c r="D10" i="97"/>
  <c r="F18" i="97"/>
  <c r="V18" i="49"/>
  <c r="Y18" i="49" s="1"/>
  <c r="V20" i="103"/>
  <c r="W20" i="103" s="1"/>
  <c r="L24" i="97"/>
  <c r="D20" i="53"/>
  <c r="D25" i="55"/>
  <c r="F17" i="94"/>
  <c r="V17" i="34"/>
  <c r="U17" i="34" s="1"/>
  <c r="C30" i="84"/>
  <c r="T24" i="4"/>
  <c r="P24" i="4"/>
  <c r="Q24" i="4" s="1"/>
  <c r="T21" i="52"/>
  <c r="H26" i="96"/>
  <c r="W12" i="101"/>
  <c r="AC18" i="134"/>
  <c r="AC14" i="134"/>
  <c r="E15" i="134"/>
  <c r="F15" i="134" s="1"/>
  <c r="T19" i="101"/>
  <c r="P19" i="101"/>
  <c r="Q19" i="101" s="1"/>
  <c r="H26" i="94"/>
  <c r="D15" i="55"/>
  <c r="T15" i="52"/>
  <c r="Z31" i="148"/>
  <c r="I17" i="152"/>
  <c r="K21" i="68"/>
  <c r="L21" i="68" s="1"/>
  <c r="I17" i="92"/>
  <c r="C20" i="106"/>
  <c r="T27" i="101"/>
  <c r="P27" i="101"/>
  <c r="Q27" i="101" s="1"/>
  <c r="L11" i="97"/>
  <c r="D29" i="136"/>
  <c r="E29" i="136" s="1"/>
  <c r="L22" i="94"/>
  <c r="U22" i="34"/>
  <c r="K12" i="102"/>
  <c r="L12" i="102"/>
  <c r="D26" i="54"/>
  <c r="S26" i="105"/>
  <c r="D27" i="140"/>
  <c r="H19" i="95"/>
  <c r="T17" i="56"/>
  <c r="N24" i="136"/>
  <c r="P20" i="4"/>
  <c r="Q20" i="4" s="1"/>
  <c r="T20" i="4"/>
  <c r="J27" i="94"/>
  <c r="D26" i="53"/>
  <c r="AC25" i="134"/>
  <c r="D14" i="155"/>
  <c r="D12" i="94"/>
  <c r="AC14" i="139"/>
  <c r="D14" i="57"/>
  <c r="T13" i="53"/>
  <c r="D20" i="107"/>
  <c r="C16" i="3"/>
  <c r="E16" i="3"/>
  <c r="C23" i="84"/>
  <c r="H12" i="141"/>
  <c r="H12" i="108"/>
  <c r="N29" i="56"/>
  <c r="Z26" i="4"/>
  <c r="Z17" i="4"/>
  <c r="H27" i="95"/>
  <c r="H18" i="107"/>
  <c r="V27" i="49"/>
  <c r="Y27" i="49" s="1"/>
  <c r="F27" i="97"/>
  <c r="C17" i="84"/>
  <c r="D12" i="138"/>
  <c r="E12" i="138" s="1"/>
  <c r="S11" i="104"/>
  <c r="G31" i="138"/>
  <c r="Z19" i="100"/>
  <c r="D28" i="56"/>
  <c r="W13" i="101"/>
  <c r="C21" i="106"/>
  <c r="L31" i="134"/>
  <c r="E12" i="134"/>
  <c r="F12" i="134" s="1"/>
  <c r="D31" i="43"/>
  <c r="F21" i="97"/>
  <c r="V21" i="49"/>
  <c r="Y21" i="49" s="1"/>
  <c r="D18" i="136"/>
  <c r="E18" i="136" s="1"/>
  <c r="V19" i="49"/>
  <c r="Y19" i="49" s="1"/>
  <c r="F19" i="97"/>
  <c r="E15" i="139"/>
  <c r="F15" i="139" s="1"/>
  <c r="T16" i="55"/>
  <c r="D27" i="56"/>
  <c r="H31" i="107"/>
  <c r="I30" i="84"/>
  <c r="E27" i="142"/>
  <c r="J27" i="142"/>
  <c r="E18" i="147"/>
  <c r="J18" i="147"/>
  <c r="D20" i="56"/>
  <c r="D22" i="140"/>
  <c r="S21" i="105"/>
  <c r="W14" i="4"/>
  <c r="D27" i="55"/>
  <c r="N18" i="136"/>
  <c r="S19" i="92"/>
  <c r="AA19" i="68"/>
  <c r="S19" i="152"/>
  <c r="J19" i="148"/>
  <c r="E19" i="148"/>
  <c r="T17" i="55"/>
  <c r="D28" i="54"/>
  <c r="N23" i="136"/>
  <c r="D17" i="136"/>
  <c r="E17" i="136" s="1"/>
  <c r="D25" i="57"/>
  <c r="P24" i="101"/>
  <c r="Q24" i="101" s="1"/>
  <c r="T24" i="101"/>
  <c r="Q16" i="98"/>
  <c r="W19" i="79"/>
  <c r="H30" i="48"/>
  <c r="N31" i="134"/>
  <c r="G12" i="134"/>
  <c r="H12" i="134" s="1"/>
  <c r="J23" i="97"/>
  <c r="C9" i="109"/>
  <c r="O27" i="109"/>
  <c r="H15" i="79"/>
  <c r="G12" i="98"/>
  <c r="S14" i="98"/>
  <c r="AA14" i="79"/>
  <c r="C14" i="106"/>
  <c r="L15" i="97"/>
  <c r="F22" i="95"/>
  <c r="V22" i="47"/>
  <c r="Y22" i="47" s="1"/>
  <c r="J19" i="96"/>
  <c r="J26" i="36"/>
  <c r="K26" i="36"/>
  <c r="D21" i="136"/>
  <c r="E21" i="136" s="1"/>
  <c r="Q29" i="57"/>
  <c r="V17" i="48"/>
  <c r="Y17" i="48" s="1"/>
  <c r="F17" i="96"/>
  <c r="H11" i="97"/>
  <c r="D31" i="107"/>
  <c r="C27" i="3"/>
  <c r="AC17" i="139"/>
  <c r="T28" i="4"/>
  <c r="P28" i="4"/>
  <c r="Q28" i="4" s="1"/>
  <c r="Z14" i="4"/>
  <c r="G21" i="147"/>
  <c r="T12" i="57"/>
  <c r="Z13" i="101"/>
  <c r="E19" i="139"/>
  <c r="F19" i="139" s="1"/>
  <c r="J13" i="94"/>
  <c r="J11" i="96"/>
  <c r="Z24" i="4"/>
  <c r="N29" i="10"/>
  <c r="H10" i="108"/>
  <c r="H10" i="141"/>
  <c r="G22" i="143"/>
  <c r="D18" i="56"/>
  <c r="F26" i="97"/>
  <c r="V26" i="49"/>
  <c r="Y26" i="49" s="1"/>
  <c r="P12" i="101"/>
  <c r="Q12" i="101" s="1"/>
  <c r="T12" i="101"/>
  <c r="AC13" i="147"/>
  <c r="D19" i="57"/>
  <c r="Z17" i="101"/>
  <c r="C14" i="110"/>
  <c r="Y30" i="4"/>
  <c r="Z30" i="4" s="1"/>
  <c r="Z11" i="4"/>
  <c r="C25" i="106"/>
  <c r="I25" i="106" s="1"/>
  <c r="L15" i="94"/>
  <c r="U15" i="34"/>
  <c r="Z19" i="101"/>
  <c r="T24" i="53"/>
  <c r="L30" i="48"/>
  <c r="G17" i="147"/>
  <c r="C19" i="84"/>
  <c r="Z26" i="101"/>
  <c r="L19" i="94"/>
  <c r="U19" i="34"/>
  <c r="C28" i="84"/>
  <c r="T22" i="53"/>
  <c r="Z15" i="101"/>
  <c r="T15" i="54"/>
  <c r="T17" i="57"/>
  <c r="E18" i="139"/>
  <c r="F18" i="139" s="1"/>
  <c r="D21" i="155"/>
  <c r="D19" i="94"/>
  <c r="D13" i="97"/>
  <c r="V15" i="47"/>
  <c r="Y15" i="47" s="1"/>
  <c r="F15" i="95"/>
  <c r="F30" i="34"/>
  <c r="V10" i="34"/>
  <c r="F10" i="94"/>
  <c r="L25" i="96"/>
  <c r="T27" i="53"/>
  <c r="D13" i="53"/>
  <c r="D22" i="52"/>
  <c r="I29" i="57"/>
  <c r="J29" i="57" s="1"/>
  <c r="D19" i="56"/>
  <c r="S25" i="105"/>
  <c r="D26" i="140"/>
  <c r="L13" i="94"/>
  <c r="U13" i="34"/>
  <c r="N20" i="136"/>
  <c r="K24" i="43"/>
  <c r="L24" i="43"/>
  <c r="E16" i="98"/>
  <c r="AC16" i="79"/>
  <c r="E19" i="79"/>
  <c r="D30" i="48"/>
  <c r="D10" i="96"/>
  <c r="AC20" i="148"/>
  <c r="AC18" i="139"/>
  <c r="V24" i="105"/>
  <c r="W24" i="105" s="1"/>
  <c r="H19" i="94"/>
  <c r="H21" i="96"/>
  <c r="R30" i="34"/>
  <c r="J10" i="94"/>
  <c r="K19" i="79"/>
  <c r="I16" i="98"/>
  <c r="D19" i="54"/>
  <c r="L24" i="102"/>
  <c r="K24" i="102"/>
  <c r="D19" i="136"/>
  <c r="E19" i="136" s="1"/>
  <c r="T14" i="56"/>
  <c r="W28" i="4"/>
  <c r="T25" i="55"/>
  <c r="T20" i="52"/>
  <c r="D29" i="102"/>
  <c r="V27" i="34"/>
  <c r="F27" i="94"/>
  <c r="V26" i="105"/>
  <c r="W26" i="105" s="1"/>
  <c r="S31" i="147"/>
  <c r="D24" i="56"/>
  <c r="J26" i="148"/>
  <c r="E26" i="148"/>
  <c r="W16" i="4"/>
  <c r="J20" i="94"/>
  <c r="G14" i="148"/>
  <c r="L12" i="94"/>
  <c r="Z19" i="4"/>
  <c r="L21" i="94"/>
  <c r="U21" i="34"/>
  <c r="O19" i="58"/>
  <c r="AC18" i="148"/>
  <c r="D12" i="139"/>
  <c r="J31" i="139"/>
  <c r="H22" i="94"/>
  <c r="C15" i="106"/>
  <c r="AC14" i="79"/>
  <c r="E14" i="98"/>
  <c r="N17" i="140"/>
  <c r="Y16" i="105"/>
  <c r="Z16" i="105" s="1"/>
  <c r="D25" i="136"/>
  <c r="E25" i="136" s="1"/>
  <c r="F16" i="97"/>
  <c r="V16" i="49"/>
  <c r="Y16" i="49" s="1"/>
  <c r="K14" i="98"/>
  <c r="T11" i="52"/>
  <c r="S29" i="52"/>
  <c r="T29" i="52" s="1"/>
  <c r="T28" i="53"/>
  <c r="G27" i="146"/>
  <c r="D22" i="96"/>
  <c r="C29" i="84"/>
  <c r="I29" i="84" s="1"/>
  <c r="H27" i="97"/>
  <c r="D22" i="136"/>
  <c r="E22" i="136" s="1"/>
  <c r="G14" i="92"/>
  <c r="G14" i="152"/>
  <c r="D24" i="57"/>
  <c r="T12" i="55"/>
  <c r="K15" i="102"/>
  <c r="L15" i="102"/>
  <c r="D31" i="84"/>
  <c r="C13" i="84"/>
  <c r="D22" i="107"/>
  <c r="C18" i="3"/>
  <c r="T17" i="52"/>
  <c r="Q17" i="98"/>
  <c r="P11" i="101"/>
  <c r="T11" i="101"/>
  <c r="S30" i="101"/>
  <c r="T30" i="101" s="1"/>
  <c r="J20" i="96"/>
  <c r="AC14" i="68"/>
  <c r="E14" i="152"/>
  <c r="E14" i="92"/>
  <c r="L14" i="94"/>
  <c r="U14" i="34"/>
  <c r="T17" i="54"/>
  <c r="Y24" i="103"/>
  <c r="Z24" i="103" s="1"/>
  <c r="J16" i="97"/>
  <c r="P23" i="4"/>
  <c r="Q23" i="4" s="1"/>
  <c r="T23" i="4"/>
  <c r="J16" i="147"/>
  <c r="E16" i="147"/>
  <c r="C17" i="106"/>
  <c r="D19" i="55"/>
  <c r="H23" i="94"/>
  <c r="AC14" i="142"/>
  <c r="E17" i="139"/>
  <c r="F17" i="139" s="1"/>
  <c r="H29" i="107"/>
  <c r="I28" i="84"/>
  <c r="N19" i="136"/>
  <c r="D17" i="96"/>
  <c r="L20" i="102"/>
  <c r="K20" i="102"/>
  <c r="N16" i="136"/>
  <c r="W18" i="4"/>
  <c r="Z20" i="4"/>
  <c r="C25" i="84"/>
  <c r="F27" i="141"/>
  <c r="T27" i="10"/>
  <c r="U27" i="10" s="1"/>
  <c r="F27" i="108"/>
  <c r="O18" i="98"/>
  <c r="C30" i="106"/>
  <c r="N28" i="136"/>
  <c r="J19" i="97"/>
  <c r="Y21" i="103"/>
  <c r="Z21" i="103" s="1"/>
  <c r="J19" i="95"/>
  <c r="H11" i="94"/>
  <c r="D13" i="52"/>
  <c r="Q31" i="134"/>
  <c r="V11" i="103"/>
  <c r="N30" i="34"/>
  <c r="D26" i="107"/>
  <c r="C22" i="3"/>
  <c r="L27" i="108"/>
  <c r="X27" i="10"/>
  <c r="J16" i="94"/>
  <c r="N22" i="136"/>
  <c r="L11" i="95"/>
  <c r="E16" i="134"/>
  <c r="F16" i="134" s="1"/>
  <c r="P25" i="4"/>
  <c r="Q25" i="4" s="1"/>
  <c r="T25" i="4"/>
  <c r="W19" i="101"/>
  <c r="P30" i="34"/>
  <c r="H10" i="94"/>
  <c r="H15" i="97"/>
  <c r="D24" i="97"/>
  <c r="AC13" i="146"/>
  <c r="D17" i="54"/>
  <c r="J21" i="95"/>
  <c r="D24" i="136"/>
  <c r="E24" i="136" s="1"/>
  <c r="D26" i="97"/>
  <c r="T28" i="56"/>
  <c r="L29" i="57"/>
  <c r="D13" i="136"/>
  <c r="E13" i="136" s="1"/>
  <c r="T18" i="57"/>
  <c r="D12" i="97"/>
  <c r="E29" i="146"/>
  <c r="J29" i="146"/>
  <c r="D29" i="146" s="1"/>
  <c r="K29" i="146" s="1"/>
  <c r="H22" i="107"/>
  <c r="H24" i="97"/>
  <c r="AC26" i="148"/>
  <c r="J27" i="96"/>
  <c r="Q29" i="55"/>
  <c r="T20" i="55"/>
  <c r="Q29" i="53"/>
  <c r="H10" i="95"/>
  <c r="P30" i="47"/>
  <c r="T21" i="57"/>
  <c r="D26" i="94"/>
  <c r="D28" i="155"/>
  <c r="AC19" i="139"/>
  <c r="J13" i="97"/>
  <c r="L26" i="94"/>
  <c r="U26" i="34"/>
  <c r="K19" i="102"/>
  <c r="L19" i="102"/>
  <c r="S31" i="139"/>
  <c r="T31" i="139" s="1"/>
  <c r="Z16" i="101"/>
  <c r="T27" i="55"/>
  <c r="D23" i="54"/>
  <c r="AC23" i="134"/>
  <c r="F11" i="94"/>
  <c r="V11" i="34"/>
  <c r="H25" i="97"/>
  <c r="L13" i="97"/>
  <c r="AC28" i="147"/>
  <c r="D18" i="52"/>
  <c r="G14" i="147"/>
  <c r="H21" i="97"/>
  <c r="L19" i="97"/>
  <c r="D25" i="53"/>
  <c r="G29" i="53"/>
  <c r="D11" i="53"/>
  <c r="D14" i="55"/>
  <c r="E13" i="98"/>
  <c r="AC13" i="79"/>
  <c r="AA13" i="79" s="1"/>
  <c r="S13" i="92"/>
  <c r="S13" i="152"/>
  <c r="AA13" i="68"/>
  <c r="Z22" i="4"/>
  <c r="L15" i="95"/>
  <c r="D14" i="53"/>
  <c r="P26" i="4"/>
  <c r="Q26" i="4" s="1"/>
  <c r="T26" i="4"/>
  <c r="D19" i="95"/>
  <c r="V23" i="48"/>
  <c r="Y23" i="48" s="1"/>
  <c r="F23" i="96"/>
  <c r="L13" i="102"/>
  <c r="K13" i="102"/>
  <c r="N29" i="55"/>
  <c r="O29" i="55" s="1"/>
  <c r="M13" i="98"/>
  <c r="D22" i="55"/>
  <c r="J28" i="148"/>
  <c r="E28" i="148"/>
  <c r="W26" i="4"/>
  <c r="W22" i="101"/>
  <c r="O29" i="57" l="1"/>
  <c r="F29" i="146"/>
  <c r="D30" i="94"/>
  <c r="U23" i="34"/>
  <c r="H25" i="145"/>
  <c r="F15" i="137"/>
  <c r="H14" i="137"/>
  <c r="H23" i="137"/>
  <c r="F24" i="137"/>
  <c r="H21" i="134"/>
  <c r="H23" i="134"/>
  <c r="H15" i="134"/>
  <c r="AA31" i="134"/>
  <c r="F23" i="134"/>
  <c r="F29" i="134"/>
  <c r="E19" i="3"/>
  <c r="E17" i="3"/>
  <c r="E18" i="3"/>
  <c r="E15" i="3"/>
  <c r="E27" i="3"/>
  <c r="E11" i="3"/>
  <c r="E10" i="3"/>
  <c r="E13" i="3"/>
  <c r="E22" i="3"/>
  <c r="E21" i="3"/>
  <c r="E24" i="3"/>
  <c r="E12" i="3"/>
  <c r="N20" i="96"/>
  <c r="Q20" i="96" s="1"/>
  <c r="E17" i="57"/>
  <c r="T14" i="103"/>
  <c r="P14" i="103"/>
  <c r="Q14" i="103" s="1"/>
  <c r="T16" i="103"/>
  <c r="P16" i="103"/>
  <c r="Q16" i="103" s="1"/>
  <c r="Q31" i="148"/>
  <c r="T31" i="134"/>
  <c r="N26" i="94"/>
  <c r="Q26" i="94" s="1"/>
  <c r="F23" i="155"/>
  <c r="G23" i="155" s="1"/>
  <c r="J23" i="155"/>
  <c r="I19" i="106"/>
  <c r="D29" i="53"/>
  <c r="E25" i="53" s="1"/>
  <c r="I25" i="84"/>
  <c r="I17" i="106"/>
  <c r="AA14" i="68"/>
  <c r="AD14" i="68" s="1"/>
  <c r="C31" i="84"/>
  <c r="G31" i="84" s="1"/>
  <c r="I13" i="84"/>
  <c r="E24" i="57"/>
  <c r="J30" i="94"/>
  <c r="AA16" i="79"/>
  <c r="AC19" i="79"/>
  <c r="L19" i="79" s="1"/>
  <c r="G17" i="96"/>
  <c r="N17" i="96"/>
  <c r="Q17" i="96" s="1"/>
  <c r="Q19" i="98"/>
  <c r="AB18" i="98" s="1"/>
  <c r="E26" i="54"/>
  <c r="D29" i="57"/>
  <c r="E29" i="57" s="1"/>
  <c r="E11" i="57"/>
  <c r="I28" i="106"/>
  <c r="F20" i="155"/>
  <c r="G20" i="155" s="1"/>
  <c r="J20" i="155"/>
  <c r="N22" i="141"/>
  <c r="I22" i="141" s="1"/>
  <c r="D28" i="146"/>
  <c r="H28" i="146" s="1"/>
  <c r="K28" i="146"/>
  <c r="G24" i="97"/>
  <c r="N24" i="97"/>
  <c r="Q24" i="97" s="1"/>
  <c r="D19" i="147"/>
  <c r="K19" i="147" s="1"/>
  <c r="N20" i="94"/>
  <c r="G20" i="94" s="1"/>
  <c r="U16" i="10"/>
  <c r="T23" i="103"/>
  <c r="P23" i="103"/>
  <c r="Q23" i="103" s="1"/>
  <c r="D27" i="146"/>
  <c r="F27" i="146" s="1"/>
  <c r="K27" i="146"/>
  <c r="O29" i="52"/>
  <c r="N17" i="97"/>
  <c r="N21" i="79"/>
  <c r="P23" i="110"/>
  <c r="D23" i="110"/>
  <c r="D29" i="54"/>
  <c r="E29" i="54" s="1"/>
  <c r="R19" i="10"/>
  <c r="C22" i="106"/>
  <c r="N15" i="108"/>
  <c r="M15" i="108" s="1"/>
  <c r="G31" i="146"/>
  <c r="N27" i="108"/>
  <c r="I27" i="108" s="1"/>
  <c r="K20" i="96"/>
  <c r="E19" i="98"/>
  <c r="V18" i="98" s="1"/>
  <c r="F21" i="155"/>
  <c r="G21" i="155" s="1"/>
  <c r="J21" i="155"/>
  <c r="AC16" i="146"/>
  <c r="D17" i="147"/>
  <c r="T19" i="105"/>
  <c r="P19" i="105"/>
  <c r="Q19" i="105" s="1"/>
  <c r="N20" i="95"/>
  <c r="Q20" i="95" s="1"/>
  <c r="W11" i="103"/>
  <c r="V30" i="103"/>
  <c r="W30" i="103" s="1"/>
  <c r="AN30" i="103" s="1"/>
  <c r="E31" i="84"/>
  <c r="N16" i="97"/>
  <c r="Q16" i="97" s="1"/>
  <c r="D26" i="148"/>
  <c r="K26" i="148" s="1"/>
  <c r="N27" i="94"/>
  <c r="Q27" i="94" s="1"/>
  <c r="G27" i="94"/>
  <c r="E26" i="140"/>
  <c r="I19" i="84"/>
  <c r="P14" i="110"/>
  <c r="D14" i="110"/>
  <c r="N26" i="97"/>
  <c r="Q26" i="97" s="1"/>
  <c r="D27" i="142"/>
  <c r="I17" i="84"/>
  <c r="AC12" i="148"/>
  <c r="X31" i="148"/>
  <c r="AA31" i="148" s="1"/>
  <c r="N15" i="97"/>
  <c r="Q15" i="97" s="1"/>
  <c r="D22" i="145"/>
  <c r="F22" i="145" s="1"/>
  <c r="K22" i="145"/>
  <c r="H29" i="57"/>
  <c r="F17" i="146"/>
  <c r="I23" i="106"/>
  <c r="E31" i="146"/>
  <c r="E17" i="140"/>
  <c r="N25" i="43"/>
  <c r="M19" i="98"/>
  <c r="Z17" i="98" s="1"/>
  <c r="U20" i="34"/>
  <c r="Y20" i="34"/>
  <c r="W21" i="79"/>
  <c r="T29" i="57"/>
  <c r="R16" i="10"/>
  <c r="X16" i="10"/>
  <c r="L31" i="43"/>
  <c r="N31" i="43" s="1"/>
  <c r="K31" i="43"/>
  <c r="P26" i="103"/>
  <c r="Q26" i="103" s="1"/>
  <c r="T26" i="103"/>
  <c r="T13" i="104"/>
  <c r="P13" i="104"/>
  <c r="Q13" i="104" s="1"/>
  <c r="AA17" i="79"/>
  <c r="AD17" i="79" s="1"/>
  <c r="I24" i="106"/>
  <c r="M17" i="97"/>
  <c r="T24" i="105"/>
  <c r="P24" i="105"/>
  <c r="Q24" i="105" s="1"/>
  <c r="AC21" i="143"/>
  <c r="AC19" i="143"/>
  <c r="F17" i="134"/>
  <c r="E12" i="140"/>
  <c r="D27" i="148"/>
  <c r="K27" i="148" s="1"/>
  <c r="AC22" i="146"/>
  <c r="K18" i="107"/>
  <c r="L18" i="107" s="1"/>
  <c r="D18" i="110"/>
  <c r="P18" i="110"/>
  <c r="N11" i="94"/>
  <c r="Q11" i="94" s="1"/>
  <c r="H30" i="95"/>
  <c r="H17" i="147"/>
  <c r="N27" i="97"/>
  <c r="Q27" i="97" s="1"/>
  <c r="E21" i="57"/>
  <c r="Y12" i="152"/>
  <c r="AC15" i="79"/>
  <c r="AC21" i="79" s="1"/>
  <c r="AA12" i="79"/>
  <c r="AD12" i="79" s="1"/>
  <c r="Y11" i="34"/>
  <c r="I24" i="97"/>
  <c r="M29" i="57"/>
  <c r="AD14" i="79"/>
  <c r="Q31" i="147"/>
  <c r="U27" i="34"/>
  <c r="Y27" i="34"/>
  <c r="X16" i="98"/>
  <c r="I19" i="98"/>
  <c r="X18" i="98" s="1"/>
  <c r="T25" i="105"/>
  <c r="P25" i="105"/>
  <c r="Q25" i="105" s="1"/>
  <c r="G15" i="98"/>
  <c r="W12" i="98" s="1"/>
  <c r="F27" i="142"/>
  <c r="H31" i="138"/>
  <c r="D31" i="138"/>
  <c r="E31" i="138" s="1"/>
  <c r="I18" i="107"/>
  <c r="E14" i="57"/>
  <c r="J14" i="155"/>
  <c r="F14" i="155"/>
  <c r="G14" i="155" s="1"/>
  <c r="I20" i="106"/>
  <c r="AC14" i="146"/>
  <c r="T25" i="103"/>
  <c r="P25" i="103"/>
  <c r="Q25" i="103" s="1"/>
  <c r="E31" i="43"/>
  <c r="D17" i="146"/>
  <c r="K17" i="146"/>
  <c r="F24" i="155"/>
  <c r="G24" i="155" s="1"/>
  <c r="J24" i="155"/>
  <c r="F16" i="155"/>
  <c r="G16" i="155" s="1"/>
  <c r="J16" i="155"/>
  <c r="J30" i="97"/>
  <c r="I16" i="106"/>
  <c r="D14" i="148"/>
  <c r="K14" i="148" s="1"/>
  <c r="N10" i="96"/>
  <c r="Q10" i="96" s="1"/>
  <c r="F30" i="96"/>
  <c r="W13" i="34"/>
  <c r="G13" i="96"/>
  <c r="N13" i="96"/>
  <c r="Q13" i="96" s="1"/>
  <c r="D23" i="142"/>
  <c r="N16" i="141"/>
  <c r="K16" i="141" s="1"/>
  <c r="G16" i="141"/>
  <c r="E22" i="54"/>
  <c r="N21" i="94"/>
  <c r="Q21" i="94" s="1"/>
  <c r="O19" i="98"/>
  <c r="AA17" i="98" s="1"/>
  <c r="AA17" i="92"/>
  <c r="O21" i="92"/>
  <c r="AA19" i="92" s="1"/>
  <c r="AC29" i="142"/>
  <c r="D21" i="148"/>
  <c r="H21" i="148" s="1"/>
  <c r="K21" i="148"/>
  <c r="T23" i="104"/>
  <c r="P23" i="104"/>
  <c r="Q23" i="104" s="1"/>
  <c r="AC29" i="146"/>
  <c r="I20" i="84"/>
  <c r="V30" i="104"/>
  <c r="W30" i="104" s="1"/>
  <c r="AN30" i="104" s="1"/>
  <c r="W11" i="104"/>
  <c r="D17" i="143"/>
  <c r="H17" i="143" s="1"/>
  <c r="D20" i="147"/>
  <c r="F20" i="147" s="1"/>
  <c r="K20" i="147"/>
  <c r="G31" i="137"/>
  <c r="O31" i="137"/>
  <c r="X12" i="10"/>
  <c r="R12" i="10"/>
  <c r="P15" i="103"/>
  <c r="Q15" i="103" s="1"/>
  <c r="T15" i="103"/>
  <c r="K13" i="96"/>
  <c r="T17" i="105"/>
  <c r="P17" i="105"/>
  <c r="Q17" i="105" s="1"/>
  <c r="D15" i="145"/>
  <c r="F15" i="145" s="1"/>
  <c r="K15" i="145"/>
  <c r="E20" i="57"/>
  <c r="T20" i="105"/>
  <c r="P20" i="105"/>
  <c r="Q20" i="105" s="1"/>
  <c r="M27" i="94"/>
  <c r="D25" i="146"/>
  <c r="H25" i="146" s="1"/>
  <c r="I16" i="84"/>
  <c r="N26" i="43"/>
  <c r="D23" i="148"/>
  <c r="H23" i="148" s="1"/>
  <c r="F13" i="155"/>
  <c r="G13" i="155" s="1"/>
  <c r="J13" i="155"/>
  <c r="H19" i="147"/>
  <c r="F30" i="94"/>
  <c r="N10" i="94"/>
  <c r="K10" i="94" s="1"/>
  <c r="I26" i="106"/>
  <c r="N23" i="96"/>
  <c r="Q23" i="96" s="1"/>
  <c r="H30" i="94"/>
  <c r="R27" i="10"/>
  <c r="I15" i="106"/>
  <c r="D31" i="139"/>
  <c r="Y31" i="139" s="1"/>
  <c r="K20" i="94"/>
  <c r="D30" i="96"/>
  <c r="Y10" i="34"/>
  <c r="V30" i="34"/>
  <c r="M30" i="34" s="1"/>
  <c r="U10" i="34"/>
  <c r="W10" i="34" s="1"/>
  <c r="E19" i="57"/>
  <c r="AC24" i="148"/>
  <c r="H29" i="141"/>
  <c r="H30" i="141"/>
  <c r="O31" i="134"/>
  <c r="G31" i="134"/>
  <c r="E25" i="57"/>
  <c r="D19" i="148"/>
  <c r="F19" i="148" s="1"/>
  <c r="N19" i="97"/>
  <c r="Q19" i="97" s="1"/>
  <c r="E31" i="134"/>
  <c r="M31" i="134"/>
  <c r="E27" i="140"/>
  <c r="M11" i="97"/>
  <c r="X17" i="92"/>
  <c r="I21" i="92"/>
  <c r="X18" i="92" s="1"/>
  <c r="N18" i="97"/>
  <c r="Q18" i="97" s="1"/>
  <c r="E24" i="140"/>
  <c r="D31" i="155"/>
  <c r="J31" i="155" s="1"/>
  <c r="J12" i="155"/>
  <c r="F12" i="155"/>
  <c r="F18" i="144"/>
  <c r="E14" i="54"/>
  <c r="N13" i="97"/>
  <c r="Q13" i="97" s="1"/>
  <c r="AC27" i="148"/>
  <c r="G19" i="98"/>
  <c r="W18" i="98" s="1"/>
  <c r="W16" i="98"/>
  <c r="N14" i="96"/>
  <c r="Q14" i="96" s="1"/>
  <c r="E29" i="140"/>
  <c r="I22" i="84"/>
  <c r="P11" i="103"/>
  <c r="T11" i="103"/>
  <c r="S30" i="103"/>
  <c r="T30" i="103" s="1"/>
  <c r="Y13" i="34"/>
  <c r="P18" i="105"/>
  <c r="Q18" i="105" s="1"/>
  <c r="T18" i="105"/>
  <c r="E26" i="57"/>
  <c r="E21" i="140"/>
  <c r="P24" i="103"/>
  <c r="Q24" i="103" s="1"/>
  <c r="T24" i="103"/>
  <c r="E23" i="57"/>
  <c r="M13" i="96"/>
  <c r="AA12" i="125"/>
  <c r="AD12" i="125"/>
  <c r="D13" i="142"/>
  <c r="H13" i="142" s="1"/>
  <c r="N11" i="96"/>
  <c r="Q11" i="96" s="1"/>
  <c r="F25" i="146"/>
  <c r="D29" i="148"/>
  <c r="H29" i="148" s="1"/>
  <c r="AA19" i="79"/>
  <c r="N13" i="108"/>
  <c r="M13" i="108" s="1"/>
  <c r="AC17" i="143"/>
  <c r="N12" i="141"/>
  <c r="K12" i="141" s="1"/>
  <c r="AC18" i="142"/>
  <c r="R29" i="57"/>
  <c r="H21" i="79"/>
  <c r="I23" i="84"/>
  <c r="M24" i="97"/>
  <c r="Q31" i="146"/>
  <c r="N13" i="94"/>
  <c r="Q13" i="94" s="1"/>
  <c r="D28" i="148"/>
  <c r="F28" i="148" s="1"/>
  <c r="J28" i="155"/>
  <c r="F28" i="155"/>
  <c r="G28" i="155" s="1"/>
  <c r="O30" i="34"/>
  <c r="AC14" i="147"/>
  <c r="I30" i="106"/>
  <c r="G30" i="34"/>
  <c r="H30" i="108"/>
  <c r="H29" i="108"/>
  <c r="AC22" i="143"/>
  <c r="P9" i="109"/>
  <c r="D9" i="109"/>
  <c r="C27" i="109"/>
  <c r="D18" i="147"/>
  <c r="K18" i="147" s="1"/>
  <c r="I21" i="106"/>
  <c r="K27" i="94"/>
  <c r="P26" i="105"/>
  <c r="Q26" i="105" s="1"/>
  <c r="T26" i="105"/>
  <c r="T23" i="105"/>
  <c r="P23" i="105"/>
  <c r="Q23" i="105" s="1"/>
  <c r="D18" i="144"/>
  <c r="D25" i="147"/>
  <c r="K25" i="147" s="1"/>
  <c r="N25" i="97"/>
  <c r="Q25" i="97" s="1"/>
  <c r="M14" i="96"/>
  <c r="T29" i="53"/>
  <c r="E13" i="57"/>
  <c r="E18" i="140"/>
  <c r="AC15" i="143"/>
  <c r="D29" i="147"/>
  <c r="K29" i="147" s="1"/>
  <c r="V31" i="146"/>
  <c r="AC15" i="125"/>
  <c r="U15" i="125" s="1"/>
  <c r="E19" i="125"/>
  <c r="F15" i="125"/>
  <c r="AC27" i="144"/>
  <c r="D16" i="148"/>
  <c r="F16" i="148" s="1"/>
  <c r="I15" i="108"/>
  <c r="D19" i="145"/>
  <c r="M20" i="94"/>
  <c r="N12" i="97"/>
  <c r="Q12" i="97" s="1"/>
  <c r="O16" i="152"/>
  <c r="AA13" i="152" s="1"/>
  <c r="AA12" i="152"/>
  <c r="N14" i="94"/>
  <c r="Q14" i="94" s="1"/>
  <c r="G14" i="94"/>
  <c r="E12" i="54"/>
  <c r="D27" i="144"/>
  <c r="H27" i="144" s="1"/>
  <c r="N25" i="96"/>
  <c r="Q25" i="96" s="1"/>
  <c r="E31" i="147"/>
  <c r="F30" i="97"/>
  <c r="N10" i="97"/>
  <c r="Q10" i="97" s="1"/>
  <c r="G10" i="97"/>
  <c r="T27" i="104"/>
  <c r="P27" i="104"/>
  <c r="Q27" i="104" s="1"/>
  <c r="AA20" i="92"/>
  <c r="G31" i="145"/>
  <c r="X31" i="144"/>
  <c r="AC12" i="144"/>
  <c r="D32" i="107"/>
  <c r="I29" i="106"/>
  <c r="N27" i="96"/>
  <c r="Q27" i="96" s="1"/>
  <c r="N12" i="95"/>
  <c r="Q12" i="95" s="1"/>
  <c r="E14" i="53"/>
  <c r="M19" i="97"/>
  <c r="M15" i="95"/>
  <c r="E23" i="54"/>
  <c r="E17" i="54"/>
  <c r="N27" i="141"/>
  <c r="I27" i="141" s="1"/>
  <c r="K16" i="97"/>
  <c r="Q11" i="101"/>
  <c r="P30" i="101"/>
  <c r="Q30" i="101" s="1"/>
  <c r="H27" i="146"/>
  <c r="AD16" i="79"/>
  <c r="E13" i="53"/>
  <c r="I14" i="106"/>
  <c r="T21" i="105"/>
  <c r="P21" i="105"/>
  <c r="Q21" i="105" s="1"/>
  <c r="N21" i="97"/>
  <c r="Q21" i="97" s="1"/>
  <c r="O29" i="56"/>
  <c r="I21" i="152"/>
  <c r="X19" i="152" s="1"/>
  <c r="X17" i="152"/>
  <c r="W17" i="34"/>
  <c r="Y17" i="34"/>
  <c r="D30" i="97"/>
  <c r="I18" i="106"/>
  <c r="W27" i="34"/>
  <c r="U11" i="34"/>
  <c r="W11" i="34" s="1"/>
  <c r="N23" i="68"/>
  <c r="M27" i="97"/>
  <c r="D14" i="146"/>
  <c r="K14" i="146" s="1"/>
  <c r="I19" i="79"/>
  <c r="J30" i="96"/>
  <c r="K10" i="96"/>
  <c r="N22" i="108"/>
  <c r="K22" i="108" s="1"/>
  <c r="T28" i="105"/>
  <c r="P28" i="105"/>
  <c r="Q28" i="105" s="1"/>
  <c r="E15" i="98"/>
  <c r="V14" i="98" s="1"/>
  <c r="E21" i="79"/>
  <c r="F15" i="79"/>
  <c r="R31" i="139"/>
  <c r="N23" i="97"/>
  <c r="Q23" i="97" s="1"/>
  <c r="E17" i="53"/>
  <c r="N17" i="43"/>
  <c r="C30" i="45"/>
  <c r="D15" i="45" s="1"/>
  <c r="D15" i="112"/>
  <c r="D19" i="144"/>
  <c r="F19" i="144" s="1"/>
  <c r="N19" i="125"/>
  <c r="Y12" i="34"/>
  <c r="N23" i="95"/>
  <c r="Q23" i="95" s="1"/>
  <c r="E15" i="53"/>
  <c r="D29" i="55"/>
  <c r="E29" i="55" s="1"/>
  <c r="E15" i="57"/>
  <c r="L30" i="95"/>
  <c r="H30" i="97"/>
  <c r="I10" i="97"/>
  <c r="AC13" i="148"/>
  <c r="Y19" i="34"/>
  <c r="W19" i="34"/>
  <c r="N13" i="95"/>
  <c r="Q13" i="95" s="1"/>
  <c r="N15" i="141"/>
  <c r="K15" i="141" s="1"/>
  <c r="AC29" i="144"/>
  <c r="AC28" i="144"/>
  <c r="K15" i="108"/>
  <c r="I14" i="96"/>
  <c r="AC17" i="145"/>
  <c r="D16" i="147"/>
  <c r="H16" i="147" s="1"/>
  <c r="G22" i="95"/>
  <c r="N22" i="95"/>
  <c r="Q22" i="95" s="1"/>
  <c r="P11" i="104"/>
  <c r="S30" i="104"/>
  <c r="T30" i="104" s="1"/>
  <c r="T11" i="104"/>
  <c r="G15" i="95"/>
  <c r="N15" i="95"/>
  <c r="Q15" i="95" s="1"/>
  <c r="E22" i="140"/>
  <c r="E26" i="53"/>
  <c r="N17" i="94"/>
  <c r="Q17" i="94" s="1"/>
  <c r="M11" i="94"/>
  <c r="F14" i="146"/>
  <c r="D12" i="146"/>
  <c r="K12" i="146" s="1"/>
  <c r="J31" i="146"/>
  <c r="M31" i="146" s="1"/>
  <c r="D16" i="143"/>
  <c r="X31" i="146"/>
  <c r="AA31" i="146" s="1"/>
  <c r="AC12" i="146"/>
  <c r="D29" i="56"/>
  <c r="E29" i="56" s="1"/>
  <c r="E11" i="56"/>
  <c r="K17" i="97"/>
  <c r="E24" i="53"/>
  <c r="D18" i="146"/>
  <c r="K18" i="146" s="1"/>
  <c r="Q31" i="145"/>
  <c r="AC25" i="142"/>
  <c r="M22" i="95"/>
  <c r="M17" i="96"/>
  <c r="AC14" i="148"/>
  <c r="K19" i="98"/>
  <c r="Y17" i="98" s="1"/>
  <c r="I16" i="97"/>
  <c r="K27" i="97"/>
  <c r="E14" i="3"/>
  <c r="E29" i="3"/>
  <c r="D22" i="147"/>
  <c r="K22" i="147" s="1"/>
  <c r="P16" i="105"/>
  <c r="Q16" i="105" s="1"/>
  <c r="T16" i="105"/>
  <c r="R19" i="79"/>
  <c r="F19" i="147"/>
  <c r="W17" i="98"/>
  <c r="N16" i="108"/>
  <c r="K16" i="108" s="1"/>
  <c r="N11" i="43"/>
  <c r="N19" i="95"/>
  <c r="Q19" i="95" s="1"/>
  <c r="F19" i="125"/>
  <c r="F29" i="147"/>
  <c r="N22" i="96"/>
  <c r="Q22" i="96" s="1"/>
  <c r="G22" i="96"/>
  <c r="F24" i="134"/>
  <c r="T31" i="148"/>
  <c r="E23" i="53"/>
  <c r="H29" i="56"/>
  <c r="F26" i="134"/>
  <c r="K15" i="98"/>
  <c r="K21" i="98" s="1"/>
  <c r="I23" i="97"/>
  <c r="N22" i="43"/>
  <c r="I12" i="97"/>
  <c r="K18" i="97"/>
  <c r="Q11" i="100"/>
  <c r="P30" i="100"/>
  <c r="Q30" i="100" s="1"/>
  <c r="D28" i="147"/>
  <c r="H28" i="147" s="1"/>
  <c r="E29" i="10"/>
  <c r="E15" i="54"/>
  <c r="T19" i="103"/>
  <c r="P19" i="103"/>
  <c r="Q19" i="103" s="1"/>
  <c r="U19" i="79"/>
  <c r="F20" i="134"/>
  <c r="E22" i="57"/>
  <c r="U21" i="68"/>
  <c r="K30" i="49"/>
  <c r="Z14" i="98"/>
  <c r="H26" i="139"/>
  <c r="U19" i="10"/>
  <c r="F21" i="148"/>
  <c r="S19" i="98"/>
  <c r="AC17" i="98" s="1"/>
  <c r="N20" i="43"/>
  <c r="U15" i="10"/>
  <c r="I11" i="96"/>
  <c r="K20" i="142"/>
  <c r="D20" i="142"/>
  <c r="H20" i="142" s="1"/>
  <c r="AC27" i="147"/>
  <c r="D24" i="148"/>
  <c r="F24" i="148" s="1"/>
  <c r="D11" i="110"/>
  <c r="AN23" i="104"/>
  <c r="S30" i="105"/>
  <c r="T30" i="105" s="1"/>
  <c r="T11" i="105"/>
  <c r="P11" i="105"/>
  <c r="H12" i="146"/>
  <c r="T12" i="105"/>
  <c r="P12" i="105"/>
  <c r="Q12" i="105" s="1"/>
  <c r="P17" i="111"/>
  <c r="D17" i="111"/>
  <c r="J29" i="56"/>
  <c r="Y14" i="34"/>
  <c r="D12" i="143"/>
  <c r="H12" i="143" s="1"/>
  <c r="J31" i="143"/>
  <c r="K12" i="143"/>
  <c r="F27" i="144"/>
  <c r="O19" i="79"/>
  <c r="D23" i="143"/>
  <c r="N13" i="141"/>
  <c r="K13" i="141" s="1"/>
  <c r="AC22" i="145"/>
  <c r="X22" i="10"/>
  <c r="H12" i="137"/>
  <c r="U12" i="10"/>
  <c r="N21" i="95"/>
  <c r="Q21" i="95" s="1"/>
  <c r="I31" i="84"/>
  <c r="AC19" i="146"/>
  <c r="D13" i="112"/>
  <c r="Q21" i="152"/>
  <c r="AB18" i="152" s="1"/>
  <c r="F22" i="107"/>
  <c r="K22" i="107"/>
  <c r="L22" i="107" s="1"/>
  <c r="H18" i="137"/>
  <c r="AC31" i="144"/>
  <c r="D26" i="146"/>
  <c r="AD12" i="68"/>
  <c r="I17" i="96"/>
  <c r="I13" i="96"/>
  <c r="D16" i="110"/>
  <c r="F12" i="137"/>
  <c r="M21" i="92"/>
  <c r="Z20" i="92" s="1"/>
  <c r="D16" i="142"/>
  <c r="H13" i="134"/>
  <c r="F15" i="155"/>
  <c r="G15" i="155" s="1"/>
  <c r="J15" i="155"/>
  <c r="AC28" i="145"/>
  <c r="K22" i="95"/>
  <c r="G16" i="92"/>
  <c r="U26" i="10"/>
  <c r="D24" i="144"/>
  <c r="K24" i="144" s="1"/>
  <c r="AA15" i="125"/>
  <c r="O19" i="125"/>
  <c r="D28" i="143"/>
  <c r="H28" i="143" s="1"/>
  <c r="H15" i="139"/>
  <c r="K22" i="141"/>
  <c r="AC28" i="143"/>
  <c r="G31" i="143"/>
  <c r="O31" i="143"/>
  <c r="D17" i="109"/>
  <c r="AC22" i="142"/>
  <c r="D9" i="112"/>
  <c r="C27" i="112"/>
  <c r="D15" i="109"/>
  <c r="D17" i="144"/>
  <c r="K17" i="144" s="1"/>
  <c r="N24" i="141"/>
  <c r="I24" i="141" s="1"/>
  <c r="F24" i="107"/>
  <c r="K24" i="107"/>
  <c r="L24" i="107" s="1"/>
  <c r="J29" i="141"/>
  <c r="J30" i="141"/>
  <c r="H20" i="134"/>
  <c r="D23" i="111"/>
  <c r="H24" i="139"/>
  <c r="K21" i="107"/>
  <c r="L21" i="107" s="1"/>
  <c r="F21" i="107"/>
  <c r="D13" i="144"/>
  <c r="F30" i="107"/>
  <c r="K30" i="107"/>
  <c r="L30" i="107" s="1"/>
  <c r="I27" i="94"/>
  <c r="K19" i="107"/>
  <c r="L19" i="107" s="1"/>
  <c r="N14" i="108"/>
  <c r="M14" i="108" s="1"/>
  <c r="G14" i="108"/>
  <c r="N12" i="43"/>
  <c r="D10" i="112"/>
  <c r="M29" i="53"/>
  <c r="F21" i="137"/>
  <c r="K27" i="141"/>
  <c r="Q21" i="92"/>
  <c r="AB20" i="92" s="1"/>
  <c r="AB17" i="92"/>
  <c r="H25" i="147"/>
  <c r="Q31" i="144"/>
  <c r="T31" i="144" s="1"/>
  <c r="N24" i="94"/>
  <c r="Q24" i="94" s="1"/>
  <c r="D18" i="111"/>
  <c r="E16" i="92"/>
  <c r="V14" i="92" s="1"/>
  <c r="Q31" i="143"/>
  <c r="H28" i="137"/>
  <c r="F16" i="139"/>
  <c r="AA13" i="125"/>
  <c r="AD13" i="125" s="1"/>
  <c r="M21" i="152"/>
  <c r="Z19" i="152" s="1"/>
  <c r="AN24" i="104"/>
  <c r="H23" i="142"/>
  <c r="K28" i="107"/>
  <c r="L28" i="107" s="1"/>
  <c r="F28" i="107"/>
  <c r="AD13" i="68"/>
  <c r="L30" i="97"/>
  <c r="M10" i="97"/>
  <c r="AN19" i="103"/>
  <c r="F15" i="107"/>
  <c r="K15" i="107"/>
  <c r="L15" i="107" s="1"/>
  <c r="H19" i="144"/>
  <c r="D24" i="147"/>
  <c r="K24" i="147" s="1"/>
  <c r="D15" i="144"/>
  <c r="K15" i="144" s="1"/>
  <c r="T17" i="104"/>
  <c r="P17" i="104"/>
  <c r="Q17" i="104" s="1"/>
  <c r="D14" i="111"/>
  <c r="D29" i="142"/>
  <c r="K29" i="142"/>
  <c r="AA17" i="68"/>
  <c r="D24" i="110"/>
  <c r="AN14" i="104"/>
  <c r="P27" i="112"/>
  <c r="N20" i="97"/>
  <c r="Q20" i="97" s="1"/>
  <c r="N25" i="141"/>
  <c r="K25" i="141" s="1"/>
  <c r="G25" i="141"/>
  <c r="M10" i="96"/>
  <c r="L30" i="96"/>
  <c r="D23" i="146"/>
  <c r="D26" i="111"/>
  <c r="R11" i="10"/>
  <c r="D16" i="145"/>
  <c r="AC31" i="134"/>
  <c r="I14" i="141"/>
  <c r="X17" i="10"/>
  <c r="I16" i="141"/>
  <c r="P24" i="109"/>
  <c r="D24" i="109"/>
  <c r="N14" i="141"/>
  <c r="K14" i="141" s="1"/>
  <c r="D28" i="145"/>
  <c r="F28" i="145" s="1"/>
  <c r="N18" i="108"/>
  <c r="M18" i="108" s="1"/>
  <c r="G18" i="108"/>
  <c r="O21" i="152"/>
  <c r="AA19" i="152" s="1"/>
  <c r="N19" i="94"/>
  <c r="Q19" i="94" s="1"/>
  <c r="K19" i="125"/>
  <c r="R15" i="125"/>
  <c r="H30" i="96"/>
  <c r="I10" i="96"/>
  <c r="D23" i="112"/>
  <c r="H17" i="134"/>
  <c r="D15" i="110"/>
  <c r="N19" i="141"/>
  <c r="K19" i="141" s="1"/>
  <c r="D12" i="145"/>
  <c r="K12" i="145" s="1"/>
  <c r="J31" i="145"/>
  <c r="O31" i="145" s="1"/>
  <c r="K23" i="96"/>
  <c r="E27" i="54"/>
  <c r="N21" i="96"/>
  <c r="Q21" i="96" s="1"/>
  <c r="O21" i="68"/>
  <c r="E20" i="54"/>
  <c r="X15" i="10"/>
  <c r="AN12" i="104"/>
  <c r="W26" i="34"/>
  <c r="H31" i="140"/>
  <c r="D31" i="140"/>
  <c r="E31" i="140" s="1"/>
  <c r="E13" i="140"/>
  <c r="E21" i="53"/>
  <c r="D21" i="109"/>
  <c r="AC20" i="145"/>
  <c r="P19" i="111"/>
  <c r="D19" i="111"/>
  <c r="I21" i="68"/>
  <c r="D23" i="147"/>
  <c r="F23" i="147" s="1"/>
  <c r="V30" i="49"/>
  <c r="Q30" i="49" s="1"/>
  <c r="Y10" i="49"/>
  <c r="N23" i="43"/>
  <c r="F23" i="137"/>
  <c r="X13" i="10"/>
  <c r="N26" i="96"/>
  <c r="Q26" i="96" s="1"/>
  <c r="I22" i="108"/>
  <c r="AC17" i="144"/>
  <c r="F18" i="137"/>
  <c r="K11" i="94"/>
  <c r="F17" i="143"/>
  <c r="K26" i="107"/>
  <c r="L26" i="107" s="1"/>
  <c r="F26" i="107"/>
  <c r="Y10" i="47"/>
  <c r="V30" i="47"/>
  <c r="K30" i="47" s="1"/>
  <c r="Y14" i="152"/>
  <c r="AD18" i="79"/>
  <c r="H23" i="146"/>
  <c r="X14" i="92"/>
  <c r="W22" i="34"/>
  <c r="I21" i="107"/>
  <c r="E16" i="56"/>
  <c r="AC21" i="148"/>
  <c r="R26" i="10"/>
  <c r="X21" i="68"/>
  <c r="D19" i="110"/>
  <c r="P18" i="111"/>
  <c r="AC16" i="68"/>
  <c r="AC23" i="68" s="1"/>
  <c r="D18" i="148"/>
  <c r="F18" i="148" s="1"/>
  <c r="D20" i="112"/>
  <c r="N12" i="96"/>
  <c r="Q12" i="96" s="1"/>
  <c r="G12" i="96"/>
  <c r="N16" i="96"/>
  <c r="Q16" i="96" s="1"/>
  <c r="T21" i="104"/>
  <c r="P21" i="104"/>
  <c r="Q21" i="104" s="1"/>
  <c r="J29" i="54"/>
  <c r="N26" i="95"/>
  <c r="G26" i="95" s="1"/>
  <c r="E30" i="45"/>
  <c r="P9" i="111"/>
  <c r="D9" i="111"/>
  <c r="C27" i="111"/>
  <c r="T15" i="104"/>
  <c r="P15" i="104"/>
  <c r="Q15" i="104" s="1"/>
  <c r="U30" i="49"/>
  <c r="I18" i="108"/>
  <c r="D12" i="110"/>
  <c r="N26" i="108"/>
  <c r="I26" i="108" s="1"/>
  <c r="F24" i="147"/>
  <c r="P22" i="111"/>
  <c r="D22" i="111"/>
  <c r="D10" i="110"/>
  <c r="R17" i="10"/>
  <c r="D12" i="111"/>
  <c r="M16" i="92"/>
  <c r="Z12" i="92" s="1"/>
  <c r="K23" i="68"/>
  <c r="L23" i="68" s="1"/>
  <c r="L16" i="68"/>
  <c r="S21" i="92"/>
  <c r="AC20" i="92" s="1"/>
  <c r="D21" i="145"/>
  <c r="D21" i="142"/>
  <c r="H21" i="142" s="1"/>
  <c r="D31" i="137"/>
  <c r="Y31" i="137" s="1"/>
  <c r="D26" i="142"/>
  <c r="F26" i="142" s="1"/>
  <c r="D12" i="142"/>
  <c r="F12" i="142" s="1"/>
  <c r="J31" i="142"/>
  <c r="M16" i="108"/>
  <c r="F16" i="137"/>
  <c r="D17" i="110"/>
  <c r="J29" i="108"/>
  <c r="J30" i="108"/>
  <c r="R20" i="10"/>
  <c r="N10" i="108"/>
  <c r="I10" i="108" s="1"/>
  <c r="F30" i="108"/>
  <c r="F29" i="108"/>
  <c r="N11" i="141"/>
  <c r="I11" i="141" s="1"/>
  <c r="K13" i="108"/>
  <c r="P21" i="112"/>
  <c r="D21" i="112"/>
  <c r="N18" i="95"/>
  <c r="Q18" i="95" s="1"/>
  <c r="F17" i="107"/>
  <c r="K17" i="107"/>
  <c r="L17" i="107" s="1"/>
  <c r="F13" i="144"/>
  <c r="I16" i="108"/>
  <c r="AC27" i="145"/>
  <c r="F26" i="137"/>
  <c r="N15" i="96"/>
  <c r="Q15" i="96" s="1"/>
  <c r="M12" i="96"/>
  <c r="Y16" i="34"/>
  <c r="E13" i="54"/>
  <c r="R29" i="54"/>
  <c r="E12" i="57"/>
  <c r="T30" i="4"/>
  <c r="P30" i="4"/>
  <c r="Q30" i="4" s="1"/>
  <c r="M15" i="98"/>
  <c r="D15" i="146"/>
  <c r="F15" i="146" s="1"/>
  <c r="F19" i="145"/>
  <c r="AC31" i="148"/>
  <c r="W23" i="68"/>
  <c r="X23" i="68" s="1"/>
  <c r="X16" i="68"/>
  <c r="N20" i="141"/>
  <c r="K20" i="141" s="1"/>
  <c r="G20" i="141"/>
  <c r="H16" i="134"/>
  <c r="M23" i="97"/>
  <c r="N18" i="94"/>
  <c r="Q18" i="94" s="1"/>
  <c r="G18" i="94"/>
  <c r="H29" i="54"/>
  <c r="K15" i="97"/>
  <c r="N19" i="108"/>
  <c r="G19" i="108" s="1"/>
  <c r="D24" i="146"/>
  <c r="K24" i="146"/>
  <c r="K21" i="92"/>
  <c r="Y18" i="92" s="1"/>
  <c r="J29" i="52"/>
  <c r="W25" i="34"/>
  <c r="H28" i="145"/>
  <c r="D14" i="109"/>
  <c r="AA14" i="98"/>
  <c r="I26" i="97"/>
  <c r="T29" i="56"/>
  <c r="H24" i="145"/>
  <c r="Z14" i="92"/>
  <c r="E16" i="53"/>
  <c r="P17" i="103"/>
  <c r="Q17" i="103" s="1"/>
  <c r="T17" i="103"/>
  <c r="X20" i="92"/>
  <c r="G21" i="152"/>
  <c r="W19" i="152" s="1"/>
  <c r="X13" i="92"/>
  <c r="D22" i="148"/>
  <c r="K22" i="148" s="1"/>
  <c r="D19" i="142"/>
  <c r="F19" i="142" s="1"/>
  <c r="T26" i="104"/>
  <c r="P26" i="104"/>
  <c r="Q26" i="104" s="1"/>
  <c r="D21" i="110"/>
  <c r="N23" i="108"/>
  <c r="K23" i="108" s="1"/>
  <c r="Y14" i="92"/>
  <c r="D22" i="144"/>
  <c r="Y18" i="98"/>
  <c r="D24" i="142"/>
  <c r="H24" i="142" s="1"/>
  <c r="D14" i="142"/>
  <c r="H14" i="142" s="1"/>
  <c r="J30" i="95"/>
  <c r="N22" i="94"/>
  <c r="Q22" i="94" s="1"/>
  <c r="G22" i="94"/>
  <c r="D26" i="110"/>
  <c r="H26" i="134"/>
  <c r="I18" i="84"/>
  <c r="AA18" i="92"/>
  <c r="D18" i="145"/>
  <c r="P21" i="103"/>
  <c r="Q21" i="103" s="1"/>
  <c r="T21" i="103"/>
  <c r="F12" i="139"/>
  <c r="D25" i="148"/>
  <c r="H25" i="148" s="1"/>
  <c r="AC18" i="144"/>
  <c r="V31" i="147"/>
  <c r="P27" i="111"/>
  <c r="H25" i="134"/>
  <c r="I12" i="96"/>
  <c r="N13" i="43"/>
  <c r="F20" i="137"/>
  <c r="F13" i="139"/>
  <c r="H15" i="137"/>
  <c r="D16" i="45"/>
  <c r="P26" i="112"/>
  <c r="D26" i="112"/>
  <c r="O15" i="98"/>
  <c r="O21" i="98" s="1"/>
  <c r="D15" i="142"/>
  <c r="Q23" i="68"/>
  <c r="R23" i="68" s="1"/>
  <c r="I16" i="152"/>
  <c r="I23" i="152" s="1"/>
  <c r="AA21" i="68"/>
  <c r="F21" i="145"/>
  <c r="P27" i="103"/>
  <c r="Q27" i="103" s="1"/>
  <c r="T27" i="103"/>
  <c r="T13" i="103"/>
  <c r="P13" i="103"/>
  <c r="Q13" i="103" s="1"/>
  <c r="E31" i="142"/>
  <c r="M31" i="142"/>
  <c r="F23" i="146"/>
  <c r="W21" i="34"/>
  <c r="X23" i="10"/>
  <c r="L29" i="10"/>
  <c r="N11" i="108"/>
  <c r="M11" i="108" s="1"/>
  <c r="AC22" i="144"/>
  <c r="I22" i="95"/>
  <c r="R24" i="10"/>
  <c r="I19" i="125"/>
  <c r="O15" i="125"/>
  <c r="F19" i="137"/>
  <c r="G31" i="142"/>
  <c r="O31" i="142"/>
  <c r="D17" i="142"/>
  <c r="H17" i="142" s="1"/>
  <c r="N14" i="43"/>
  <c r="U14" i="10"/>
  <c r="AA12" i="68"/>
  <c r="T28" i="104"/>
  <c r="P28" i="104"/>
  <c r="Q28" i="104" s="1"/>
  <c r="P16" i="111"/>
  <c r="D16" i="111"/>
  <c r="D20" i="146"/>
  <c r="F20" i="146" s="1"/>
  <c r="E21" i="56"/>
  <c r="AC16" i="143"/>
  <c r="K23" i="95"/>
  <c r="E19" i="53"/>
  <c r="K16" i="92"/>
  <c r="Y13" i="92" s="1"/>
  <c r="Y12" i="92"/>
  <c r="M20" i="97"/>
  <c r="F25" i="147"/>
  <c r="K25" i="97"/>
  <c r="H19" i="125"/>
  <c r="L15" i="125"/>
  <c r="E15" i="56"/>
  <c r="F28" i="146"/>
  <c r="F14" i="148"/>
  <c r="E28" i="57"/>
  <c r="E20" i="3"/>
  <c r="K24" i="97"/>
  <c r="E16" i="54"/>
  <c r="D21" i="146"/>
  <c r="F21" i="146" s="1"/>
  <c r="K21" i="146"/>
  <c r="X17" i="98"/>
  <c r="G11" i="97"/>
  <c r="N11" i="97"/>
  <c r="Q11" i="97" s="1"/>
  <c r="D31" i="134"/>
  <c r="Y31" i="134" s="1"/>
  <c r="V30" i="48"/>
  <c r="Y10" i="48"/>
  <c r="F17" i="147"/>
  <c r="F16" i="143"/>
  <c r="F27" i="134"/>
  <c r="E20" i="140"/>
  <c r="F19" i="134"/>
  <c r="Q15" i="98"/>
  <c r="Q21" i="98" s="1"/>
  <c r="F17" i="137"/>
  <c r="D13" i="147"/>
  <c r="F13" i="147" s="1"/>
  <c r="E19" i="140"/>
  <c r="D22" i="146"/>
  <c r="K22" i="146" s="1"/>
  <c r="D17" i="145"/>
  <c r="K17" i="145" s="1"/>
  <c r="E25" i="3"/>
  <c r="H19" i="139"/>
  <c r="H31" i="136"/>
  <c r="D31" i="136"/>
  <c r="E31" i="136" s="1"/>
  <c r="Z18" i="152"/>
  <c r="I24" i="94"/>
  <c r="P18" i="103"/>
  <c r="Q18" i="103" s="1"/>
  <c r="T18" i="103"/>
  <c r="H17" i="146"/>
  <c r="I15" i="96"/>
  <c r="P16" i="104"/>
  <c r="Q16" i="104" s="1"/>
  <c r="T16" i="104"/>
  <c r="J29" i="53"/>
  <c r="H29" i="146"/>
  <c r="M20" i="96"/>
  <c r="J25" i="155"/>
  <c r="F25" i="155"/>
  <c r="G25" i="155" s="1"/>
  <c r="E25" i="140"/>
  <c r="L15" i="79"/>
  <c r="K21" i="79"/>
  <c r="L21" i="79" s="1"/>
  <c r="E23" i="140"/>
  <c r="K12" i="97"/>
  <c r="W18" i="34"/>
  <c r="K12" i="95"/>
  <c r="K17" i="96"/>
  <c r="R15" i="79"/>
  <c r="Q21" i="79"/>
  <c r="R21" i="79" s="1"/>
  <c r="N18" i="141"/>
  <c r="K18" i="141" s="1"/>
  <c r="I21" i="95"/>
  <c r="D16" i="146"/>
  <c r="K16" i="146" s="1"/>
  <c r="E21" i="152"/>
  <c r="V19" i="152" s="1"/>
  <c r="E28" i="140"/>
  <c r="P19" i="109"/>
  <c r="D19" i="109"/>
  <c r="C31" i="106"/>
  <c r="E31" i="106" s="1"/>
  <c r="U16" i="68"/>
  <c r="T23" i="68"/>
  <c r="F24" i="146"/>
  <c r="E31" i="145"/>
  <c r="M31" i="145"/>
  <c r="Y13" i="98"/>
  <c r="F17" i="155"/>
  <c r="G17" i="155" s="1"/>
  <c r="J17" i="155"/>
  <c r="AB18" i="92"/>
  <c r="K21" i="152"/>
  <c r="Y17" i="152" s="1"/>
  <c r="H16" i="137"/>
  <c r="K30" i="34"/>
  <c r="D18" i="143"/>
  <c r="F18" i="143" s="1"/>
  <c r="U30" i="34"/>
  <c r="N18" i="43"/>
  <c r="H27" i="148"/>
  <c r="N18" i="96"/>
  <c r="Q18" i="96" s="1"/>
  <c r="N19" i="96"/>
  <c r="Q19" i="96" s="1"/>
  <c r="G19" i="96"/>
  <c r="E22" i="53"/>
  <c r="T24" i="104"/>
  <c r="P24" i="104"/>
  <c r="Q24" i="104" s="1"/>
  <c r="G21" i="92"/>
  <c r="W17" i="92" s="1"/>
  <c r="D13" i="145"/>
  <c r="K13" i="145" s="1"/>
  <c r="D10" i="111"/>
  <c r="W23" i="34"/>
  <c r="AN21" i="104"/>
  <c r="D29" i="51"/>
  <c r="E29" i="51" s="1"/>
  <c r="I17" i="94"/>
  <c r="P21" i="110"/>
  <c r="AN13" i="104"/>
  <c r="X26" i="10"/>
  <c r="S15" i="98"/>
  <c r="AC12" i="98"/>
  <c r="F21" i="134"/>
  <c r="I12" i="95"/>
  <c r="N10" i="95"/>
  <c r="Q10" i="95" s="1"/>
  <c r="F30" i="95"/>
  <c r="X31" i="142"/>
  <c r="D19" i="143"/>
  <c r="F19" i="143" s="1"/>
  <c r="F14" i="142"/>
  <c r="T15" i="105"/>
  <c r="P15" i="105"/>
  <c r="Q15" i="105" s="1"/>
  <c r="D22" i="143"/>
  <c r="D25" i="109"/>
  <c r="J29" i="55"/>
  <c r="N21" i="141"/>
  <c r="G21" i="141" s="1"/>
  <c r="H22" i="139"/>
  <c r="D21" i="147"/>
  <c r="H21" i="147" s="1"/>
  <c r="AA18" i="152"/>
  <c r="D13" i="109"/>
  <c r="D14" i="147"/>
  <c r="K14" i="147" s="1"/>
  <c r="E25" i="54"/>
  <c r="D20" i="111"/>
  <c r="AC12" i="142"/>
  <c r="D16" i="144"/>
  <c r="H16" i="144" s="1"/>
  <c r="K16" i="144"/>
  <c r="AD18" i="68"/>
  <c r="M29" i="54"/>
  <c r="Z11" i="103"/>
  <c r="Y30" i="103"/>
  <c r="Z30" i="103" s="1"/>
  <c r="N16" i="43"/>
  <c r="F25" i="107"/>
  <c r="K25" i="107"/>
  <c r="L25" i="107" s="1"/>
  <c r="K29" i="107"/>
  <c r="L29" i="107" s="1"/>
  <c r="F29" i="107"/>
  <c r="H17" i="137"/>
  <c r="T29" i="50"/>
  <c r="D20" i="45"/>
  <c r="D29" i="143"/>
  <c r="H29" i="143" s="1"/>
  <c r="K29" i="143"/>
  <c r="G17" i="108"/>
  <c r="N17" i="108"/>
  <c r="I17" i="108" s="1"/>
  <c r="H25" i="137"/>
  <c r="D13" i="110"/>
  <c r="T21" i="79"/>
  <c r="U21" i="79" s="1"/>
  <c r="U15" i="79"/>
  <c r="X31" i="147"/>
  <c r="AA31" i="147" s="1"/>
  <c r="F15" i="142"/>
  <c r="M16" i="152"/>
  <c r="Z12" i="152" s="1"/>
  <c r="I16" i="92"/>
  <c r="S21" i="152"/>
  <c r="AC18" i="152" s="1"/>
  <c r="U25" i="10"/>
  <c r="F27" i="155"/>
  <c r="G27" i="155" s="1"/>
  <c r="J27" i="155"/>
  <c r="D15" i="111"/>
  <c r="I13" i="106"/>
  <c r="M23" i="108"/>
  <c r="Z11" i="104"/>
  <c r="AT24" i="104" s="1"/>
  <c r="Y30" i="104"/>
  <c r="Z30" i="104" s="1"/>
  <c r="U10" i="10"/>
  <c r="T29" i="10"/>
  <c r="AN25" i="103"/>
  <c r="D18" i="109"/>
  <c r="AC23" i="147"/>
  <c r="W15" i="34"/>
  <c r="K24" i="141"/>
  <c r="H12" i="142"/>
  <c r="D24" i="143"/>
  <c r="K24" i="143" s="1"/>
  <c r="T19" i="104"/>
  <c r="P19" i="104"/>
  <c r="Q19" i="104" s="1"/>
  <c r="W13" i="92"/>
  <c r="Z18" i="98"/>
  <c r="Z23" i="68"/>
  <c r="AA23" i="68" s="1"/>
  <c r="AA16" i="68"/>
  <c r="D25" i="111"/>
  <c r="D11" i="111"/>
  <c r="N19" i="43"/>
  <c r="N12" i="94"/>
  <c r="Q12" i="94" s="1"/>
  <c r="Y20" i="92"/>
  <c r="V17" i="98"/>
  <c r="H20" i="147"/>
  <c r="F22" i="155"/>
  <c r="G22" i="155" s="1"/>
  <c r="J22" i="155"/>
  <c r="N14" i="97"/>
  <c r="Q14" i="97" s="1"/>
  <c r="I15" i="98"/>
  <c r="I21" i="98" s="1"/>
  <c r="D20" i="148"/>
  <c r="T22" i="105"/>
  <c r="P22" i="105"/>
  <c r="Q22" i="105" s="1"/>
  <c r="M21" i="96"/>
  <c r="N16" i="94"/>
  <c r="Q16" i="94" s="1"/>
  <c r="G16" i="94"/>
  <c r="E31" i="144"/>
  <c r="T12" i="103"/>
  <c r="P12" i="103"/>
  <c r="Q12" i="103" s="1"/>
  <c r="P20" i="109"/>
  <c r="D20" i="109"/>
  <c r="I13" i="94"/>
  <c r="Q31" i="142"/>
  <c r="Q16" i="92"/>
  <c r="AB13" i="92" s="1"/>
  <c r="AB12" i="92"/>
  <c r="N20" i="108"/>
  <c r="K20" i="108" s="1"/>
  <c r="N11" i="95"/>
  <c r="Q11" i="95" s="1"/>
  <c r="G11" i="95"/>
  <c r="T13" i="105"/>
  <c r="P13" i="105"/>
  <c r="Q13" i="105" s="1"/>
  <c r="E21" i="92"/>
  <c r="V18" i="92" s="1"/>
  <c r="D13" i="143"/>
  <c r="F13" i="143" s="1"/>
  <c r="I20" i="96"/>
  <c r="N16" i="95"/>
  <c r="Q16" i="95" s="1"/>
  <c r="O16" i="92"/>
  <c r="AA12" i="92"/>
  <c r="D20" i="144"/>
  <c r="K20" i="144" s="1"/>
  <c r="F12" i="145"/>
  <c r="E24" i="54"/>
  <c r="D28" i="142"/>
  <c r="H28" i="142" s="1"/>
  <c r="K28" i="142"/>
  <c r="F26" i="139"/>
  <c r="D9" i="110"/>
  <c r="C27" i="110"/>
  <c r="N25" i="94"/>
  <c r="Q25" i="94" s="1"/>
  <c r="H24" i="147"/>
  <c r="L30" i="94"/>
  <c r="M10" i="94"/>
  <c r="AN13" i="105"/>
  <c r="N15" i="43"/>
  <c r="D24" i="112"/>
  <c r="K16" i="96"/>
  <c r="I25" i="95"/>
  <c r="AC31" i="146"/>
  <c r="H24" i="146"/>
  <c r="I30" i="107"/>
  <c r="M26" i="108"/>
  <c r="K14" i="96"/>
  <c r="Z21" i="79"/>
  <c r="AA21" i="79" s="1"/>
  <c r="AA15" i="79"/>
  <c r="AN19" i="104"/>
  <c r="AA31" i="142"/>
  <c r="D19" i="146"/>
  <c r="K19" i="146" s="1"/>
  <c r="I17" i="97"/>
  <c r="F22" i="143"/>
  <c r="D12" i="148"/>
  <c r="K12" i="148" s="1"/>
  <c r="J31" i="148"/>
  <c r="E16" i="57"/>
  <c r="N21" i="108"/>
  <c r="G21" i="108" s="1"/>
  <c r="D13" i="148"/>
  <c r="K13" i="148" s="1"/>
  <c r="H13" i="144"/>
  <c r="AC16" i="144"/>
  <c r="AC19" i="145"/>
  <c r="P18" i="104"/>
  <c r="Q18" i="104" s="1"/>
  <c r="T18" i="104"/>
  <c r="AN16" i="104"/>
  <c r="H24" i="134"/>
  <c r="D20" i="145"/>
  <c r="F20" i="145" s="1"/>
  <c r="F18" i="142"/>
  <c r="E18" i="57"/>
  <c r="F25" i="137"/>
  <c r="H14" i="146"/>
  <c r="F14" i="147"/>
  <c r="D28" i="144"/>
  <c r="H28" i="144" s="1"/>
  <c r="N21" i="43"/>
  <c r="E31" i="139"/>
  <c r="F31" i="139" s="1"/>
  <c r="M31" i="139"/>
  <c r="D26" i="145"/>
  <c r="AC31" i="142"/>
  <c r="AD20" i="68"/>
  <c r="X20" i="10"/>
  <c r="D17" i="148"/>
  <c r="F16" i="144"/>
  <c r="N24" i="95"/>
  <c r="Q24" i="95" s="1"/>
  <c r="G24" i="95"/>
  <c r="H29" i="147"/>
  <c r="H27" i="142"/>
  <c r="O29" i="50"/>
  <c r="U17" i="10"/>
  <c r="AB19" i="92"/>
  <c r="D18" i="112"/>
  <c r="H16" i="143"/>
  <c r="H26" i="137"/>
  <c r="H16" i="142"/>
  <c r="F31" i="107"/>
  <c r="K31" i="107"/>
  <c r="L31" i="107" s="1"/>
  <c r="K20" i="107"/>
  <c r="L20" i="107" s="1"/>
  <c r="F20" i="107"/>
  <c r="N14" i="95"/>
  <c r="Q14" i="95" s="1"/>
  <c r="D22" i="109"/>
  <c r="N25" i="108"/>
  <c r="M25" i="108" s="1"/>
  <c r="D23" i="144"/>
  <c r="F23" i="144" s="1"/>
  <c r="E18" i="54"/>
  <c r="K31" i="36"/>
  <c r="M31" i="36" s="1"/>
  <c r="J31" i="36"/>
  <c r="U24" i="10"/>
  <c r="E27" i="57"/>
  <c r="D29" i="144"/>
  <c r="K29" i="144"/>
  <c r="G10" i="141"/>
  <c r="N10" i="141"/>
  <c r="K10" i="141" s="1"/>
  <c r="F29" i="141"/>
  <c r="F30" i="141"/>
  <c r="U11" i="10"/>
  <c r="AN20" i="104"/>
  <c r="N15" i="94"/>
  <c r="Q15" i="94" s="1"/>
  <c r="D21" i="111"/>
  <c r="K22" i="142"/>
  <c r="D22" i="142"/>
  <c r="H22" i="142" s="1"/>
  <c r="H26" i="148"/>
  <c r="V31" i="139"/>
  <c r="S16" i="152"/>
  <c r="AC14" i="152" s="1"/>
  <c r="AC12" i="152"/>
  <c r="M19" i="36"/>
  <c r="H22" i="145"/>
  <c r="K14" i="97"/>
  <c r="U30" i="47"/>
  <c r="J26" i="155"/>
  <c r="F26" i="155"/>
  <c r="G26" i="155" s="1"/>
  <c r="K15" i="96"/>
  <c r="N22" i="97"/>
  <c r="Q22" i="97" s="1"/>
  <c r="G22" i="97"/>
  <c r="M15" i="96"/>
  <c r="D12" i="144"/>
  <c r="K12" i="144" s="1"/>
  <c r="J31" i="144"/>
  <c r="D29" i="52"/>
  <c r="E21" i="52" s="1"/>
  <c r="F29" i="148"/>
  <c r="D13" i="146"/>
  <c r="K13" i="146" s="1"/>
  <c r="M26" i="97"/>
  <c r="L29" i="102"/>
  <c r="N29" i="102" s="1"/>
  <c r="K29" i="102"/>
  <c r="D25" i="144"/>
  <c r="F25" i="144" s="1"/>
  <c r="D25" i="142"/>
  <c r="F25" i="142" s="1"/>
  <c r="F19" i="155"/>
  <c r="G19" i="155" s="1"/>
  <c r="J19" i="155"/>
  <c r="Q16" i="152"/>
  <c r="Q23" i="152" s="1"/>
  <c r="AB12" i="152"/>
  <c r="E23" i="3"/>
  <c r="F16" i="146"/>
  <c r="G31" i="147"/>
  <c r="E14" i="140"/>
  <c r="AA15" i="68"/>
  <c r="AD15" i="68" s="1"/>
  <c r="F18" i="146"/>
  <c r="T27" i="105"/>
  <c r="P27" i="105"/>
  <c r="Q27" i="105" s="1"/>
  <c r="D26" i="109"/>
  <c r="P22" i="103"/>
  <c r="Q22" i="103" s="1"/>
  <c r="T22" i="103"/>
  <c r="N27" i="43"/>
  <c r="H15" i="145"/>
  <c r="G31" i="144"/>
  <c r="H18" i="144"/>
  <c r="AN17" i="104"/>
  <c r="D17" i="112"/>
  <c r="E14" i="56"/>
  <c r="N25" i="95"/>
  <c r="Q25" i="95" s="1"/>
  <c r="AN27" i="104"/>
  <c r="N28" i="43"/>
  <c r="D25" i="112"/>
  <c r="T20" i="103"/>
  <c r="P20" i="103"/>
  <c r="Q20" i="103" s="1"/>
  <c r="V30" i="105"/>
  <c r="W30" i="105" s="1"/>
  <c r="W11" i="105"/>
  <c r="AN20" i="105"/>
  <c r="D27" i="145"/>
  <c r="K27" i="145"/>
  <c r="D27" i="147"/>
  <c r="H27" i="147" s="1"/>
  <c r="W14" i="34"/>
  <c r="E31" i="143"/>
  <c r="M31" i="143"/>
  <c r="T29" i="55"/>
  <c r="E17" i="52"/>
  <c r="T14" i="104"/>
  <c r="P14" i="104"/>
  <c r="Q14" i="104" s="1"/>
  <c r="D12" i="147"/>
  <c r="H12" i="147" s="1"/>
  <c r="J31" i="147"/>
  <c r="D31" i="147" s="1"/>
  <c r="K31" i="147" s="1"/>
  <c r="F18" i="155"/>
  <c r="G18" i="155" s="1"/>
  <c r="J18" i="155"/>
  <c r="N23" i="94"/>
  <c r="Q23" i="94" s="1"/>
  <c r="R15" i="10"/>
  <c r="D26" i="143"/>
  <c r="D24" i="111"/>
  <c r="P25" i="110"/>
  <c r="D25" i="110"/>
  <c r="N23" i="141"/>
  <c r="I23" i="141" s="1"/>
  <c r="I15" i="107"/>
  <c r="V31" i="134"/>
  <c r="F19" i="146"/>
  <c r="AA31" i="144"/>
  <c r="N12" i="108"/>
  <c r="K12" i="108" s="1"/>
  <c r="H27" i="134"/>
  <c r="AN28" i="104"/>
  <c r="M26" i="96"/>
  <c r="E14" i="52"/>
  <c r="M11" i="96"/>
  <c r="E16" i="140"/>
  <c r="D26" i="147"/>
  <c r="H26" i="147" s="1"/>
  <c r="D14" i="143"/>
  <c r="H14" i="143" s="1"/>
  <c r="K14" i="143"/>
  <c r="E31" i="148"/>
  <c r="M31" i="148"/>
  <c r="E21" i="55"/>
  <c r="D30" i="95"/>
  <c r="U21" i="10"/>
  <c r="N24" i="96"/>
  <c r="Q24" i="96" s="1"/>
  <c r="D14" i="145"/>
  <c r="D13" i="111"/>
  <c r="E16" i="152"/>
  <c r="V12" i="152"/>
  <c r="D18" i="142"/>
  <c r="K18" i="142"/>
  <c r="N17" i="95"/>
  <c r="Q17" i="95" s="1"/>
  <c r="F28" i="144"/>
  <c r="D22" i="110"/>
  <c r="D19" i="112"/>
  <c r="K26" i="95"/>
  <c r="AN15" i="104"/>
  <c r="H18" i="139"/>
  <c r="F16" i="142"/>
  <c r="Y18" i="152"/>
  <c r="AA13" i="92"/>
  <c r="L30" i="108"/>
  <c r="L29" i="108"/>
  <c r="H19" i="145"/>
  <c r="G16" i="152"/>
  <c r="G23" i="152" s="1"/>
  <c r="W12" i="152"/>
  <c r="D21" i="144"/>
  <c r="K21" i="144" s="1"/>
  <c r="E15" i="140"/>
  <c r="D23" i="109"/>
  <c r="H21" i="137"/>
  <c r="R22" i="10"/>
  <c r="H12" i="139"/>
  <c r="D15" i="148"/>
  <c r="F15" i="148" s="1"/>
  <c r="Z11" i="105"/>
  <c r="Y30" i="105"/>
  <c r="Z30" i="105" s="1"/>
  <c r="AT30" i="105" s="1"/>
  <c r="AB19" i="152"/>
  <c r="D23" i="145"/>
  <c r="K23" i="145" s="1"/>
  <c r="I25" i="141"/>
  <c r="M12" i="97"/>
  <c r="X31" i="145"/>
  <c r="E32" i="107"/>
  <c r="K14" i="107"/>
  <c r="F14" i="107"/>
  <c r="N24" i="108"/>
  <c r="I24" i="108" s="1"/>
  <c r="D26" i="144"/>
  <c r="F26" i="144" s="1"/>
  <c r="K26" i="144"/>
  <c r="K16" i="107"/>
  <c r="L16" i="107" s="1"/>
  <c r="F16" i="107"/>
  <c r="P25" i="104"/>
  <c r="Q25" i="104" s="1"/>
  <c r="T25" i="104"/>
  <c r="F29" i="144"/>
  <c r="H29" i="10"/>
  <c r="I29" i="10" s="1"/>
  <c r="T31" i="137"/>
  <c r="I13" i="108"/>
  <c r="V31" i="148"/>
  <c r="D25" i="143"/>
  <c r="F25" i="143" s="1"/>
  <c r="K25" i="143"/>
  <c r="P20" i="104"/>
  <c r="Q20" i="104" s="1"/>
  <c r="T20" i="104"/>
  <c r="H29" i="142"/>
  <c r="X19" i="92"/>
  <c r="P22" i="104"/>
  <c r="Q22" i="104" s="1"/>
  <c r="T22" i="104"/>
  <c r="D20" i="110"/>
  <c r="D10" i="109"/>
  <c r="S16" i="92"/>
  <c r="AC15" i="92" s="1"/>
  <c r="D11" i="112"/>
  <c r="AC18" i="145"/>
  <c r="H32" i="107"/>
  <c r="I14" i="107"/>
  <c r="F14" i="143"/>
  <c r="D15" i="147"/>
  <c r="F15" i="147" s="1"/>
  <c r="D20" i="143"/>
  <c r="Z19" i="92"/>
  <c r="E23" i="68"/>
  <c r="F23" i="68" s="1"/>
  <c r="F16" i="68"/>
  <c r="AN26" i="104"/>
  <c r="N27" i="95"/>
  <c r="Q27" i="95" s="1"/>
  <c r="I22" i="96"/>
  <c r="AC16" i="148"/>
  <c r="E31" i="137"/>
  <c r="M31" i="137"/>
  <c r="R21" i="68"/>
  <c r="K23" i="107"/>
  <c r="L23" i="107" s="1"/>
  <c r="F23" i="107"/>
  <c r="O30" i="47"/>
  <c r="V13" i="152"/>
  <c r="H23" i="68"/>
  <c r="I23" i="68" s="1"/>
  <c r="I16" i="68"/>
  <c r="N26" i="141"/>
  <c r="I26" i="141" s="1"/>
  <c r="G26" i="141"/>
  <c r="F21" i="144"/>
  <c r="F24" i="144"/>
  <c r="D12" i="109"/>
  <c r="D22" i="112"/>
  <c r="D12" i="112"/>
  <c r="D21" i="143"/>
  <c r="K21" i="143" s="1"/>
  <c r="D11" i="109"/>
  <c r="D29" i="145"/>
  <c r="K29" i="145" s="1"/>
  <c r="P14" i="105"/>
  <c r="Q14" i="105" s="1"/>
  <c r="T14" i="105"/>
  <c r="F28" i="143"/>
  <c r="N17" i="141"/>
  <c r="I17" i="141" s="1"/>
  <c r="G17" i="141"/>
  <c r="D16" i="109"/>
  <c r="O31" i="139"/>
  <c r="G31" i="139"/>
  <c r="H31" i="139" s="1"/>
  <c r="F28" i="137"/>
  <c r="Y13" i="152"/>
  <c r="H24" i="137"/>
  <c r="D14" i="112"/>
  <c r="D27" i="143"/>
  <c r="K27" i="143" s="1"/>
  <c r="X18" i="10"/>
  <c r="D15" i="143"/>
  <c r="K15" i="143" s="1"/>
  <c r="I25" i="108"/>
  <c r="F17" i="144"/>
  <c r="H20" i="144"/>
  <c r="D16" i="112"/>
  <c r="K27" i="107"/>
  <c r="L27" i="107" s="1"/>
  <c r="F27" i="107"/>
  <c r="R10" i="10"/>
  <c r="X31" i="143"/>
  <c r="AA31" i="143" s="1"/>
  <c r="AC19" i="148"/>
  <c r="AC18" i="143"/>
  <c r="I13" i="141"/>
  <c r="P28" i="103"/>
  <c r="Q28" i="103" s="1"/>
  <c r="T28" i="103"/>
  <c r="D14" i="144"/>
  <c r="F14" i="144" s="1"/>
  <c r="H29" i="144"/>
  <c r="P10" i="109"/>
  <c r="F22" i="142"/>
  <c r="P12" i="104"/>
  <c r="Q12" i="104" s="1"/>
  <c r="T12" i="104"/>
  <c r="D29" i="50"/>
  <c r="E28" i="50" s="1"/>
  <c r="E28" i="55" l="1"/>
  <c r="E16" i="55"/>
  <c r="E26" i="55"/>
  <c r="H29" i="55"/>
  <c r="E18" i="55"/>
  <c r="E12" i="55"/>
  <c r="E27" i="55"/>
  <c r="E24" i="55"/>
  <c r="E22" i="55"/>
  <c r="E28" i="53"/>
  <c r="E20" i="53"/>
  <c r="E27" i="53"/>
  <c r="R29" i="53"/>
  <c r="E12" i="53"/>
  <c r="E28" i="52"/>
  <c r="H29" i="52"/>
  <c r="E17" i="50"/>
  <c r="E27" i="50"/>
  <c r="E25" i="50"/>
  <c r="E20" i="50"/>
  <c r="E22" i="50"/>
  <c r="E21" i="50"/>
  <c r="E19" i="50"/>
  <c r="M29" i="50"/>
  <c r="E12" i="50"/>
  <c r="E11" i="50"/>
  <c r="E14" i="50"/>
  <c r="P30" i="45"/>
  <c r="D23" i="45"/>
  <c r="D21" i="45"/>
  <c r="D22" i="45"/>
  <c r="H30" i="45"/>
  <c r="D17" i="45"/>
  <c r="D26" i="45"/>
  <c r="D27" i="45"/>
  <c r="D18" i="45"/>
  <c r="D19" i="45"/>
  <c r="I28" i="107"/>
  <c r="I17" i="107"/>
  <c r="I19" i="107"/>
  <c r="H16" i="148"/>
  <c r="H24" i="148"/>
  <c r="K29" i="148"/>
  <c r="K18" i="148"/>
  <c r="K25" i="148"/>
  <c r="F12" i="148"/>
  <c r="F23" i="148"/>
  <c r="F22" i="148"/>
  <c r="K23" i="148"/>
  <c r="H15" i="147"/>
  <c r="K12" i="147"/>
  <c r="K28" i="147"/>
  <c r="O31" i="147"/>
  <c r="H31" i="147"/>
  <c r="K15" i="147"/>
  <c r="K21" i="147"/>
  <c r="K25" i="146"/>
  <c r="K15" i="146"/>
  <c r="K20" i="146"/>
  <c r="M14" i="36"/>
  <c r="M20" i="36"/>
  <c r="M22" i="36"/>
  <c r="M18" i="36"/>
  <c r="AA16" i="98"/>
  <c r="W14" i="98"/>
  <c r="W13" i="98"/>
  <c r="G14" i="97"/>
  <c r="G23" i="97"/>
  <c r="G27" i="97"/>
  <c r="K26" i="97"/>
  <c r="M21" i="97"/>
  <c r="K20" i="97"/>
  <c r="G19" i="97"/>
  <c r="I11" i="97"/>
  <c r="K10" i="97"/>
  <c r="G26" i="97"/>
  <c r="I27" i="97"/>
  <c r="I25" i="96"/>
  <c r="G23" i="96"/>
  <c r="G11" i="96"/>
  <c r="O13" i="96"/>
  <c r="I27" i="96"/>
  <c r="M23" i="96"/>
  <c r="G16" i="96"/>
  <c r="I23" i="96"/>
  <c r="G10" i="96"/>
  <c r="O10" i="96" s="1"/>
  <c r="G15" i="96"/>
  <c r="O15" i="96"/>
  <c r="K21" i="96"/>
  <c r="I16" i="96"/>
  <c r="G25" i="96"/>
  <c r="I13" i="95"/>
  <c r="M17" i="95"/>
  <c r="K20" i="95"/>
  <c r="M13" i="95"/>
  <c r="G19" i="95"/>
  <c r="M20" i="95"/>
  <c r="G27" i="95"/>
  <c r="K13" i="95"/>
  <c r="O13" i="95" s="1"/>
  <c r="M19" i="95"/>
  <c r="G30" i="47"/>
  <c r="M30" i="47"/>
  <c r="I20" i="95"/>
  <c r="G17" i="95"/>
  <c r="G25" i="95"/>
  <c r="G14" i="95"/>
  <c r="G16" i="95"/>
  <c r="K24" i="95"/>
  <c r="G13" i="95"/>
  <c r="G20" i="95"/>
  <c r="G23" i="94"/>
  <c r="Q30" i="34"/>
  <c r="I14" i="94"/>
  <c r="G15" i="94"/>
  <c r="I16" i="94"/>
  <c r="K21" i="94"/>
  <c r="M14" i="94"/>
  <c r="I26" i="94"/>
  <c r="G19" i="94"/>
  <c r="G21" i="94"/>
  <c r="AB17" i="152"/>
  <c r="W20" i="92"/>
  <c r="W18" i="92"/>
  <c r="G23" i="92"/>
  <c r="W15" i="92"/>
  <c r="X14" i="152"/>
  <c r="Y15" i="92"/>
  <c r="AB15" i="92"/>
  <c r="AB13" i="152"/>
  <c r="X13" i="152"/>
  <c r="AC14" i="92"/>
  <c r="AT16" i="104"/>
  <c r="AT27" i="104"/>
  <c r="H12" i="145"/>
  <c r="K20" i="145"/>
  <c r="H17" i="145"/>
  <c r="H13" i="145"/>
  <c r="K25" i="144"/>
  <c r="H21" i="144"/>
  <c r="K27" i="144"/>
  <c r="K23" i="144"/>
  <c r="K28" i="144"/>
  <c r="K14" i="144"/>
  <c r="H15" i="144"/>
  <c r="F15" i="143"/>
  <c r="AC31" i="143"/>
  <c r="H15" i="143"/>
  <c r="F29" i="143"/>
  <c r="K14" i="142"/>
  <c r="H19" i="142"/>
  <c r="K19" i="142"/>
  <c r="M10" i="108"/>
  <c r="G10" i="108"/>
  <c r="G16" i="108"/>
  <c r="M20" i="108"/>
  <c r="K26" i="141"/>
  <c r="K10" i="108"/>
  <c r="G12" i="108"/>
  <c r="I31" i="106"/>
  <c r="G20" i="108"/>
  <c r="G11" i="141"/>
  <c r="K27" i="108"/>
  <c r="G19" i="141"/>
  <c r="M27" i="108"/>
  <c r="I19" i="141"/>
  <c r="O29" i="10"/>
  <c r="K11" i="141"/>
  <c r="M12" i="108"/>
  <c r="U29" i="10"/>
  <c r="K17" i="141"/>
  <c r="O17" i="141" s="1"/>
  <c r="G26" i="108"/>
  <c r="I14" i="108"/>
  <c r="G22" i="108"/>
  <c r="X29" i="10"/>
  <c r="G24" i="108"/>
  <c r="G25" i="108"/>
  <c r="G23" i="108"/>
  <c r="I15" i="141"/>
  <c r="G13" i="108"/>
  <c r="AN24" i="103"/>
  <c r="AN14" i="103"/>
  <c r="AN13" i="103"/>
  <c r="AT11" i="103"/>
  <c r="AN22" i="103"/>
  <c r="AN18" i="103"/>
  <c r="AN12" i="103"/>
  <c r="AN16" i="103"/>
  <c r="AN23" i="103"/>
  <c r="AN15" i="103"/>
  <c r="AN27" i="103"/>
  <c r="AT24" i="105"/>
  <c r="AN18" i="104"/>
  <c r="AH27" i="105"/>
  <c r="AT25" i="104"/>
  <c r="AH20" i="103"/>
  <c r="AT30" i="104"/>
  <c r="AT14" i="104"/>
  <c r="AT26" i="104"/>
  <c r="AT18" i="104"/>
  <c r="AN11" i="105"/>
  <c r="AP11" i="105" s="1"/>
  <c r="AT28" i="104"/>
  <c r="AH12" i="104"/>
  <c r="AN18" i="105"/>
  <c r="F32" i="107"/>
  <c r="AH25" i="104"/>
  <c r="K20" i="143"/>
  <c r="AN30" i="105"/>
  <c r="E18" i="51"/>
  <c r="K27" i="147"/>
  <c r="AH22" i="103"/>
  <c r="K25" i="142"/>
  <c r="AC13" i="152"/>
  <c r="S23" i="152"/>
  <c r="F26" i="143"/>
  <c r="AT20" i="103"/>
  <c r="AH13" i="105"/>
  <c r="X12" i="92"/>
  <c r="I23" i="92"/>
  <c r="AN16" i="105"/>
  <c r="I11" i="95"/>
  <c r="AC14" i="98"/>
  <c r="S21" i="98"/>
  <c r="M21" i="108"/>
  <c r="AT20" i="104"/>
  <c r="K13" i="147"/>
  <c r="U30" i="48"/>
  <c r="Y30" i="48"/>
  <c r="AA13" i="98"/>
  <c r="K23" i="92"/>
  <c r="X12" i="152"/>
  <c r="AA12" i="98"/>
  <c r="I18" i="141"/>
  <c r="K10" i="95"/>
  <c r="AT18" i="105"/>
  <c r="AH17" i="103"/>
  <c r="E26" i="50"/>
  <c r="E13" i="50"/>
  <c r="I24" i="107"/>
  <c r="AT15" i="105"/>
  <c r="M17" i="108"/>
  <c r="K12" i="142"/>
  <c r="K31" i="137"/>
  <c r="E21" i="51"/>
  <c r="F29" i="142"/>
  <c r="E13" i="51"/>
  <c r="H25" i="144"/>
  <c r="M12" i="36"/>
  <c r="AD21" i="68"/>
  <c r="H16" i="145"/>
  <c r="G26" i="96"/>
  <c r="S30" i="49"/>
  <c r="Y30" i="49"/>
  <c r="AA17" i="152"/>
  <c r="G14" i="141"/>
  <c r="O14" i="141" s="1"/>
  <c r="K16" i="145"/>
  <c r="R29" i="10"/>
  <c r="K23" i="146"/>
  <c r="E20" i="51"/>
  <c r="Z17" i="152"/>
  <c r="F26" i="146"/>
  <c r="H23" i="144"/>
  <c r="H29" i="50"/>
  <c r="G24" i="141"/>
  <c r="O24" i="141" s="1"/>
  <c r="F27" i="112"/>
  <c r="L27" i="112"/>
  <c r="H27" i="112"/>
  <c r="D27" i="112"/>
  <c r="J27" i="112"/>
  <c r="N27" i="112"/>
  <c r="K28" i="143"/>
  <c r="R31" i="137"/>
  <c r="G13" i="141"/>
  <c r="O13" i="141" s="1"/>
  <c r="D31" i="143"/>
  <c r="K31" i="143" s="1"/>
  <c r="X18" i="152"/>
  <c r="H17" i="148"/>
  <c r="AN21" i="105"/>
  <c r="M16" i="95"/>
  <c r="AT27" i="103"/>
  <c r="M24" i="36"/>
  <c r="M10" i="95"/>
  <c r="K19" i="144"/>
  <c r="O30" i="48"/>
  <c r="M27" i="95"/>
  <c r="G21" i="97"/>
  <c r="E14" i="55"/>
  <c r="G12" i="95"/>
  <c r="O23" i="152"/>
  <c r="K25" i="94"/>
  <c r="G25" i="97"/>
  <c r="K18" i="144"/>
  <c r="K28" i="148"/>
  <c r="AT16" i="103"/>
  <c r="I15" i="79"/>
  <c r="Y19" i="92"/>
  <c r="F28" i="147"/>
  <c r="N18" i="102"/>
  <c r="G14" i="96"/>
  <c r="O14" i="96" s="1"/>
  <c r="G13" i="97"/>
  <c r="G18" i="97"/>
  <c r="K19" i="148"/>
  <c r="I10" i="94"/>
  <c r="AN22" i="104"/>
  <c r="H12" i="148"/>
  <c r="AH23" i="104"/>
  <c r="G21" i="98"/>
  <c r="F16" i="147"/>
  <c r="X19" i="79"/>
  <c r="N15" i="102"/>
  <c r="K17" i="94"/>
  <c r="X15" i="79"/>
  <c r="N12" i="102"/>
  <c r="E19" i="54"/>
  <c r="G16" i="97"/>
  <c r="I25" i="97"/>
  <c r="K17" i="147"/>
  <c r="G27" i="108"/>
  <c r="AA14" i="152"/>
  <c r="M21" i="95"/>
  <c r="I19" i="97"/>
  <c r="G22" i="141"/>
  <c r="O22" i="141" s="1"/>
  <c r="F12" i="146"/>
  <c r="AC19" i="92"/>
  <c r="E18" i="56"/>
  <c r="AT24" i="103"/>
  <c r="E13" i="56"/>
  <c r="H21" i="143"/>
  <c r="O31" i="144"/>
  <c r="D31" i="144"/>
  <c r="Y31" i="144" s="1"/>
  <c r="K31" i="144"/>
  <c r="E25" i="51"/>
  <c r="V20" i="92"/>
  <c r="H27" i="143"/>
  <c r="F14" i="145"/>
  <c r="K11" i="108"/>
  <c r="L14" i="107"/>
  <c r="K32" i="107"/>
  <c r="L32" i="107" s="1"/>
  <c r="F21" i="143"/>
  <c r="F24" i="143"/>
  <c r="E12" i="51"/>
  <c r="H29" i="51"/>
  <c r="E22" i="51"/>
  <c r="AB14" i="92"/>
  <c r="Q23" i="92"/>
  <c r="AH12" i="103"/>
  <c r="AH22" i="105"/>
  <c r="N22" i="102"/>
  <c r="AT22" i="104"/>
  <c r="AT11" i="104"/>
  <c r="Y31" i="147"/>
  <c r="AH15" i="105"/>
  <c r="G18" i="96"/>
  <c r="F28" i="142"/>
  <c r="F20" i="144"/>
  <c r="E24" i="51"/>
  <c r="M21" i="36"/>
  <c r="K31" i="134"/>
  <c r="R29" i="52"/>
  <c r="AH13" i="103"/>
  <c r="V19" i="92"/>
  <c r="AT13" i="104"/>
  <c r="F13" i="145"/>
  <c r="R29" i="50"/>
  <c r="I30" i="47"/>
  <c r="N30" i="108"/>
  <c r="Q30" i="108" s="1"/>
  <c r="G30" i="108"/>
  <c r="D14" i="45"/>
  <c r="D31" i="142"/>
  <c r="F31" i="142" s="1"/>
  <c r="K21" i="142"/>
  <c r="F15" i="144"/>
  <c r="H27" i="111"/>
  <c r="D27" i="111"/>
  <c r="N27" i="111"/>
  <c r="L27" i="111"/>
  <c r="F27" i="111"/>
  <c r="J27" i="111"/>
  <c r="AH21" i="104"/>
  <c r="O23" i="68"/>
  <c r="K23" i="147"/>
  <c r="AD17" i="68"/>
  <c r="K28" i="145"/>
  <c r="E23" i="51"/>
  <c r="G20" i="97"/>
  <c r="F21" i="142"/>
  <c r="AH17" i="104"/>
  <c r="H13" i="148"/>
  <c r="R31" i="144"/>
  <c r="K23" i="94"/>
  <c r="AT17" i="105"/>
  <c r="AN25" i="104"/>
  <c r="H31" i="143"/>
  <c r="I27" i="107"/>
  <c r="E25" i="56"/>
  <c r="M17" i="36"/>
  <c r="H18" i="145"/>
  <c r="K16" i="95"/>
  <c r="G21" i="95"/>
  <c r="K18" i="96"/>
  <c r="K24" i="148"/>
  <c r="Y12" i="98"/>
  <c r="I15" i="125"/>
  <c r="E16" i="50"/>
  <c r="Y16" i="98"/>
  <c r="E15" i="55"/>
  <c r="O22" i="95"/>
  <c r="G23" i="95"/>
  <c r="M13" i="36"/>
  <c r="N30" i="97"/>
  <c r="Q30" i="97" s="1"/>
  <c r="AT17" i="103"/>
  <c r="G12" i="97"/>
  <c r="O12" i="97" s="1"/>
  <c r="K16" i="148"/>
  <c r="K22" i="94"/>
  <c r="AN20" i="103"/>
  <c r="N24" i="102"/>
  <c r="Y14" i="98"/>
  <c r="M23" i="94"/>
  <c r="H22" i="148"/>
  <c r="N10" i="102"/>
  <c r="K13" i="142"/>
  <c r="Z18" i="92"/>
  <c r="M22" i="97"/>
  <c r="I27" i="95"/>
  <c r="I30" i="34"/>
  <c r="Y30" i="34"/>
  <c r="W14" i="92"/>
  <c r="M12" i="95"/>
  <c r="AT26" i="103"/>
  <c r="M29" i="55"/>
  <c r="K17" i="143"/>
  <c r="M23" i="95"/>
  <c r="I21" i="94"/>
  <c r="K23" i="142"/>
  <c r="Z13" i="92"/>
  <c r="I12" i="141"/>
  <c r="K13" i="94"/>
  <c r="AH25" i="105"/>
  <c r="K19" i="97"/>
  <c r="AN17" i="103"/>
  <c r="M26" i="36"/>
  <c r="I10" i="95"/>
  <c r="I20" i="97"/>
  <c r="AT26" i="105"/>
  <c r="AH13" i="104"/>
  <c r="X21" i="79"/>
  <c r="K12" i="94"/>
  <c r="K27" i="142"/>
  <c r="F22" i="146"/>
  <c r="H28" i="148"/>
  <c r="G15" i="108"/>
  <c r="O15" i="108" s="1"/>
  <c r="M16" i="94"/>
  <c r="F17" i="145"/>
  <c r="AH23" i="103"/>
  <c r="M24" i="95"/>
  <c r="K11" i="97"/>
  <c r="AB16" i="98"/>
  <c r="E11" i="53"/>
  <c r="E29" i="53"/>
  <c r="E20" i="55"/>
  <c r="AV11" i="103"/>
  <c r="AT25" i="105"/>
  <c r="P27" i="110"/>
  <c r="J27" i="110"/>
  <c r="F27" i="110"/>
  <c r="L27" i="110"/>
  <c r="H27" i="110"/>
  <c r="D27" i="110"/>
  <c r="N27" i="110"/>
  <c r="AT18" i="103"/>
  <c r="E28" i="51"/>
  <c r="F23" i="145"/>
  <c r="H26" i="143"/>
  <c r="E23" i="152"/>
  <c r="AH28" i="103"/>
  <c r="AH14" i="105"/>
  <c r="F27" i="143"/>
  <c r="F20" i="143"/>
  <c r="E22" i="52"/>
  <c r="E29" i="52"/>
  <c r="H24" i="143"/>
  <c r="AT23" i="105"/>
  <c r="V31" i="142"/>
  <c r="M31" i="144"/>
  <c r="AD19" i="68"/>
  <c r="AT20" i="105"/>
  <c r="AT15" i="104"/>
  <c r="G10" i="95"/>
  <c r="O10" i="95" s="1"/>
  <c r="H25" i="142"/>
  <c r="D24" i="45"/>
  <c r="M23" i="36"/>
  <c r="W13" i="152"/>
  <c r="N29" i="108"/>
  <c r="O29" i="108" s="1"/>
  <c r="AT21" i="105"/>
  <c r="I18" i="96"/>
  <c r="F22" i="144"/>
  <c r="I20" i="108"/>
  <c r="M29" i="51"/>
  <c r="K26" i="108"/>
  <c r="O26" i="108" s="1"/>
  <c r="E23" i="50"/>
  <c r="W24" i="34"/>
  <c r="I25" i="107"/>
  <c r="K14" i="95"/>
  <c r="H27" i="145"/>
  <c r="M28" i="36"/>
  <c r="E12" i="56"/>
  <c r="AT19" i="104"/>
  <c r="H15" i="148"/>
  <c r="O16" i="108"/>
  <c r="AH16" i="105"/>
  <c r="M15" i="36"/>
  <c r="AT21" i="103"/>
  <c r="F23" i="143"/>
  <c r="K23" i="141"/>
  <c r="O23" i="141" s="1"/>
  <c r="N26" i="102"/>
  <c r="M18" i="95"/>
  <c r="D12" i="45"/>
  <c r="H15" i="146"/>
  <c r="E27" i="56"/>
  <c r="I19" i="94"/>
  <c r="H19" i="146"/>
  <c r="AB13" i="98"/>
  <c r="H21" i="146"/>
  <c r="E23" i="55"/>
  <c r="V31" i="144"/>
  <c r="E17" i="51"/>
  <c r="N27" i="102"/>
  <c r="K25" i="96"/>
  <c r="F22" i="147"/>
  <c r="K19" i="94"/>
  <c r="I26" i="96"/>
  <c r="K21" i="95"/>
  <c r="V13" i="98"/>
  <c r="F20" i="142"/>
  <c r="F12" i="144"/>
  <c r="H31" i="137"/>
  <c r="F12" i="143"/>
  <c r="E13" i="55"/>
  <c r="H22" i="143"/>
  <c r="I21" i="96"/>
  <c r="R31" i="134"/>
  <c r="I14" i="95"/>
  <c r="AN26" i="105"/>
  <c r="K22" i="96"/>
  <c r="O22" i="96" s="1"/>
  <c r="K15" i="94"/>
  <c r="M18" i="96"/>
  <c r="K21" i="108"/>
  <c r="E16" i="52"/>
  <c r="I12" i="108"/>
  <c r="O12" i="108" s="1"/>
  <c r="O27" i="94"/>
  <c r="M11" i="95"/>
  <c r="I11" i="108"/>
  <c r="O15" i="79"/>
  <c r="E17" i="55"/>
  <c r="M25" i="96"/>
  <c r="F26" i="148"/>
  <c r="AH16" i="103"/>
  <c r="AT19" i="105"/>
  <c r="E26" i="51"/>
  <c r="V18" i="152"/>
  <c r="F17" i="148"/>
  <c r="N16" i="102"/>
  <c r="AC12" i="92"/>
  <c r="S23" i="92"/>
  <c r="K15" i="148"/>
  <c r="F31" i="143"/>
  <c r="O31" i="148"/>
  <c r="D31" i="148"/>
  <c r="I21" i="141"/>
  <c r="M14" i="97"/>
  <c r="I17" i="95"/>
  <c r="W16" i="34"/>
  <c r="F25" i="148"/>
  <c r="AT12" i="103"/>
  <c r="AH18" i="103"/>
  <c r="AT22" i="105"/>
  <c r="AH27" i="103"/>
  <c r="K17" i="108"/>
  <c r="O17" i="108" s="1"/>
  <c r="O26" i="141"/>
  <c r="AH26" i="104"/>
  <c r="AN23" i="105"/>
  <c r="E18" i="50"/>
  <c r="E29" i="50"/>
  <c r="M27" i="36"/>
  <c r="M11" i="36"/>
  <c r="F31" i="137"/>
  <c r="E16" i="51"/>
  <c r="AH22" i="104"/>
  <c r="AA31" i="145"/>
  <c r="H25" i="143"/>
  <c r="K14" i="145"/>
  <c r="G23" i="141"/>
  <c r="K26" i="143"/>
  <c r="H22" i="146"/>
  <c r="M25" i="36"/>
  <c r="T31" i="142"/>
  <c r="E11" i="52"/>
  <c r="I26" i="107"/>
  <c r="N30" i="141"/>
  <c r="G30" i="141" s="1"/>
  <c r="E19" i="52"/>
  <c r="AT25" i="103"/>
  <c r="AH18" i="104"/>
  <c r="K24" i="94"/>
  <c r="H18" i="147"/>
  <c r="F12" i="147"/>
  <c r="F27" i="147"/>
  <c r="G25" i="94"/>
  <c r="K13" i="143"/>
  <c r="E15" i="52"/>
  <c r="F13" i="146"/>
  <c r="F31" i="144"/>
  <c r="K14" i="108"/>
  <c r="F17" i="142"/>
  <c r="E24" i="50"/>
  <c r="I16" i="107"/>
  <c r="AT30" i="103"/>
  <c r="AC31" i="145"/>
  <c r="F13" i="148"/>
  <c r="F24" i="142"/>
  <c r="N30" i="95"/>
  <c r="Q30" i="95" s="1"/>
  <c r="G30" i="95"/>
  <c r="H16" i="146"/>
  <c r="E11" i="51"/>
  <c r="I14" i="97"/>
  <c r="U23" i="68"/>
  <c r="AD23" i="68" s="1"/>
  <c r="V17" i="152"/>
  <c r="AN25" i="105"/>
  <c r="O17" i="96"/>
  <c r="M30" i="49"/>
  <c r="H18" i="148"/>
  <c r="AC13" i="98"/>
  <c r="G11" i="108"/>
  <c r="H15" i="142"/>
  <c r="R16" i="68"/>
  <c r="K30" i="48"/>
  <c r="F26" i="145"/>
  <c r="AH21" i="103"/>
  <c r="D28" i="45"/>
  <c r="K22" i="144"/>
  <c r="H17" i="144"/>
  <c r="K12" i="96"/>
  <c r="E22" i="56"/>
  <c r="Z12" i="98"/>
  <c r="M21" i="98"/>
  <c r="F16" i="145"/>
  <c r="K26" i="142"/>
  <c r="K21" i="145"/>
  <c r="AH15" i="104"/>
  <c r="E25" i="52"/>
  <c r="I23" i="95"/>
  <c r="N14" i="102"/>
  <c r="AN27" i="105"/>
  <c r="H23" i="143"/>
  <c r="E15" i="51"/>
  <c r="AN21" i="103"/>
  <c r="K19" i="108"/>
  <c r="K13" i="144"/>
  <c r="AT17" i="104"/>
  <c r="W12" i="92"/>
  <c r="K16" i="142"/>
  <c r="K26" i="146"/>
  <c r="G30" i="49"/>
  <c r="N23" i="102"/>
  <c r="P30" i="105"/>
  <c r="Q30" i="105" s="1"/>
  <c r="AB17" i="105" s="1"/>
  <c r="Q11" i="105"/>
  <c r="E23" i="52"/>
  <c r="I20" i="107"/>
  <c r="H20" i="145"/>
  <c r="F23" i="142"/>
  <c r="M18" i="94"/>
  <c r="K22" i="97"/>
  <c r="K16" i="143"/>
  <c r="M26" i="95"/>
  <c r="AH11" i="104"/>
  <c r="AD13" i="79"/>
  <c r="I20" i="141"/>
  <c r="E11" i="55"/>
  <c r="X15" i="125"/>
  <c r="AD15" i="125" s="1"/>
  <c r="AH28" i="105"/>
  <c r="F18" i="147"/>
  <c r="E19" i="55"/>
  <c r="G27" i="96"/>
  <c r="M16" i="96"/>
  <c r="H26" i="142"/>
  <c r="I13" i="97"/>
  <c r="E17" i="56"/>
  <c r="M17" i="94"/>
  <c r="H23" i="147"/>
  <c r="AH26" i="105"/>
  <c r="I30" i="108"/>
  <c r="E18" i="52"/>
  <c r="G13" i="94"/>
  <c r="N24" i="43"/>
  <c r="P19" i="43" s="1"/>
  <c r="G12" i="141"/>
  <c r="I18" i="94"/>
  <c r="F31" i="134"/>
  <c r="K31" i="139"/>
  <c r="I22" i="107"/>
  <c r="H18" i="146"/>
  <c r="F13" i="142"/>
  <c r="AH20" i="105"/>
  <c r="M16" i="97"/>
  <c r="E26" i="52"/>
  <c r="AN11" i="104"/>
  <c r="F27" i="148"/>
  <c r="M27" i="96"/>
  <c r="K30" i="97"/>
  <c r="K26" i="94"/>
  <c r="AH25" i="103"/>
  <c r="M15" i="94"/>
  <c r="K16" i="94"/>
  <c r="O16" i="94" s="1"/>
  <c r="M29" i="56"/>
  <c r="I11" i="94"/>
  <c r="G11" i="94"/>
  <c r="O11" i="94" s="1"/>
  <c r="H23" i="145"/>
  <c r="E23" i="56"/>
  <c r="E18" i="53"/>
  <c r="I18" i="97"/>
  <c r="AH26" i="103"/>
  <c r="W20" i="34"/>
  <c r="Z16" i="98"/>
  <c r="E25" i="55"/>
  <c r="E28" i="54"/>
  <c r="N20" i="102"/>
  <c r="H29" i="53"/>
  <c r="M13" i="97"/>
  <c r="I19" i="108"/>
  <c r="H12" i="144"/>
  <c r="E11" i="54"/>
  <c r="O21" i="79"/>
  <c r="K26" i="96"/>
  <c r="V12" i="98"/>
  <c r="E12" i="52"/>
  <c r="K23" i="97"/>
  <c r="O23" i="97" s="1"/>
  <c r="M13" i="94"/>
  <c r="M12" i="94"/>
  <c r="AB17" i="98"/>
  <c r="N13" i="102"/>
  <c r="G20" i="96"/>
  <c r="O20" i="96" s="1"/>
  <c r="O11" i="97"/>
  <c r="AB14" i="98"/>
  <c r="N21" i="102"/>
  <c r="AT13" i="103"/>
  <c r="K24" i="96"/>
  <c r="H26" i="145"/>
  <c r="K24" i="108"/>
  <c r="N11" i="102"/>
  <c r="O12" i="96"/>
  <c r="D31" i="145"/>
  <c r="H31" i="145" s="1"/>
  <c r="V31" i="143"/>
  <c r="R31" i="143"/>
  <c r="O14" i="108"/>
  <c r="H14" i="145"/>
  <c r="H26" i="144"/>
  <c r="AH11" i="105"/>
  <c r="Q19" i="70"/>
  <c r="Q16" i="70"/>
  <c r="Q27" i="70"/>
  <c r="Q18" i="70"/>
  <c r="Q29" i="70"/>
  <c r="Q28" i="70"/>
  <c r="Q32" i="70"/>
  <c r="Q15" i="70"/>
  <c r="Q23" i="70"/>
  <c r="Q30" i="70"/>
  <c r="Q24" i="70"/>
  <c r="Q14" i="70"/>
  <c r="Q26" i="70"/>
  <c r="Q17" i="70"/>
  <c r="Q22" i="70"/>
  <c r="Q31" i="70"/>
  <c r="Q21" i="70"/>
  <c r="Q25" i="70"/>
  <c r="Q13" i="70"/>
  <c r="Q20" i="70"/>
  <c r="AH19" i="103"/>
  <c r="R31" i="145"/>
  <c r="AH30" i="104"/>
  <c r="W14" i="152"/>
  <c r="I22" i="97"/>
  <c r="D29" i="45"/>
  <c r="D30" i="45"/>
  <c r="M31" i="147"/>
  <c r="M25" i="94"/>
  <c r="I23" i="94"/>
  <c r="E13" i="52"/>
  <c r="AH18" i="105"/>
  <c r="AN14" i="105"/>
  <c r="AH30" i="103"/>
  <c r="H31" i="134"/>
  <c r="O23" i="96"/>
  <c r="G10" i="94"/>
  <c r="Q10" i="94"/>
  <c r="I23" i="108"/>
  <c r="I18" i="95"/>
  <c r="M14" i="95"/>
  <c r="E24" i="52"/>
  <c r="E29" i="102"/>
  <c r="R31" i="147"/>
  <c r="AC13" i="92"/>
  <c r="D31" i="36"/>
  <c r="K23" i="152"/>
  <c r="R29" i="55"/>
  <c r="H24" i="144"/>
  <c r="AH24" i="105"/>
  <c r="G15" i="97"/>
  <c r="K19" i="95"/>
  <c r="F19" i="79"/>
  <c r="AD19" i="79" s="1"/>
  <c r="I19" i="95"/>
  <c r="I15" i="95"/>
  <c r="G17" i="97"/>
  <c r="O17" i="97" s="1"/>
  <c r="Q17" i="97"/>
  <c r="E21" i="54"/>
  <c r="K18" i="108"/>
  <c r="O18" i="108" s="1"/>
  <c r="I29" i="107"/>
  <c r="K27" i="96"/>
  <c r="G26" i="94"/>
  <c r="R31" i="148"/>
  <c r="AH14" i="103"/>
  <c r="O21" i="108"/>
  <c r="AT16" i="105"/>
  <c r="AT11" i="105"/>
  <c r="G24" i="96"/>
  <c r="K26" i="147"/>
  <c r="AH14" i="104"/>
  <c r="H31" i="144"/>
  <c r="AT13" i="105"/>
  <c r="AB27" i="105"/>
  <c r="I10" i="141"/>
  <c r="N29" i="141"/>
  <c r="O29" i="141" s="1"/>
  <c r="F29" i="145"/>
  <c r="K17" i="148"/>
  <c r="K26" i="145"/>
  <c r="AA15" i="92"/>
  <c r="O23" i="92"/>
  <c r="V17" i="92"/>
  <c r="K20" i="148"/>
  <c r="Z13" i="152"/>
  <c r="M23" i="152"/>
  <c r="AH24" i="104"/>
  <c r="Z14" i="152"/>
  <c r="K18" i="143"/>
  <c r="G18" i="141"/>
  <c r="O18" i="141" s="1"/>
  <c r="AH16" i="104"/>
  <c r="W18" i="152"/>
  <c r="AB12" i="98"/>
  <c r="K15" i="142"/>
  <c r="K18" i="145"/>
  <c r="K24" i="142"/>
  <c r="W17" i="152"/>
  <c r="E14" i="51"/>
  <c r="N17" i="102"/>
  <c r="G18" i="95"/>
  <c r="O18" i="95" s="1"/>
  <c r="K30" i="108"/>
  <c r="AC17" i="92"/>
  <c r="AT14" i="105"/>
  <c r="S30" i="47"/>
  <c r="Y30" i="47"/>
  <c r="T31" i="145"/>
  <c r="AT12" i="104"/>
  <c r="AT23" i="104"/>
  <c r="M30" i="97"/>
  <c r="H29" i="145"/>
  <c r="E15" i="50"/>
  <c r="K25" i="95"/>
  <c r="O25" i="95" s="1"/>
  <c r="K18" i="95"/>
  <c r="Z17" i="92"/>
  <c r="H13" i="146"/>
  <c r="AT14" i="103"/>
  <c r="K23" i="143"/>
  <c r="AH30" i="105"/>
  <c r="AC16" i="98"/>
  <c r="K27" i="95"/>
  <c r="L30" i="45"/>
  <c r="AC31" i="147"/>
  <c r="M24" i="96"/>
  <c r="G17" i="94"/>
  <c r="P30" i="104"/>
  <c r="Q30" i="104" s="1"/>
  <c r="Q11" i="104"/>
  <c r="AB11" i="104" s="1"/>
  <c r="K16" i="147"/>
  <c r="G15" i="141"/>
  <c r="O16" i="68"/>
  <c r="AD16" i="68" s="1"/>
  <c r="AH21" i="105"/>
  <c r="M19" i="94"/>
  <c r="G27" i="141"/>
  <c r="O27" i="141" s="1"/>
  <c r="AB27" i="104"/>
  <c r="F31" i="147"/>
  <c r="M24" i="108"/>
  <c r="M19" i="96"/>
  <c r="R29" i="56"/>
  <c r="I30" i="48"/>
  <c r="G30" i="48"/>
  <c r="K18" i="94"/>
  <c r="AH11" i="103"/>
  <c r="E27" i="52"/>
  <c r="M30" i="48"/>
  <c r="N19" i="102"/>
  <c r="I19" i="96"/>
  <c r="N30" i="94"/>
  <c r="Q30" i="94" s="1"/>
  <c r="AH15" i="103"/>
  <c r="AN28" i="105"/>
  <c r="O16" i="141"/>
  <c r="K25" i="108"/>
  <c r="O25" i="108" s="1"/>
  <c r="E28" i="56"/>
  <c r="O24" i="97"/>
  <c r="M22" i="94"/>
  <c r="H20" i="143"/>
  <c r="M29" i="52"/>
  <c r="AT12" i="105"/>
  <c r="M24" i="94"/>
  <c r="K19" i="96"/>
  <c r="O19" i="96" s="1"/>
  <c r="T31" i="147"/>
  <c r="H14" i="144"/>
  <c r="Q30" i="48"/>
  <c r="I20" i="94"/>
  <c r="O20" i="94" s="1"/>
  <c r="Q20" i="94"/>
  <c r="H26" i="146"/>
  <c r="I15" i="94"/>
  <c r="Y31" i="143"/>
  <c r="O10" i="141"/>
  <c r="O20" i="108"/>
  <c r="AN15" i="105"/>
  <c r="X12" i="98"/>
  <c r="G12" i="94"/>
  <c r="AH19" i="104"/>
  <c r="AC17" i="152"/>
  <c r="K22" i="143"/>
  <c r="K19" i="143"/>
  <c r="AP27" i="104"/>
  <c r="I21" i="108"/>
  <c r="F20" i="148"/>
  <c r="AB16" i="104"/>
  <c r="X14" i="98"/>
  <c r="AH28" i="104"/>
  <c r="K17" i="142"/>
  <c r="R29" i="51"/>
  <c r="E19" i="51"/>
  <c r="O20" i="141"/>
  <c r="AB14" i="152"/>
  <c r="K29" i="108"/>
  <c r="Z15" i="92"/>
  <c r="M23" i="92"/>
  <c r="I26" i="95"/>
  <c r="O26" i="95" s="1"/>
  <c r="Q26" i="95"/>
  <c r="T31" i="143"/>
  <c r="O19" i="141"/>
  <c r="D25" i="45"/>
  <c r="O25" i="141"/>
  <c r="F18" i="145"/>
  <c r="V15" i="92"/>
  <c r="E23" i="92"/>
  <c r="M25" i="95"/>
  <c r="V13" i="92"/>
  <c r="F26" i="147"/>
  <c r="H20" i="148"/>
  <c r="AT28" i="103"/>
  <c r="W12" i="34"/>
  <c r="AC18" i="98"/>
  <c r="E21" i="98"/>
  <c r="F21" i="79"/>
  <c r="AC19" i="152"/>
  <c r="AH27" i="104"/>
  <c r="O25" i="96"/>
  <c r="E26" i="56"/>
  <c r="H27" i="109"/>
  <c r="J27" i="109"/>
  <c r="N27" i="109"/>
  <c r="F27" i="109"/>
  <c r="L27" i="109"/>
  <c r="D27" i="109"/>
  <c r="AT19" i="103"/>
  <c r="M22" i="96"/>
  <c r="X15" i="92"/>
  <c r="Q11" i="103"/>
  <c r="AB13" i="103" s="1"/>
  <c r="P30" i="103"/>
  <c r="Q30" i="103" s="1"/>
  <c r="AB30" i="103" s="1"/>
  <c r="I31" i="107"/>
  <c r="P27" i="109"/>
  <c r="H14" i="147"/>
  <c r="E20" i="52"/>
  <c r="AB15" i="103"/>
  <c r="AN17" i="105"/>
  <c r="M19" i="108"/>
  <c r="AC18" i="92"/>
  <c r="I30" i="49"/>
  <c r="H13" i="147"/>
  <c r="H14" i="148"/>
  <c r="Q30" i="47"/>
  <c r="I21" i="79"/>
  <c r="O27" i="97"/>
  <c r="H22" i="144"/>
  <c r="W19" i="92"/>
  <c r="AT21" i="104"/>
  <c r="K15" i="95"/>
  <c r="AN26" i="103"/>
  <c r="I12" i="94"/>
  <c r="Y31" i="148"/>
  <c r="V16" i="98"/>
  <c r="I22" i="94"/>
  <c r="AN28" i="103"/>
  <c r="AN11" i="103"/>
  <c r="Z13" i="98"/>
  <c r="I22" i="106"/>
  <c r="I16" i="95"/>
  <c r="E27" i="51"/>
  <c r="AH20" i="104"/>
  <c r="F31" i="145"/>
  <c r="F31" i="106"/>
  <c r="G31" i="106" s="1"/>
  <c r="H18" i="143"/>
  <c r="H13" i="143"/>
  <c r="F21" i="147"/>
  <c r="I23" i="107"/>
  <c r="O23" i="108"/>
  <c r="Y17" i="92"/>
  <c r="H19" i="143"/>
  <c r="O10" i="108"/>
  <c r="AN19" i="105"/>
  <c r="AA14" i="92"/>
  <c r="M16" i="36"/>
  <c r="G21" i="96"/>
  <c r="D13" i="45"/>
  <c r="V12" i="92"/>
  <c r="G24" i="94"/>
  <c r="O24" i="94" s="1"/>
  <c r="K11" i="95"/>
  <c r="H22" i="147"/>
  <c r="AN12" i="105"/>
  <c r="AH12" i="105"/>
  <c r="AT28" i="105"/>
  <c r="H18" i="142"/>
  <c r="P29" i="43"/>
  <c r="P21" i="43"/>
  <c r="P18" i="43"/>
  <c r="P27" i="43"/>
  <c r="P28" i="43"/>
  <c r="P16" i="43"/>
  <c r="P14" i="43"/>
  <c r="P20" i="43"/>
  <c r="P12" i="43"/>
  <c r="P11" i="43"/>
  <c r="P13" i="43"/>
  <c r="P23" i="43"/>
  <c r="P26" i="43"/>
  <c r="D31" i="146"/>
  <c r="Y31" i="146" s="1"/>
  <c r="F27" i="145"/>
  <c r="I30" i="97"/>
  <c r="I21" i="97"/>
  <c r="O10" i="97"/>
  <c r="K19" i="145"/>
  <c r="AT15" i="103"/>
  <c r="I24" i="95"/>
  <c r="O24" i="95" s="1"/>
  <c r="S30" i="48"/>
  <c r="AH23" i="105"/>
  <c r="E19" i="56"/>
  <c r="E24" i="56"/>
  <c r="R31" i="146"/>
  <c r="E20" i="56"/>
  <c r="O13" i="108"/>
  <c r="AT23" i="103"/>
  <c r="X13" i="98"/>
  <c r="AH24" i="103"/>
  <c r="N25" i="102"/>
  <c r="H20" i="146"/>
  <c r="T31" i="146"/>
  <c r="H21" i="145"/>
  <c r="G12" i="155"/>
  <c r="F31" i="155"/>
  <c r="G31" i="155" s="1"/>
  <c r="AT22" i="103"/>
  <c r="M15" i="97"/>
  <c r="Y19" i="152"/>
  <c r="V31" i="145"/>
  <c r="AH17" i="105"/>
  <c r="H19" i="148"/>
  <c r="AB23" i="104"/>
  <c r="AN22" i="105"/>
  <c r="K21" i="141"/>
  <c r="O21" i="141" s="1"/>
  <c r="N30" i="96"/>
  <c r="Q30" i="96" s="1"/>
  <c r="K21" i="97"/>
  <c r="I24" i="96"/>
  <c r="M21" i="94"/>
  <c r="K13" i="97"/>
  <c r="M22" i="108"/>
  <c r="O22" i="108" s="1"/>
  <c r="O30" i="49"/>
  <c r="M25" i="97"/>
  <c r="K14" i="94"/>
  <c r="O14" i="94" s="1"/>
  <c r="AT27" i="105"/>
  <c r="M18" i="97"/>
  <c r="O26" i="97"/>
  <c r="S30" i="34"/>
  <c r="W30" i="34" s="1"/>
  <c r="I15" i="97"/>
  <c r="O20" i="95"/>
  <c r="AH19" i="105"/>
  <c r="V14" i="152"/>
  <c r="O31" i="146"/>
  <c r="I25" i="94"/>
  <c r="K17" i="95"/>
  <c r="K11" i="96"/>
  <c r="O11" i="96" s="1"/>
  <c r="AN24" i="105"/>
  <c r="AA18" i="98"/>
  <c r="M26" i="94"/>
  <c r="AD15" i="79" l="1"/>
  <c r="AP21" i="105"/>
  <c r="AB12" i="105"/>
  <c r="AB16" i="105"/>
  <c r="K31" i="146"/>
  <c r="AD21" i="79"/>
  <c r="O15" i="97"/>
  <c r="G30" i="97"/>
  <c r="O30" i="97" s="1"/>
  <c r="O20" i="97"/>
  <c r="O21" i="97"/>
  <c r="O22" i="97"/>
  <c r="O14" i="97"/>
  <c r="I30" i="96"/>
  <c r="O16" i="96"/>
  <c r="G30" i="96"/>
  <c r="O14" i="95"/>
  <c r="O11" i="95"/>
  <c r="O16" i="95"/>
  <c r="O17" i="95"/>
  <c r="O22" i="94"/>
  <c r="O21" i="94"/>
  <c r="O23" i="94"/>
  <c r="O18" i="94"/>
  <c r="O17" i="94"/>
  <c r="O15" i="94"/>
  <c r="K31" i="145"/>
  <c r="H31" i="142"/>
  <c r="R31" i="142"/>
  <c r="P25" i="43"/>
  <c r="P17" i="43"/>
  <c r="P22" i="43"/>
  <c r="P24" i="43"/>
  <c r="R24" i="43" s="1"/>
  <c r="P15" i="43"/>
  <c r="I29" i="108"/>
  <c r="O27" i="108"/>
  <c r="O19" i="108"/>
  <c r="O11" i="141"/>
  <c r="O15" i="141"/>
  <c r="M30" i="108"/>
  <c r="O30" i="108" s="1"/>
  <c r="O24" i="108"/>
  <c r="O11" i="108"/>
  <c r="AV15" i="103"/>
  <c r="AB23" i="105"/>
  <c r="AB13" i="105"/>
  <c r="AV24" i="103"/>
  <c r="AX24" i="103" s="1"/>
  <c r="AB28" i="104"/>
  <c r="AP17" i="105"/>
  <c r="AQ17" i="105" s="1"/>
  <c r="AB14" i="105"/>
  <c r="AV13" i="103"/>
  <c r="AX13" i="103" s="1"/>
  <c r="AB19" i="105"/>
  <c r="AV15" i="105"/>
  <c r="AR21" i="105"/>
  <c r="AQ21" i="105"/>
  <c r="AW15" i="103"/>
  <c r="AX15" i="103"/>
  <c r="AB19" i="104"/>
  <c r="O24" i="96"/>
  <c r="AB21" i="105"/>
  <c r="K29" i="141"/>
  <c r="K30" i="141"/>
  <c r="M30" i="141"/>
  <c r="Q30" i="141"/>
  <c r="AP29" i="105"/>
  <c r="AP13" i="105"/>
  <c r="O21" i="96"/>
  <c r="AB15" i="104"/>
  <c r="AV26" i="103"/>
  <c r="K30" i="94"/>
  <c r="O27" i="95"/>
  <c r="K31" i="142"/>
  <c r="AB17" i="103"/>
  <c r="O16" i="97"/>
  <c r="AB24" i="103"/>
  <c r="Q26" i="43"/>
  <c r="R26" i="43"/>
  <c r="R21" i="43"/>
  <c r="Q21" i="43"/>
  <c r="Q24" i="43"/>
  <c r="AJ19" i="103"/>
  <c r="AJ27" i="103"/>
  <c r="AJ29" i="103"/>
  <c r="AJ25" i="103"/>
  <c r="AJ13" i="103"/>
  <c r="AJ20" i="103"/>
  <c r="AJ11" i="103"/>
  <c r="AJ14" i="103"/>
  <c r="AJ17" i="103"/>
  <c r="AJ15" i="103"/>
  <c r="AJ28" i="103"/>
  <c r="AJ22" i="103"/>
  <c r="AJ18" i="103"/>
  <c r="AJ24" i="103"/>
  <c r="AJ26" i="103"/>
  <c r="AJ12" i="103"/>
  <c r="AJ21" i="103"/>
  <c r="AJ16" i="103"/>
  <c r="AJ23" i="103"/>
  <c r="Q15" i="43"/>
  <c r="R15" i="43"/>
  <c r="AV12" i="105"/>
  <c r="AV27" i="105"/>
  <c r="AV17" i="105"/>
  <c r="AV16" i="105"/>
  <c r="AV29" i="105"/>
  <c r="AV11" i="105"/>
  <c r="AV13" i="105"/>
  <c r="AV26" i="105"/>
  <c r="AV25" i="105"/>
  <c r="AV14" i="105"/>
  <c r="AV28" i="105"/>
  <c r="AV20" i="105"/>
  <c r="AV22" i="105"/>
  <c r="AV18" i="105"/>
  <c r="AV21" i="105"/>
  <c r="AV23" i="105"/>
  <c r="AV24" i="105"/>
  <c r="AV19" i="105"/>
  <c r="AB26" i="103"/>
  <c r="AB19" i="103"/>
  <c r="AB18" i="103"/>
  <c r="AV18" i="103"/>
  <c r="K31" i="148"/>
  <c r="H31" i="148"/>
  <c r="AP25" i="105"/>
  <c r="G29" i="141"/>
  <c r="AB22" i="103"/>
  <c r="AV20" i="103"/>
  <c r="AV22" i="103"/>
  <c r="I32" i="107"/>
  <c r="AB25" i="105"/>
  <c r="O10" i="94"/>
  <c r="AP28" i="105"/>
  <c r="AB12" i="104"/>
  <c r="Q22" i="43"/>
  <c r="R22" i="43"/>
  <c r="R28" i="43"/>
  <c r="Q28" i="43"/>
  <c r="R19" i="43"/>
  <c r="Q19" i="43"/>
  <c r="R27" i="43"/>
  <c r="Q27" i="43"/>
  <c r="AP27" i="105"/>
  <c r="AB11" i="103"/>
  <c r="AR27" i="104"/>
  <c r="AQ27" i="104"/>
  <c r="G30" i="94"/>
  <c r="AB18" i="105"/>
  <c r="O15" i="95"/>
  <c r="AB21" i="103"/>
  <c r="O13" i="94"/>
  <c r="O13" i="97"/>
  <c r="AB27" i="103"/>
  <c r="AP23" i="105"/>
  <c r="AP14" i="105"/>
  <c r="AB22" i="104"/>
  <c r="AB25" i="103"/>
  <c r="M30" i="96"/>
  <c r="AV19" i="103"/>
  <c r="AV14" i="103"/>
  <c r="AB26" i="104"/>
  <c r="AV11" i="104"/>
  <c r="AV18" i="104"/>
  <c r="AV12" i="104"/>
  <c r="AV24" i="104"/>
  <c r="AV21" i="104"/>
  <c r="AV17" i="104"/>
  <c r="AV19" i="104"/>
  <c r="AV13" i="104"/>
  <c r="AV28" i="104"/>
  <c r="AV14" i="104"/>
  <c r="AV23" i="104"/>
  <c r="AV22" i="104"/>
  <c r="AV27" i="104"/>
  <c r="AV15" i="104"/>
  <c r="AV20" i="104"/>
  <c r="AV16" i="104"/>
  <c r="AV29" i="104"/>
  <c r="AV26" i="104"/>
  <c r="AV25" i="104"/>
  <c r="M29" i="108"/>
  <c r="AB18" i="104"/>
  <c r="H31" i="146"/>
  <c r="I30" i="141"/>
  <c r="O12" i="95"/>
  <c r="Q12" i="43"/>
  <c r="R12" i="43"/>
  <c r="W30" i="49"/>
  <c r="AP16" i="105"/>
  <c r="AV27" i="103"/>
  <c r="AX11" i="103"/>
  <c r="AW11" i="103"/>
  <c r="I30" i="94"/>
  <c r="AB20" i="103"/>
  <c r="AB26" i="105"/>
  <c r="AB11" i="105"/>
  <c r="O27" i="36"/>
  <c r="O17" i="36"/>
  <c r="O22" i="36"/>
  <c r="O24" i="36"/>
  <c r="O11" i="36"/>
  <c r="O19" i="36"/>
  <c r="O29" i="36"/>
  <c r="O18" i="36"/>
  <c r="O21" i="36"/>
  <c r="O20" i="36"/>
  <c r="O16" i="36"/>
  <c r="O14" i="36"/>
  <c r="O23" i="36"/>
  <c r="O25" i="36"/>
  <c r="O12" i="36"/>
  <c r="O15" i="36"/>
  <c r="O28" i="36"/>
  <c r="O26" i="36"/>
  <c r="O13" i="36"/>
  <c r="AB25" i="104"/>
  <c r="AP12" i="105"/>
  <c r="AP20" i="105"/>
  <c r="I30" i="95"/>
  <c r="O26" i="96"/>
  <c r="O19" i="94"/>
  <c r="AB20" i="104"/>
  <c r="AV17" i="103"/>
  <c r="AV21" i="103"/>
  <c r="P25" i="102"/>
  <c r="P27" i="102"/>
  <c r="P12" i="102"/>
  <c r="P24" i="102"/>
  <c r="P14" i="102"/>
  <c r="P21" i="102"/>
  <c r="P22" i="102"/>
  <c r="P13" i="102"/>
  <c r="P18" i="102"/>
  <c r="P11" i="102"/>
  <c r="P28" i="102"/>
  <c r="P26" i="102"/>
  <c r="P20" i="102"/>
  <c r="P10" i="102"/>
  <c r="P19" i="102"/>
  <c r="P15" i="102"/>
  <c r="P23" i="102"/>
  <c r="P17" i="102"/>
  <c r="K30" i="96"/>
  <c r="O30" i="96" s="1"/>
  <c r="O21" i="95"/>
  <c r="O18" i="97"/>
  <c r="AB21" i="104"/>
  <c r="AB22" i="105"/>
  <c r="AB14" i="104"/>
  <c r="Q18" i="43"/>
  <c r="R18" i="43"/>
  <c r="Q20" i="43"/>
  <c r="R20" i="43"/>
  <c r="AP19" i="103"/>
  <c r="AP12" i="103"/>
  <c r="AP22" i="103"/>
  <c r="AP13" i="103"/>
  <c r="AP18" i="103"/>
  <c r="AP28" i="103"/>
  <c r="AP17" i="103"/>
  <c r="AP29" i="103"/>
  <c r="AP11" i="103"/>
  <c r="AP27" i="103"/>
  <c r="AP14" i="103"/>
  <c r="AP26" i="103"/>
  <c r="AP16" i="103"/>
  <c r="AP15" i="103"/>
  <c r="AP20" i="103"/>
  <c r="AP24" i="103"/>
  <c r="AP23" i="103"/>
  <c r="AP21" i="103"/>
  <c r="AP25" i="103"/>
  <c r="R23" i="43"/>
  <c r="Q23" i="43"/>
  <c r="R25" i="43"/>
  <c r="Q25" i="43"/>
  <c r="R17" i="43"/>
  <c r="Q17" i="43"/>
  <c r="W30" i="48"/>
  <c r="AD16" i="104"/>
  <c r="AD20" i="104"/>
  <c r="O19" i="95"/>
  <c r="AB24" i="104"/>
  <c r="O27" i="96"/>
  <c r="AB30" i="105"/>
  <c r="O25" i="94"/>
  <c r="Y31" i="145"/>
  <c r="AB28" i="103"/>
  <c r="AP19" i="105"/>
  <c r="AP18" i="105"/>
  <c r="AV29" i="103"/>
  <c r="AB16" i="103"/>
  <c r="W30" i="47"/>
  <c r="O18" i="96"/>
  <c r="O19" i="97"/>
  <c r="G29" i="108"/>
  <c r="Y31" i="142"/>
  <c r="AB12" i="103"/>
  <c r="F31" i="148"/>
  <c r="AX15" i="105"/>
  <c r="AW15" i="105"/>
  <c r="AP26" i="105"/>
  <c r="Q13" i="43"/>
  <c r="R13" i="43"/>
  <c r="R14" i="43"/>
  <c r="Q14" i="43"/>
  <c r="Q29" i="43"/>
  <c r="R29" i="43"/>
  <c r="AB30" i="104"/>
  <c r="O26" i="94"/>
  <c r="AJ11" i="104"/>
  <c r="AJ21" i="104"/>
  <c r="AJ28" i="104"/>
  <c r="AJ12" i="104"/>
  <c r="AJ27" i="104"/>
  <c r="AJ14" i="104"/>
  <c r="AJ17" i="104"/>
  <c r="AJ13" i="104"/>
  <c r="AJ29" i="104"/>
  <c r="AJ25" i="104"/>
  <c r="AJ18" i="104"/>
  <c r="AJ16" i="104"/>
  <c r="AJ20" i="104"/>
  <c r="AJ15" i="104"/>
  <c r="AJ23" i="104"/>
  <c r="AJ19" i="104"/>
  <c r="AJ22" i="104"/>
  <c r="AJ24" i="104"/>
  <c r="AJ26" i="104"/>
  <c r="P16" i="102"/>
  <c r="AP15" i="105"/>
  <c r="AQ11" i="105"/>
  <c r="AR11" i="105"/>
  <c r="AB28" i="105"/>
  <c r="AV16" i="103"/>
  <c r="AV28" i="103"/>
  <c r="O23" i="95"/>
  <c r="K30" i="95"/>
  <c r="AB23" i="103"/>
  <c r="AB13" i="104"/>
  <c r="AB15" i="105"/>
  <c r="Q11" i="43"/>
  <c r="R11" i="43"/>
  <c r="Q16" i="43"/>
  <c r="R16" i="43"/>
  <c r="O12" i="94"/>
  <c r="F31" i="146"/>
  <c r="AJ14" i="105"/>
  <c r="AJ28" i="105"/>
  <c r="AJ17" i="105"/>
  <c r="AJ12" i="105"/>
  <c r="AJ13" i="105"/>
  <c r="AJ21" i="105"/>
  <c r="AJ24" i="105"/>
  <c r="AJ23" i="105"/>
  <c r="AJ18" i="105"/>
  <c r="AJ25" i="105"/>
  <c r="AJ11" i="105"/>
  <c r="AJ29" i="105"/>
  <c r="AJ22" i="105"/>
  <c r="AJ16" i="105"/>
  <c r="AJ20" i="105"/>
  <c r="AJ27" i="105"/>
  <c r="AJ19" i="105"/>
  <c r="AJ15" i="105"/>
  <c r="AJ26" i="105"/>
  <c r="AB14" i="103"/>
  <c r="AB24" i="105"/>
  <c r="AP11" i="104"/>
  <c r="AP15" i="104"/>
  <c r="AP24" i="104"/>
  <c r="AP25" i="104"/>
  <c r="AP18" i="104"/>
  <c r="AP21" i="104"/>
  <c r="AP13" i="104"/>
  <c r="AP29" i="104"/>
  <c r="AP14" i="104"/>
  <c r="AP19" i="104"/>
  <c r="AP26" i="104"/>
  <c r="AP22" i="104"/>
  <c r="AP23" i="104"/>
  <c r="AP12" i="104"/>
  <c r="AP16" i="104"/>
  <c r="AP28" i="104"/>
  <c r="AP20" i="104"/>
  <c r="AP24" i="105"/>
  <c r="AP22" i="105"/>
  <c r="AP17" i="104"/>
  <c r="AB20" i="105"/>
  <c r="AV25" i="103"/>
  <c r="AV23" i="103"/>
  <c r="AV12" i="103"/>
  <c r="O12" i="141"/>
  <c r="I29" i="141"/>
  <c r="M30" i="95"/>
  <c r="O25" i="97"/>
  <c r="AB17" i="104"/>
  <c r="M30" i="94"/>
  <c r="O30" i="95" l="1"/>
  <c r="AD19" i="104"/>
  <c r="AD29" i="104"/>
  <c r="AW13" i="103"/>
  <c r="AR17" i="105"/>
  <c r="AD22" i="104"/>
  <c r="AE22" i="104" s="1"/>
  <c r="AW24" i="103"/>
  <c r="AF19" i="104"/>
  <c r="AE19" i="104"/>
  <c r="AE29" i="104"/>
  <c r="AF29" i="104"/>
  <c r="AK19" i="105"/>
  <c r="AL19" i="105"/>
  <c r="AK14" i="105"/>
  <c r="AL14" i="105"/>
  <c r="AD24" i="104"/>
  <c r="AQ27" i="103"/>
  <c r="AR27" i="103"/>
  <c r="R26" i="102"/>
  <c r="Q26" i="102"/>
  <c r="Q24" i="102"/>
  <c r="R24" i="102"/>
  <c r="AX21" i="103"/>
  <c r="AW21" i="103"/>
  <c r="AR19" i="104"/>
  <c r="AQ19" i="104"/>
  <c r="AK24" i="104"/>
  <c r="AL24" i="104"/>
  <c r="AL21" i="104"/>
  <c r="AK21" i="104"/>
  <c r="AD27" i="104"/>
  <c r="AQ23" i="103"/>
  <c r="AR23" i="103"/>
  <c r="AQ19" i="103"/>
  <c r="AR19" i="103"/>
  <c r="R28" i="102"/>
  <c r="Q28" i="102"/>
  <c r="O20" i="70"/>
  <c r="P20" i="70"/>
  <c r="AW17" i="103"/>
  <c r="AX17" i="103"/>
  <c r="Q13" i="36"/>
  <c r="P13" i="36"/>
  <c r="P22" i="36"/>
  <c r="Q22" i="36"/>
  <c r="AW20" i="104"/>
  <c r="AX20" i="104"/>
  <c r="AQ24" i="105"/>
  <c r="AR24" i="105"/>
  <c r="AR20" i="104"/>
  <c r="AQ20" i="104"/>
  <c r="AR14" i="104"/>
  <c r="AQ14" i="104"/>
  <c r="AR11" i="104"/>
  <c r="AQ11" i="104"/>
  <c r="AK16" i="105"/>
  <c r="AL16" i="105"/>
  <c r="AL21" i="105"/>
  <c r="AK21" i="105"/>
  <c r="AK22" i="104"/>
  <c r="AL22" i="104"/>
  <c r="AK29" i="104"/>
  <c r="AL29" i="104"/>
  <c r="AL11" i="104"/>
  <c r="AK11" i="104"/>
  <c r="AR18" i="105"/>
  <c r="AQ18" i="105"/>
  <c r="AD15" i="104"/>
  <c r="AD13" i="104"/>
  <c r="AR24" i="103"/>
  <c r="AQ24" i="103"/>
  <c r="AR29" i="103"/>
  <c r="AQ29" i="103"/>
  <c r="R17" i="102"/>
  <c r="Q17" i="102"/>
  <c r="Q11" i="102"/>
  <c r="R11" i="102"/>
  <c r="Q27" i="102"/>
  <c r="R27" i="102"/>
  <c r="O21" i="70"/>
  <c r="P21" i="70"/>
  <c r="P15" i="70"/>
  <c r="O15" i="70"/>
  <c r="P26" i="36"/>
  <c r="Q26" i="36"/>
  <c r="P20" i="36"/>
  <c r="Q20" i="36"/>
  <c r="P17" i="36"/>
  <c r="Q17" i="36"/>
  <c r="AW15" i="104"/>
  <c r="AX15" i="104"/>
  <c r="AW17" i="104"/>
  <c r="AX17" i="104"/>
  <c r="AR27" i="105"/>
  <c r="AQ27" i="105"/>
  <c r="AW28" i="105"/>
  <c r="AX28" i="105"/>
  <c r="AW17" i="105"/>
  <c r="AX17" i="105"/>
  <c r="AK12" i="103"/>
  <c r="AL12" i="103"/>
  <c r="AL14" i="103"/>
  <c r="AK14" i="103"/>
  <c r="AR26" i="104"/>
  <c r="AQ26" i="104"/>
  <c r="AR22" i="105"/>
  <c r="AQ22" i="105"/>
  <c r="AQ28" i="104"/>
  <c r="AR28" i="104"/>
  <c r="AQ19" i="105"/>
  <c r="AR19" i="105"/>
  <c r="AD23" i="104"/>
  <c r="AR20" i="103"/>
  <c r="AQ20" i="103"/>
  <c r="Q18" i="102"/>
  <c r="R18" i="102"/>
  <c r="P25" i="70"/>
  <c r="O25" i="70"/>
  <c r="Q28" i="36"/>
  <c r="P28" i="36"/>
  <c r="P21" i="36"/>
  <c r="Q21" i="36"/>
  <c r="Q27" i="36"/>
  <c r="P27" i="36"/>
  <c r="AX27" i="104"/>
  <c r="AW27" i="104"/>
  <c r="AX21" i="104"/>
  <c r="AW21" i="104"/>
  <c r="AW14" i="103"/>
  <c r="AX14" i="103"/>
  <c r="AQ25" i="105"/>
  <c r="AR25" i="105"/>
  <c r="AX19" i="105"/>
  <c r="AW19" i="105"/>
  <c r="AW14" i="105"/>
  <c r="AX14" i="105"/>
  <c r="AX27" i="105"/>
  <c r="AW27" i="105"/>
  <c r="AK26" i="103"/>
  <c r="AL26" i="103"/>
  <c r="AL11" i="103"/>
  <c r="AK11" i="103"/>
  <c r="AL27" i="105"/>
  <c r="AK27" i="105"/>
  <c r="AX16" i="103"/>
  <c r="AW16" i="103"/>
  <c r="AL26" i="104"/>
  <c r="AK26" i="104"/>
  <c r="AK18" i="104"/>
  <c r="AL18" i="104"/>
  <c r="AL28" i="104"/>
  <c r="AK28" i="104"/>
  <c r="AR12" i="103"/>
  <c r="AQ12" i="103"/>
  <c r="P31" i="70"/>
  <c r="O31" i="70"/>
  <c r="AQ15" i="104"/>
  <c r="AR15" i="104"/>
  <c r="AL20" i="105"/>
  <c r="AK20" i="105"/>
  <c r="AK24" i="105"/>
  <c r="AL24" i="105"/>
  <c r="AR29" i="104"/>
  <c r="AQ29" i="104"/>
  <c r="AK22" i="105"/>
  <c r="AL22" i="105"/>
  <c r="AL13" i="105"/>
  <c r="AK13" i="105"/>
  <c r="AK19" i="104"/>
  <c r="AL19" i="104"/>
  <c r="AK13" i="104"/>
  <c r="AL13" i="104"/>
  <c r="AE20" i="104"/>
  <c r="AF20" i="104"/>
  <c r="AR17" i="103"/>
  <c r="AQ17" i="103"/>
  <c r="R23" i="102"/>
  <c r="Q23" i="102"/>
  <c r="R25" i="102"/>
  <c r="Q25" i="102"/>
  <c r="O30" i="70"/>
  <c r="P30" i="70"/>
  <c r="AX12" i="103"/>
  <c r="AW12" i="103"/>
  <c r="AR16" i="104"/>
  <c r="AQ16" i="104"/>
  <c r="AR13" i="104"/>
  <c r="AQ13" i="104"/>
  <c r="AD12" i="103"/>
  <c r="AK29" i="105"/>
  <c r="AL29" i="105"/>
  <c r="AL12" i="105"/>
  <c r="AK12" i="105"/>
  <c r="AQ15" i="105"/>
  <c r="AR15" i="105"/>
  <c r="AL23" i="104"/>
  <c r="AK23" i="104"/>
  <c r="AL17" i="104"/>
  <c r="AK17" i="104"/>
  <c r="AD25" i="104"/>
  <c r="AD18" i="104"/>
  <c r="AR15" i="103"/>
  <c r="AQ15" i="103"/>
  <c r="AQ28" i="103"/>
  <c r="AR28" i="103"/>
  <c r="Q15" i="102"/>
  <c r="R15" i="102"/>
  <c r="Q13" i="102"/>
  <c r="R13" i="102"/>
  <c r="P28" i="70"/>
  <c r="O28" i="70"/>
  <c r="P23" i="70"/>
  <c r="O23" i="70"/>
  <c r="P32" i="70"/>
  <c r="O32" i="70"/>
  <c r="P15" i="36"/>
  <c r="Q15" i="36"/>
  <c r="P18" i="36"/>
  <c r="Q18" i="36"/>
  <c r="AX22" i="104"/>
  <c r="AW22" i="104"/>
  <c r="AX24" i="104"/>
  <c r="AW24" i="104"/>
  <c r="AX19" i="103"/>
  <c r="AW19" i="103"/>
  <c r="AX24" i="105"/>
  <c r="AW24" i="105"/>
  <c r="AX25" i="105"/>
  <c r="AW25" i="105"/>
  <c r="AX12" i="105"/>
  <c r="AW12" i="105"/>
  <c r="AL24" i="103"/>
  <c r="AK24" i="103"/>
  <c r="AL20" i="103"/>
  <c r="AK20" i="103"/>
  <c r="AR13" i="105"/>
  <c r="AQ13" i="105"/>
  <c r="AR22" i="104"/>
  <c r="AQ22" i="104"/>
  <c r="AR21" i="104"/>
  <c r="AQ21" i="104"/>
  <c r="AL14" i="104"/>
  <c r="AK14" i="104"/>
  <c r="AD21" i="104"/>
  <c r="AD17" i="104"/>
  <c r="AR16" i="103"/>
  <c r="AQ16" i="103"/>
  <c r="R19" i="102"/>
  <c r="Q19" i="102"/>
  <c r="Q22" i="102"/>
  <c r="R22" i="102"/>
  <c r="O13" i="70"/>
  <c r="P13" i="70"/>
  <c r="P22" i="70"/>
  <c r="O22" i="70"/>
  <c r="P26" i="70"/>
  <c r="O26" i="70"/>
  <c r="Q12" i="36"/>
  <c r="P12" i="36"/>
  <c r="P29" i="36"/>
  <c r="Q29" i="36"/>
  <c r="AW25" i="104"/>
  <c r="AX25" i="104"/>
  <c r="AW23" i="104"/>
  <c r="AX23" i="104"/>
  <c r="AX12" i="104"/>
  <c r="AW12" i="104"/>
  <c r="AX23" i="105"/>
  <c r="AW23" i="105"/>
  <c r="AX26" i="105"/>
  <c r="AW26" i="105"/>
  <c r="AL18" i="103"/>
  <c r="AK18" i="103"/>
  <c r="AK13" i="103"/>
  <c r="AL13" i="103"/>
  <c r="AQ29" i="105"/>
  <c r="AR29" i="105"/>
  <c r="AK18" i="105"/>
  <c r="AL18" i="105"/>
  <c r="AQ17" i="104"/>
  <c r="AR17" i="104"/>
  <c r="AX23" i="103"/>
  <c r="AW23" i="103"/>
  <c r="AR12" i="104"/>
  <c r="AQ12" i="104"/>
  <c r="AL26" i="105"/>
  <c r="AK26" i="105"/>
  <c r="AL11" i="105"/>
  <c r="AK11" i="105"/>
  <c r="AL17" i="105"/>
  <c r="AK17" i="105"/>
  <c r="AL15" i="104"/>
  <c r="AK15" i="104"/>
  <c r="AQ26" i="105"/>
  <c r="AR26" i="105"/>
  <c r="AR18" i="103"/>
  <c r="AQ18" i="103"/>
  <c r="AX25" i="103"/>
  <c r="AW25" i="103"/>
  <c r="AQ23" i="104"/>
  <c r="AR23" i="104"/>
  <c r="AQ18" i="104"/>
  <c r="AR18" i="104"/>
  <c r="AL15" i="105"/>
  <c r="AK15" i="105"/>
  <c r="AL25" i="105"/>
  <c r="AK25" i="105"/>
  <c r="AK28" i="105"/>
  <c r="AL28" i="105"/>
  <c r="AK20" i="104"/>
  <c r="AL20" i="104"/>
  <c r="AK27" i="104"/>
  <c r="AL27" i="104"/>
  <c r="AD28" i="104"/>
  <c r="AD12" i="104"/>
  <c r="AR26" i="103"/>
  <c r="AQ26" i="103"/>
  <c r="AR13" i="103"/>
  <c r="AQ13" i="103"/>
  <c r="Q10" i="102"/>
  <c r="R10" i="102"/>
  <c r="R21" i="102"/>
  <c r="Q21" i="102"/>
  <c r="P19" i="70"/>
  <c r="O19" i="70"/>
  <c r="O29" i="70"/>
  <c r="P29" i="70"/>
  <c r="P17" i="70"/>
  <c r="O17" i="70"/>
  <c r="AR20" i="105"/>
  <c r="AQ20" i="105"/>
  <c r="P25" i="36"/>
  <c r="Q25" i="36"/>
  <c r="Q19" i="36"/>
  <c r="P19" i="36"/>
  <c r="AD12" i="105"/>
  <c r="AD23" i="105"/>
  <c r="AD15" i="105"/>
  <c r="AD13" i="105"/>
  <c r="AD25" i="105"/>
  <c r="AD17" i="105"/>
  <c r="AD26" i="105"/>
  <c r="AD14" i="105"/>
  <c r="AD20" i="105"/>
  <c r="AD16" i="105"/>
  <c r="AD22" i="105"/>
  <c r="AD29" i="105"/>
  <c r="AD24" i="105"/>
  <c r="AD19" i="105"/>
  <c r="AD18" i="105"/>
  <c r="AD27" i="105"/>
  <c r="AD28" i="105"/>
  <c r="AD11" i="105"/>
  <c r="AD21" i="105"/>
  <c r="AX26" i="104"/>
  <c r="AW26" i="104"/>
  <c r="AX14" i="104"/>
  <c r="AW14" i="104"/>
  <c r="AW18" i="104"/>
  <c r="AX18" i="104"/>
  <c r="O30" i="94"/>
  <c r="AW18" i="103"/>
  <c r="AX18" i="103"/>
  <c r="AW21" i="105"/>
  <c r="AX21" i="105"/>
  <c r="AW13" i="105"/>
  <c r="AX13" i="105"/>
  <c r="AK22" i="103"/>
  <c r="AL22" i="103"/>
  <c r="AK25" i="103"/>
  <c r="AL25" i="103"/>
  <c r="AX28" i="103"/>
  <c r="AW28" i="103"/>
  <c r="Q16" i="102"/>
  <c r="R16" i="102"/>
  <c r="AK16" i="104"/>
  <c r="AL16" i="104"/>
  <c r="AK12" i="104"/>
  <c r="AL12" i="104"/>
  <c r="AD17" i="103"/>
  <c r="AD26" i="104"/>
  <c r="AD14" i="104"/>
  <c r="AE16" i="104"/>
  <c r="AF16" i="104"/>
  <c r="AR25" i="103"/>
  <c r="AQ25" i="103"/>
  <c r="AQ14" i="103"/>
  <c r="AR14" i="103"/>
  <c r="AR22" i="103"/>
  <c r="AQ22" i="103"/>
  <c r="Q20" i="102"/>
  <c r="R20" i="102"/>
  <c r="Q14" i="102"/>
  <c r="R14" i="102"/>
  <c r="O24" i="70"/>
  <c r="P24" i="70"/>
  <c r="O16" i="70"/>
  <c r="P16" i="70"/>
  <c r="O18" i="70"/>
  <c r="P18" i="70"/>
  <c r="AR12" i="105"/>
  <c r="AQ12" i="105"/>
  <c r="Q23" i="36"/>
  <c r="P23" i="36"/>
  <c r="P11" i="36"/>
  <c r="Q11" i="36"/>
  <c r="AD22" i="103"/>
  <c r="AW27" i="103"/>
  <c r="AX27" i="103"/>
  <c r="O30" i="141"/>
  <c r="AX29" i="104"/>
  <c r="AW29" i="104"/>
  <c r="AW28" i="104"/>
  <c r="AX28" i="104"/>
  <c r="AW11" i="104"/>
  <c r="AX11" i="104"/>
  <c r="AW22" i="103"/>
  <c r="AX22" i="103"/>
  <c r="AW18" i="105"/>
  <c r="AX18" i="105"/>
  <c r="AX11" i="105"/>
  <c r="AW11" i="105"/>
  <c r="AK23" i="103"/>
  <c r="AL23" i="103"/>
  <c r="AL28" i="103"/>
  <c r="AK28" i="103"/>
  <c r="AL29" i="103"/>
  <c r="AK29" i="103"/>
  <c r="AR25" i="104"/>
  <c r="AQ25" i="104"/>
  <c r="AK23" i="105"/>
  <c r="AL23" i="105"/>
  <c r="AQ21" i="103"/>
  <c r="AR21" i="103"/>
  <c r="P14" i="36"/>
  <c r="Q14" i="36"/>
  <c r="Q24" i="36"/>
  <c r="P24" i="36"/>
  <c r="AR16" i="105"/>
  <c r="AQ16" i="105"/>
  <c r="AX16" i="104"/>
  <c r="AW16" i="104"/>
  <c r="AX13" i="104"/>
  <c r="AW13" i="104"/>
  <c r="AR14" i="105"/>
  <c r="AQ14" i="105"/>
  <c r="AD11" i="104"/>
  <c r="AX20" i="103"/>
  <c r="AW20" i="103"/>
  <c r="AW22" i="105"/>
  <c r="AX22" i="105"/>
  <c r="AW29" i="105"/>
  <c r="AX29" i="105"/>
  <c r="AK16" i="103"/>
  <c r="AL16" i="103"/>
  <c r="AK15" i="103"/>
  <c r="AL15" i="103"/>
  <c r="AL27" i="103"/>
  <c r="AK27" i="103"/>
  <c r="AR24" i="104"/>
  <c r="AQ24" i="104"/>
  <c r="O27" i="70"/>
  <c r="P27" i="70"/>
  <c r="AL25" i="104"/>
  <c r="AK25" i="104"/>
  <c r="AX29" i="103"/>
  <c r="AW29" i="103"/>
  <c r="AQ11" i="103"/>
  <c r="AR11" i="103"/>
  <c r="Q12" i="102"/>
  <c r="R12" i="102"/>
  <c r="O14" i="70"/>
  <c r="P14" i="70"/>
  <c r="P16" i="36"/>
  <c r="Q16" i="36"/>
  <c r="AX19" i="104"/>
  <c r="AW19" i="104"/>
  <c r="AR23" i="105"/>
  <c r="AQ23" i="105"/>
  <c r="AD11" i="103"/>
  <c r="AD14" i="103"/>
  <c r="AD15" i="103"/>
  <c r="AD21" i="103"/>
  <c r="AD25" i="103"/>
  <c r="AD28" i="103"/>
  <c r="AD27" i="103"/>
  <c r="AD24" i="103"/>
  <c r="AD23" i="103"/>
  <c r="AD13" i="103"/>
  <c r="AD26" i="103"/>
  <c r="AD29" i="103"/>
  <c r="AD16" i="103"/>
  <c r="AD20" i="103"/>
  <c r="AD19" i="103"/>
  <c r="AD18" i="103"/>
  <c r="AR28" i="105"/>
  <c r="AQ28" i="105"/>
  <c r="AX20" i="105"/>
  <c r="AW20" i="105"/>
  <c r="AX16" i="105"/>
  <c r="AW16" i="105"/>
  <c r="AK21" i="103"/>
  <c r="AL21" i="103"/>
  <c r="AL17" i="103"/>
  <c r="AK17" i="103"/>
  <c r="AK19" i="103"/>
  <c r="AL19" i="103"/>
  <c r="AX26" i="103"/>
  <c r="AW26" i="103"/>
  <c r="AF22" i="104" l="1"/>
  <c r="AF18" i="103"/>
  <c r="AE18" i="103"/>
  <c r="AF24" i="103"/>
  <c r="AE24" i="103"/>
  <c r="AE27" i="105"/>
  <c r="AF27" i="105"/>
  <c r="AE14" i="105"/>
  <c r="AF14" i="105"/>
  <c r="AF17" i="104"/>
  <c r="AE17" i="104"/>
  <c r="AE23" i="104"/>
  <c r="AF23" i="104"/>
  <c r="AF13" i="104"/>
  <c r="AE13" i="104"/>
  <c r="AE23" i="103"/>
  <c r="AF23" i="103"/>
  <c r="AF18" i="105"/>
  <c r="AE18" i="105"/>
  <c r="AF21" i="104"/>
  <c r="AE21" i="104"/>
  <c r="AF15" i="104"/>
  <c r="AE15" i="104"/>
  <c r="AF27" i="103"/>
  <c r="AE27" i="103"/>
  <c r="AF26" i="105"/>
  <c r="AE26" i="105"/>
  <c r="AE20" i="103"/>
  <c r="AF20" i="103"/>
  <c r="AF28" i="103"/>
  <c r="AE28" i="103"/>
  <c r="AE19" i="105"/>
  <c r="AF19" i="105"/>
  <c r="AE17" i="105"/>
  <c r="AF17" i="105"/>
  <c r="AF18" i="104"/>
  <c r="AE18" i="104"/>
  <c r="AE15" i="103"/>
  <c r="AF15" i="103"/>
  <c r="AF11" i="104"/>
  <c r="AE11" i="104"/>
  <c r="AF24" i="105"/>
  <c r="AE24" i="105"/>
  <c r="AE25" i="105"/>
  <c r="AF25" i="105"/>
  <c r="AF25" i="104"/>
  <c r="AE25" i="104"/>
  <c r="AF26" i="103"/>
  <c r="AE26" i="103"/>
  <c r="AF22" i="103"/>
  <c r="AE22" i="103"/>
  <c r="AE19" i="103"/>
  <c r="AF19" i="103"/>
  <c r="AF16" i="103"/>
  <c r="AE16" i="103"/>
  <c r="AF25" i="103"/>
  <c r="AE25" i="103"/>
  <c r="AE29" i="103"/>
  <c r="AF29" i="103"/>
  <c r="AE21" i="103"/>
  <c r="AF21" i="103"/>
  <c r="AE14" i="104"/>
  <c r="AF14" i="104"/>
  <c r="AF29" i="105"/>
  <c r="AE29" i="105"/>
  <c r="AF13" i="105"/>
  <c r="AE13" i="105"/>
  <c r="AF26" i="104"/>
  <c r="AE26" i="104"/>
  <c r="AF15" i="105"/>
  <c r="AE15" i="105"/>
  <c r="AE12" i="104"/>
  <c r="AF12" i="104"/>
  <c r="AF12" i="103"/>
  <c r="AE12" i="103"/>
  <c r="AE24" i="104"/>
  <c r="AF24" i="104"/>
  <c r="AF21" i="105"/>
  <c r="AE21" i="105"/>
  <c r="AF22" i="105"/>
  <c r="AE22" i="105"/>
  <c r="AF13" i="103"/>
  <c r="AE13" i="103"/>
  <c r="AE14" i="103"/>
  <c r="AF14" i="103"/>
  <c r="AF17" i="103"/>
  <c r="AE17" i="103"/>
  <c r="AE11" i="105"/>
  <c r="AF11" i="105"/>
  <c r="AF16" i="105"/>
  <c r="AE16" i="105"/>
  <c r="AE23" i="105"/>
  <c r="AF23" i="105"/>
  <c r="AE28" i="104"/>
  <c r="AF28" i="104"/>
  <c r="AE27" i="104"/>
  <c r="AF27" i="104"/>
  <c r="AE11" i="103"/>
  <c r="AF11" i="103"/>
  <c r="AE28" i="105"/>
  <c r="AF28" i="105"/>
  <c r="AE20" i="105"/>
  <c r="AF20" i="105"/>
  <c r="AE12" i="105"/>
  <c r="AF12" i="105"/>
  <c r="K27" i="164" l="1"/>
  <c r="M19" i="90" l="1"/>
  <c r="M28" i="90"/>
  <c r="M14" i="90"/>
  <c r="M29" i="90"/>
  <c r="M31" i="90"/>
  <c r="M25" i="90"/>
  <c r="M21" i="90"/>
  <c r="M24" i="90"/>
  <c r="M20" i="90"/>
  <c r="M30" i="90"/>
  <c r="M27" i="90"/>
  <c r="M13" i="90"/>
  <c r="M33" i="90"/>
  <c r="M17" i="90"/>
  <c r="M16" i="90"/>
  <c r="M15" i="90"/>
  <c r="M26" i="90"/>
  <c r="M18" i="90"/>
  <c r="M22" i="90"/>
  <c r="M23" i="90"/>
  <c r="O19" i="90" l="1"/>
  <c r="O29" i="90"/>
  <c r="O32" i="90"/>
  <c r="O20" i="90"/>
  <c r="O18" i="90"/>
  <c r="O23" i="90"/>
  <c r="O14" i="90"/>
  <c r="O13" i="90"/>
  <c r="O21" i="90"/>
  <c r="O16" i="90"/>
  <c r="O26" i="90"/>
  <c r="O24" i="90"/>
  <c r="O15" i="90"/>
  <c r="O17" i="90"/>
  <c r="O30" i="90"/>
  <c r="O31" i="90"/>
  <c r="O28" i="90"/>
  <c r="O25" i="90"/>
  <c r="O27" i="90"/>
  <c r="O22" i="90"/>
  <c r="P30" i="90" l="1"/>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K27" i="159" l="1"/>
  <c r="K27" i="160"/>
  <c r="K27" i="163"/>
  <c r="K27" i="162"/>
  <c r="K27" i="161"/>
  <c r="J27" i="163" l="1"/>
  <c r="X27" i="163" s="1"/>
  <c r="Y27" i="163" l="1"/>
  <c r="AA27" i="161" l="1"/>
  <c r="AA27" i="160"/>
</calcChain>
</file>

<file path=xl/sharedStrings.xml><?xml version="1.0" encoding="utf-8"?>
<sst xmlns="http://schemas.openxmlformats.org/spreadsheetml/2006/main" count="5019" uniqueCount="500">
  <si>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</si>
  <si>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</si>
  <si>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</si>
  <si>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</si>
  <si>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</si>
  <si>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</si>
  <si>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</si>
  <si>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</si>
  <si>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</si>
  <si>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</si>
  <si>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</si>
  <si>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</si>
  <si>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</si>
  <si>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</si>
  <si>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</si>
  <si>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</si>
  <si>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</si>
  <si>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</si>
  <si>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</si>
  <si>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</si>
  <si>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</si>
  <si>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</si>
  <si>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</si>
  <si>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</si>
  <si>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</si>
  <si>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</si>
  <si>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</si>
  <si>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</si>
  <si>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</si>
  <si>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</si>
  <si>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</si>
  <si>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</si>
  <si>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</si>
  <si>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</si>
  <si>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</si>
  <si>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</si>
  <si>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</si>
  <si>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</si>
  <si>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</si>
  <si>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</si>
  <si>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</si>
  <si>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</si>
  <si>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</si>
  <si>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</si>
  <si>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</si>
  <si>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</si>
  <si>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</si>
  <si>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</si>
  <si>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</si>
  <si>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</si>
  <si>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</si>
  <si>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</si>
  <si>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</si>
  <si>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</si>
  <si>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</si>
  <si>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</si>
  <si>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</si>
  <si>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</si>
  <si>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</si>
  <si>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</si>
  <si>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</si>
  <si>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</si>
  <si>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</si>
  <si>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</si>
  <si>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</si>
  <si>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</si>
  <si>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</si>
  <si>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</si>
  <si>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</si>
  <si>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</si>
  <si>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</si>
  <si>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</si>
  <si>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</si>
  <si>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</si>
  <si>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</si>
  <si>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</si>
  <si>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</si>
  <si>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</si>
  <si>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</si>
  <si>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</si>
  <si>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</si>
  <si>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</si>
  <si>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</si>
  <si>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</si>
  <si>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</si>
  <si>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</si>
  <si>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</si>
  <si>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</si>
  <si>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</si>
  <si>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</si>
  <si>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</si>
  <si>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</si>
  <si>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</si>
  <si>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</si>
  <si>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</si>
  <si>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</si>
  <si>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</si>
  <si>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</si>
  <si>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</si>
  <si>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</si>
  <si>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</si>
  <si>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</si>
  <si>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</si>
  <si>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</si>
  <si>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</si>
  <si>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</si>
  <si>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</si>
  <si>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</si>
  <si>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</si>
  <si>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</si>
  <si>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</si>
  <si>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</si>
  <si>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</si>
  <si>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</si>
  <si>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</si>
  <si>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</si>
  <si>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</si>
  <si>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</si>
  <si>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</si>
  <si>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</si>
  <si>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</si>
  <si>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</si>
  <si>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</si>
  <si>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</si>
  <si>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</si>
  <si>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</si>
  <si>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</si>
  <si>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</si>
  <si>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</si>
  <si>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</si>
  <si>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</si>
  <si>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</si>
  <si>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</si>
  <si>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</si>
  <si>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</si>
  <si>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</si>
  <si>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</si>
  <si>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</si>
  <si>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</si>
  <si>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</si>
  <si>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</si>
  <si>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</si>
  <si>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</si>
  <si>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</si>
  <si>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</si>
  <si>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</si>
  <si>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</si>
  <si>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</si>
  <si>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</si>
  <si>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</si>
  <si>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</si>
  <si>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</si>
  <si>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</si>
  <si>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</si>
  <si>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</si>
  <si>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</si>
  <si>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</si>
  <si>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</si>
  <si>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</si>
  <si>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</si>
  <si>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</si>
  <si>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</si>
  <si>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</si>
  <si>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</si>
  <si>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</si>
  <si>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</si>
  <si>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</si>
  <si>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</si>
  <si>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</si>
  <si>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</si>
  <si>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</si>
  <si>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</si>
  <si>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</si>
  <si>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</si>
  <si>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</si>
  <si>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</si>
  <si>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</si>
  <si>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</si>
  <si>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</si>
  <si>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</si>
  <si>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</si>
  <si>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</si>
  <si>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</si>
  <si>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</si>
  <si>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</si>
  <si>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</si>
  <si>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</si>
  <si>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</si>
  <si>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</si>
  <si>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</si>
  <si>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</si>
  <si>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</si>
  <si>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</si>
  <si>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</si>
  <si>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</si>
  <si>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</si>
  <si>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</si>
  <si>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</si>
  <si>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</si>
  <si>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</si>
  <si>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</si>
  <si>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</si>
  <si>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</si>
  <si>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</si>
  <si>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</si>
  <si>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</si>
  <si>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</si>
  <si>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</si>
  <si>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</si>
  <si>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</si>
  <si>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</si>
  <si>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</si>
  <si>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</si>
  <si>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</si>
  <si>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</si>
  <si>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</si>
  <si>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</si>
  <si>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</si>
  <si>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</si>
  <si>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</si>
  <si>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</si>
  <si>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</si>
  <si>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</si>
  <si>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</si>
  <si>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</si>
  <si>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</si>
  <si>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</si>
  <si>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</si>
  <si>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</si>
  <si>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</si>
  <si>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</si>
  <si>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</si>
  <si>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</si>
  <si>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</si>
  <si>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</si>
  <si>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</si>
  <si>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</si>
  <si>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</si>
  <si>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</si>
  <si>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</si>
  <si>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</si>
  <si>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</si>
  <si>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</si>
  <si>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</si>
  <si>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</si>
  <si>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</si>
  <si>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</si>
  <si>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</si>
  <si>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</si>
  <si>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</si>
  <si>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</si>
  <si>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</si>
  <si>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</si>
  <si>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</si>
  <si>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</si>
  <si>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</si>
  <si>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</si>
  <si>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</si>
  <si>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</si>
  <si>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</si>
  <si>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</si>
  <si>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</si>
  <si>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</si>
  <si>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</si>
  <si>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</si>
  <si>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</si>
  <si>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</si>
  <si>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</si>
  <si>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</si>
  <si>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</si>
  <si>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</si>
  <si>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</si>
  <si>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</si>
  <si>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</si>
  <si>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</si>
  <si>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</si>
  <si>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</si>
  <si>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</si>
  <si>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</si>
  <si>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</si>
  <si>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</si>
  <si>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</si>
  <si>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</si>
  <si>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</si>
  <si>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</si>
  <si>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</si>
  <si>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</si>
  <si>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</si>
  <si>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</si>
  <si>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</si>
  <si>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</si>
  <si>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</si>
  <si>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</si>
  <si>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</si>
  <si>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</si>
  <si>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</si>
  <si>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</si>
  <si>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</si>
  <si>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</si>
  <si>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</si>
  <si>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</si>
  <si>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</si>
  <si>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</si>
  <si>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</si>
  <si>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</si>
  <si>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</si>
  <si>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</si>
  <si>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</si>
  <si>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</si>
  <si>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</si>
  <si>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</si>
  <si>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</si>
  <si>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</si>
  <si>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</si>
  <si>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</si>
  <si>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</si>
  <si>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</si>
  <si>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</si>
  <si>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</si>
  <si>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</si>
  <si>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</si>
  <si>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</si>
  <si>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</si>
  <si>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</si>
  <si>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</si>
  <si>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</si>
  <si>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</si>
  <si>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</si>
  <si>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</si>
  <si>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</si>
  <si>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</si>
  <si>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</si>
  <si>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</si>
  <si>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</si>
  <si>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</si>
  <si>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</si>
  <si>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</si>
  <si>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</si>
  <si>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</si>
  <si>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</si>
  <si>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</si>
  <si>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</si>
  <si>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</si>
  <si>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</si>
  <si>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</si>
  <si>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</si>
  <si>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</si>
  <si>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</si>
  <si>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</si>
  <si>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</si>
  <si>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</si>
  <si>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</si>
  <si>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</si>
  <si>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</si>
  <si>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</si>
  <si>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</si>
  <si>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</si>
  <si>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</si>
  <si>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</si>
  <si>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</si>
  <si>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</si>
  <si>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</si>
  <si>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</si>
  <si>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</si>
  <si>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</si>
  <si>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</si>
  <si>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</si>
  <si>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</si>
  <si>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</si>
  <si>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</si>
  <si>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</si>
  <si>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</si>
  <si>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</si>
  <si>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</si>
  <si>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</si>
  <si>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</si>
  <si>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</si>
  <si>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</si>
  <si>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</si>
  <si>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</si>
  <si>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</si>
  <si>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</si>
  <si>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</si>
  <si>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</si>
  <si>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</si>
  <si>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</si>
  <si>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</si>
  <si>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</si>
  <si>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</si>
  <si>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</si>
  <si>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</si>
  <si>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</si>
  <si>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</si>
  <si>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</si>
  <si>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</si>
  <si>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</si>
  <si>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</si>
  <si>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</si>
  <si>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</si>
  <si>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</si>
  <si>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</si>
  <si>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</si>
  <si>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</si>
  <si>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</si>
  <si>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</si>
  <si>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</si>
  <si>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</si>
  <si>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</si>
  <si>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</si>
  <si>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</si>
  <si>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</si>
  <si>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</si>
  <si>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</si>
  <si>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</si>
  <si>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</si>
  <si>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</si>
  <si>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</si>
  <si>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</si>
  <si>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</si>
  <si>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</si>
  <si>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</si>
  <si>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</si>
  <si>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</si>
  <si>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</si>
  <si>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</si>
  <si>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</si>
  <si>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</si>
  <si>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</si>
  <si>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</si>
  <si>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</si>
  <si>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</si>
  <si>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</si>
  <si>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</si>
  <si>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</si>
  <si>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</si>
  <si>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</si>
  <si>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</si>
  <si>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</si>
  <si>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</si>
  <si>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</si>
  <si>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</si>
  <si>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</si>
  <si>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</si>
  <si>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</si>
  <si>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</si>
  <si>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</si>
  <si>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</si>
  <si>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</si>
  <si>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</si>
  <si>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</si>
  <si>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</si>
  <si>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</si>
  <si>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</si>
  <si>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</si>
  <si>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</si>
  <si>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</si>
  <si>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</si>
  <si>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</si>
  <si>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</si>
  <si>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</si>
  <si>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</si>
  <si>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</si>
  <si>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</si>
  <si>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</si>
  <si>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</si>
  <si>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</si>
  <si>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</si>
  <si>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</si>
  <si>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</si>
  <si>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</si>
  <si>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</si>
  <si>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</si>
  <si>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</si>
  <si>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</si>
  <si>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</si>
  <si>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</si>
  <si>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</si>
  <si>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</si>
  <si>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</si>
  <si>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</si>
  <si>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</si>
  <si>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</si>
  <si>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</si>
  <si>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</si>
  <si>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</si>
  <si>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</si>
  <si>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</si>
  <si>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</si>
  <si>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</si>
  <si>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 xml:space="preserve">(1) Cifras INE de población referidas al 01/01/2024. Publicado Censo de Población Anual el 19/12/2024 </t>
  </si>
  <si>
    <t>(1) Cifras INE de población referidas al 01/01/2024. Real Decreto 1210/2024, de 28 de noviembre BOE 12.12.24.</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</si>
  <si>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</si>
  <si>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</si>
  <si>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</si>
  <si>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</si>
  <si>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</si>
  <si>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</si>
  <si>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</si>
  <si>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Situación a 28 de febrero de 2025</t>
  </si>
  <si>
    <t>Tiempo de resolución calculado sobre las Resoluciones realizadas entre el 1 de marzo de 2024 y el 28 de febrero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</si>
</sst>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2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53">
    <xf numFmtId="0" fontId="0" fillId="0" borderId="0" applyBorder="0"/>
    <xf numFmtId="166" fontId="16" fillId="0" borderId="0" applyFont="0" applyFill="0" applyBorder="0" applyAlignment="0" applyProtection="0"/>
    <xf numFmtId="0" fontId="55" fillId="0" borderId="0"/>
    <xf numFmtId="0" fontId="16" fillId="0" borderId="0"/>
    <xf numFmtId="0" fontId="16" fillId="0" borderId="0"/>
    <xf numFmtId="0" fontId="16" fillId="0" borderId="0"/>
    <xf numFmtId="0" fontId="16" fillId="0" borderId="0" applyBorder="0"/>
    <xf numFmtId="0" fontId="16" fillId="0" borderId="0" applyBorder="0"/>
    <xf numFmtId="9" fontId="16" fillId="0" borderId="0" applyFont="0" applyFill="0" applyBorder="0" applyAlignment="0" applyProtection="0"/>
    <xf numFmtId="9" fontId="16" fillId="0" borderId="0" applyFont="0" applyFill="0" applyBorder="0" applyAlignment="0" applyProtection="0"/>
    <xf numFmtId="0" fontId="16" fillId="0" borderId="0"/>
    <xf numFmtId="9" fontId="15" fillId="0" borderId="0" applyFont="0" applyFill="0" applyBorder="0" applyAlignment="0" applyProtection="0"/>
    <xf numFmtId="166" fontId="16" fillId="0" borderId="0" applyFont="0" applyFill="0" applyBorder="0" applyAlignment="0" applyProtection="0"/>
    <xf numFmtId="164" fontId="16" fillId="0" borderId="0" applyFont="0" applyFill="0" applyBorder="0" applyAlignment="0" applyProtection="0"/>
    <xf numFmtId="0" fontId="15" fillId="0" borderId="0"/>
    <xf numFmtId="9" fontId="14" fillId="0" borderId="0" applyFont="0" applyFill="0" applyBorder="0" applyAlignment="0" applyProtection="0"/>
    <xf numFmtId="0" fontId="16" fillId="0" borderId="0" applyBorder="0"/>
    <xf numFmtId="0" fontId="14" fillId="0" borderId="0"/>
    <xf numFmtId="0" fontId="95" fillId="0" borderId="0" applyNumberFormat="0" applyFill="0" applyBorder="0" applyAlignment="0" applyProtection="0"/>
    <xf numFmtId="0" fontId="13" fillId="0" borderId="0"/>
    <xf numFmtId="9" fontId="13" fillId="0" borderId="0" applyFont="0" applyFill="0" applyBorder="0" applyAlignment="0" applyProtection="0"/>
    <xf numFmtId="165" fontId="16" fillId="0" borderId="0" applyFont="0" applyFill="0" applyBorder="0" applyAlignment="0" applyProtection="0"/>
    <xf numFmtId="0" fontId="96" fillId="0" borderId="0"/>
    <xf numFmtId="0" fontId="97" fillId="0" borderId="0" applyNumberFormat="0" applyFill="0" applyBorder="0" applyAlignment="0" applyProtection="0"/>
    <xf numFmtId="0" fontId="98" fillId="0" borderId="21" applyNumberFormat="0" applyFill="0" applyAlignment="0" applyProtection="0"/>
    <xf numFmtId="0" fontId="99" fillId="0" borderId="22" applyNumberFormat="0" applyFill="0" applyAlignment="0" applyProtection="0"/>
    <xf numFmtId="0" fontId="100" fillId="0" borderId="23" applyNumberFormat="0" applyFill="0" applyAlignment="0" applyProtection="0"/>
    <xf numFmtId="0" fontId="100" fillId="0" borderId="0" applyNumberFormat="0" applyFill="0" applyBorder="0" applyAlignment="0" applyProtection="0"/>
    <xf numFmtId="0" fontId="101" fillId="7" borderId="0" applyNumberFormat="0" applyBorder="0" applyAlignment="0" applyProtection="0"/>
    <xf numFmtId="0" fontId="102" fillId="8" borderId="0" applyNumberFormat="0" applyBorder="0" applyAlignment="0" applyProtection="0"/>
    <xf numFmtId="0" fontId="103" fillId="9" borderId="0" applyNumberFormat="0" applyBorder="0" applyAlignment="0" applyProtection="0"/>
    <xf numFmtId="0" fontId="104" fillId="10" borderId="24" applyNumberFormat="0" applyAlignment="0" applyProtection="0"/>
    <xf numFmtId="0" fontId="105" fillId="11" borderId="25" applyNumberFormat="0" applyAlignment="0" applyProtection="0"/>
    <xf numFmtId="0" fontId="106" fillId="11" borderId="24" applyNumberFormat="0" applyAlignment="0" applyProtection="0"/>
    <xf numFmtId="0" fontId="107" fillId="0" borderId="26" applyNumberFormat="0" applyFill="0" applyAlignment="0" applyProtection="0"/>
    <xf numFmtId="0" fontId="54" fillId="12" borderId="27" applyNumberFormat="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29" applyNumberFormat="0" applyFill="0" applyAlignment="0" applyProtection="0"/>
    <xf numFmtId="0" fontId="53"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53"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53"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53"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53"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53" fillId="34"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1" fillId="0" borderId="0"/>
    <xf numFmtId="0" fontId="12" fillId="13" borderId="28" applyNumberFormat="0" applyFont="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4" fillId="0" borderId="0"/>
    <xf numFmtId="0" fontId="115" fillId="0" borderId="0"/>
    <xf numFmtId="0" fontId="11" fillId="13" borderId="28"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0" borderId="0"/>
    <xf numFmtId="0" fontId="16"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6"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16" fillId="0" borderId="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16"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218" fillId="0" borderId="0"/>
    <xf numFmtId="0" fontId="16"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0" borderId="0"/>
    <xf numFmtId="164" fontId="16" fillId="0" borderId="0" applyFont="0" applyFill="0" applyBorder="0" applyAlignment="0" applyProtection="0"/>
    <xf numFmtId="9" fontId="5" fillId="0" borderId="0" applyFont="0" applyFill="0" applyBorder="0" applyAlignment="0" applyProtection="0"/>
    <xf numFmtId="0" fontId="219" fillId="9" borderId="0" applyNumberFormat="0" applyBorder="0" applyAlignment="0" applyProtection="0"/>
    <xf numFmtId="0" fontId="16" fillId="0" borderId="0"/>
    <xf numFmtId="0" fontId="53" fillId="17" borderId="0" applyNumberFormat="0" applyBorder="0" applyAlignment="0" applyProtection="0"/>
    <xf numFmtId="0" fontId="53" fillId="21" borderId="0" applyNumberFormat="0" applyBorder="0" applyAlignment="0" applyProtection="0"/>
    <xf numFmtId="0" fontId="53" fillId="25" borderId="0" applyNumberFormat="0" applyBorder="0" applyAlignment="0" applyProtection="0"/>
    <xf numFmtId="0" fontId="53" fillId="29" borderId="0" applyNumberFormat="0" applyBorder="0" applyAlignment="0" applyProtection="0"/>
    <xf numFmtId="0" fontId="53" fillId="33" borderId="0" applyNumberFormat="0" applyBorder="0" applyAlignment="0" applyProtection="0"/>
    <xf numFmtId="0" fontId="53" fillId="37" borderId="0" applyNumberFormat="0" applyBorder="0" applyAlignment="0" applyProtection="0"/>
    <xf numFmtId="0" fontId="16" fillId="0" borderId="0"/>
    <xf numFmtId="0" fontId="16" fillId="0" borderId="0"/>
    <xf numFmtId="0" fontId="112" fillId="0" borderId="0" applyNumberFormat="0" applyFill="0" applyBorder="0" applyAlignment="0" applyProtection="0"/>
    <xf numFmtId="0" fontId="113" fillId="0" borderId="0" applyNumberFormat="0" applyFill="0" applyBorder="0" applyAlignment="0" applyProtection="0"/>
    <xf numFmtId="0" fontId="16" fillId="0" borderId="0" applyBorder="0"/>
    <xf numFmtId="0" fontId="55" fillId="0" borderId="0"/>
    <xf numFmtId="9" fontId="16" fillId="0" borderId="0" applyFont="0" applyFill="0" applyBorder="0" applyAlignment="0" applyProtection="0"/>
    <xf numFmtId="9" fontId="5" fillId="0" borderId="0" applyFont="0" applyFill="0" applyBorder="0" applyAlignment="0" applyProtection="0"/>
    <xf numFmtId="164" fontId="1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95" fillId="0" borderId="0" applyNumberFormat="0" applyFill="0" applyBorder="0" applyAlignment="0" applyProtection="0"/>
    <xf numFmtId="0" fontId="5" fillId="0" borderId="0"/>
    <xf numFmtId="9" fontId="5" fillId="0" borderId="0" applyFont="0" applyFill="0" applyBorder="0" applyAlignment="0" applyProtection="0"/>
    <xf numFmtId="165" fontId="16" fillId="0" borderId="0" applyFont="0" applyFill="0" applyBorder="0" applyAlignment="0" applyProtection="0"/>
    <xf numFmtId="0" fontId="55" fillId="0" borderId="0"/>
    <xf numFmtId="0" fontId="103" fillId="9"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16" fillId="0" borderId="0"/>
    <xf numFmtId="0" fontId="5" fillId="13" borderId="28" applyNumberFormat="0" applyFont="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55" fillId="0" borderId="0"/>
    <xf numFmtId="0" fontId="220"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16" fillId="0" borderId="0"/>
    <xf numFmtId="0" fontId="3" fillId="13" borderId="28" applyNumberFormat="0" applyFont="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cellStyleXfs>
  <cellXfs count="1770">
    <xf numFmtId="0" fontId="0" fillId="0" borderId="0" xfId="0"/>
    <xf numFmtId="0" fontId="17" fillId="0" borderId="0" xfId="0" applyFont="1" applyAlignment="1">
      <alignment vertical="center" wrapText="1"/>
    </xf>
    <xf numFmtId="0" fontId="0" fillId="0" borderId="0" xfId="0" applyAlignment="1">
      <alignment vertical="center"/>
    </xf>
    <xf numFmtId="0" fontId="18" fillId="0" borderId="0" xfId="0" applyFont="1" applyAlignment="1">
      <alignment vertical="center" wrapText="1"/>
    </xf>
    <xf numFmtId="0" fontId="18" fillId="0" borderId="0" xfId="0" applyFont="1" applyAlignment="1">
      <alignment horizontal="left" vertic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3" fontId="17" fillId="0" borderId="0" xfId="0" applyNumberFormat="1" applyFont="1" applyAlignment="1">
      <alignment vertical="center" wrapText="1"/>
    </xf>
    <xf numFmtId="0" fontId="21" fillId="0" borderId="0" xfId="0" applyFont="1" applyBorder="1" applyAlignment="1">
      <alignment vertical="center" wrapText="1"/>
    </xf>
    <xf numFmtId="0" fontId="18" fillId="0" borderId="0" xfId="0" applyFont="1" applyBorder="1" applyAlignment="1">
      <alignment vertical="center" wrapText="1"/>
    </xf>
    <xf numFmtId="0" fontId="17" fillId="0" borderId="0" xfId="0" applyFont="1" applyAlignment="1">
      <alignment horizontal="left" vertical="center"/>
    </xf>
    <xf numFmtId="0" fontId="34" fillId="0" borderId="0" xfId="0" applyFont="1" applyAlignment="1">
      <alignment horizontal="center"/>
    </xf>
    <xf numFmtId="0" fontId="35" fillId="0" borderId="0" xfId="0" applyFont="1" applyAlignment="1">
      <alignment horizontal="right" vertical="center"/>
    </xf>
    <xf numFmtId="0" fontId="37" fillId="0" borderId="0" xfId="0" applyFont="1" applyAlignment="1">
      <alignment vertical="center" wrapText="1"/>
    </xf>
    <xf numFmtId="2" fontId="39" fillId="0" borderId="0" xfId="0" applyNumberFormat="1" applyFont="1" applyAlignment="1">
      <alignment horizontal="left" vertical="center" wrapText="1"/>
    </xf>
    <xf numFmtId="3" fontId="17" fillId="0" borderId="0" xfId="0" applyNumberFormat="1" applyFont="1" applyAlignment="1">
      <alignment horizontal="left" vertical="center"/>
    </xf>
    <xf numFmtId="0" fontId="17" fillId="0" borderId="0" xfId="0" applyFont="1" applyBorder="1" applyAlignment="1">
      <alignment horizontal="left" vertical="center"/>
    </xf>
    <xf numFmtId="0" fontId="34" fillId="0" borderId="0" xfId="0" applyFont="1"/>
    <xf numFmtId="0" fontId="18" fillId="0" borderId="0" xfId="0" applyFont="1" applyAlignment="1">
      <alignment horizontal="center" vertical="center"/>
    </xf>
    <xf numFmtId="0" fontId="18" fillId="0" borderId="0" xfId="0" applyFont="1" applyBorder="1" applyAlignment="1">
      <alignment horizontal="center" vertical="center"/>
    </xf>
    <xf numFmtId="0" fontId="43" fillId="0" borderId="0" xfId="0" applyFont="1" applyBorder="1" applyAlignment="1">
      <alignment vertical="center" wrapText="1"/>
    </xf>
    <xf numFmtId="0" fontId="17" fillId="0" borderId="0" xfId="0" applyFont="1" applyBorder="1" applyAlignment="1">
      <alignment vertical="center" wrapText="1"/>
    </xf>
    <xf numFmtId="0" fontId="56" fillId="0" borderId="0" xfId="0" applyFont="1" applyAlignment="1">
      <alignment vertical="center"/>
    </xf>
    <xf numFmtId="0" fontId="0" fillId="0" borderId="0" xfId="0" applyBorder="1" applyAlignment="1">
      <alignment vertical="center"/>
    </xf>
    <xf numFmtId="0" fontId="47" fillId="0" borderId="0" xfId="0" applyFont="1" applyAlignment="1">
      <alignment vertical="center" wrapText="1"/>
    </xf>
    <xf numFmtId="0" fontId="58" fillId="0" borderId="0" xfId="0" applyFont="1" applyAlignment="1">
      <alignment vertical="center"/>
    </xf>
    <xf numFmtId="0" fontId="60" fillId="0" borderId="0" xfId="0" applyFont="1"/>
    <xf numFmtId="4" fontId="50" fillId="0" borderId="9" xfId="0" applyNumberFormat="1" applyFont="1" applyBorder="1" applyAlignment="1">
      <alignment horizontal="center" vertical="center"/>
    </xf>
    <xf numFmtId="4" fontId="50" fillId="0" borderId="11" xfId="0" applyNumberFormat="1" applyFont="1" applyBorder="1" applyAlignment="1">
      <alignment horizontal="center" vertical="center"/>
    </xf>
    <xf numFmtId="4" fontId="50" fillId="0" borderId="11" xfId="0" applyNumberFormat="1" applyFont="1" applyBorder="1" applyAlignment="1">
      <alignment horizontal="center" vertical="center" wrapText="1"/>
    </xf>
    <xf numFmtId="4" fontId="50" fillId="0" borderId="6" xfId="0" applyNumberFormat="1" applyFont="1" applyBorder="1" applyAlignment="1">
      <alignment horizontal="center" vertical="center" wrapText="1"/>
    </xf>
    <xf numFmtId="0" fontId="55" fillId="0" borderId="0" xfId="2" applyAlignment="1">
      <alignment vertical="center"/>
    </xf>
    <xf numFmtId="0" fontId="19" fillId="0" borderId="0" xfId="2" applyFont="1" applyAlignment="1">
      <alignment vertical="center"/>
    </xf>
    <xf numFmtId="0" fontId="35" fillId="0" borderId="0" xfId="2" applyFont="1" applyAlignment="1">
      <alignment horizontal="right" vertical="center"/>
    </xf>
    <xf numFmtId="0" fontId="41" fillId="0" borderId="0" xfId="2" applyFont="1" applyAlignment="1">
      <alignment vertical="center"/>
    </xf>
    <xf numFmtId="0" fontId="17" fillId="0" borderId="0" xfId="2" applyFont="1" applyAlignment="1">
      <alignment horizontal="left" vertical="center"/>
    </xf>
    <xf numFmtId="0" fontId="36" fillId="0" borderId="0" xfId="2" applyFont="1" applyAlignment="1">
      <alignment horizontal="left" vertical="center"/>
    </xf>
    <xf numFmtId="0" fontId="18" fillId="0" borderId="0" xfId="2" applyFont="1" applyAlignment="1">
      <alignment horizontal="left" vertical="center"/>
    </xf>
    <xf numFmtId="0" fontId="33" fillId="0" borderId="0" xfId="2" applyFont="1" applyAlignment="1">
      <alignment horizontal="center" vertical="center" wrapText="1"/>
    </xf>
    <xf numFmtId="0" fontId="23" fillId="0" borderId="0" xfId="2" applyFont="1" applyAlignment="1">
      <alignment vertical="center" wrapText="1"/>
    </xf>
    <xf numFmtId="0" fontId="33" fillId="0" borderId="0" xfId="2" applyFont="1" applyAlignment="1">
      <alignment vertical="center" wrapText="1"/>
    </xf>
    <xf numFmtId="0" fontId="31" fillId="0" borderId="0" xfId="2" applyFont="1" applyAlignment="1">
      <alignment horizontal="center" vertical="center" wrapText="1"/>
    </xf>
    <xf numFmtId="0" fontId="32" fillId="0" borderId="0" xfId="2" applyFont="1" applyAlignment="1">
      <alignment vertical="center" wrapText="1"/>
    </xf>
    <xf numFmtId="0" fontId="32" fillId="0" borderId="7" xfId="2" applyFont="1" applyBorder="1" applyAlignment="1">
      <alignment horizontal="center" vertical="center" wrapText="1"/>
    </xf>
    <xf numFmtId="0" fontId="32" fillId="0" borderId="6" xfId="2" applyFont="1" applyBorder="1" applyAlignment="1">
      <alignment horizontal="center" vertical="center" wrapText="1"/>
    </xf>
    <xf numFmtId="0" fontId="31"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horizontal="center" vertical="center" wrapText="1"/>
    </xf>
    <xf numFmtId="0" fontId="26" fillId="0" borderId="0" xfId="2" applyFont="1" applyAlignment="1">
      <alignment vertical="center" wrapText="1"/>
    </xf>
    <xf numFmtId="0" fontId="24" fillId="0" borderId="0" xfId="2" applyFont="1" applyAlignment="1">
      <alignment vertical="center" wrapText="1"/>
    </xf>
    <xf numFmtId="0" fontId="27" fillId="0" borderId="0" xfId="2" applyFont="1" applyAlignment="1">
      <alignment horizontal="center" vertical="center" wrapText="1"/>
    </xf>
    <xf numFmtId="0" fontId="29" fillId="0" borderId="5" xfId="2" applyFont="1" applyBorder="1" applyAlignment="1">
      <alignment horizontal="left" vertical="center" wrapText="1"/>
    </xf>
    <xf numFmtId="3" fontId="28" fillId="0" borderId="0" xfId="2" applyNumberFormat="1" applyFont="1" applyAlignment="1">
      <alignment vertical="center" wrapText="1"/>
    </xf>
    <xf numFmtId="3" fontId="28" fillId="0" borderId="10" xfId="2" applyNumberFormat="1" applyFont="1" applyBorder="1" applyAlignment="1" applyProtection="1">
      <alignment horizontal="center" vertical="center"/>
      <protection locked="0"/>
    </xf>
    <xf numFmtId="4" fontId="50" fillId="0" borderId="9" xfId="2" applyNumberFormat="1" applyFont="1" applyBorder="1" applyAlignment="1">
      <alignment horizontal="center" vertical="center"/>
    </xf>
    <xf numFmtId="3" fontId="28" fillId="3" borderId="10" xfId="2" applyNumberFormat="1" applyFont="1" applyFill="1" applyBorder="1" applyAlignment="1" applyProtection="1">
      <alignment horizontal="center" vertical="center"/>
      <protection locked="0"/>
    </xf>
    <xf numFmtId="167" fontId="50" fillId="0" borderId="9" xfId="1" applyNumberFormat="1" applyFont="1" applyBorder="1" applyAlignment="1">
      <alignment horizontal="center" vertical="center"/>
    </xf>
    <xf numFmtId="0" fontId="46" fillId="0" borderId="0" xfId="2" applyFont="1" applyAlignment="1">
      <alignment vertical="center" wrapText="1"/>
    </xf>
    <xf numFmtId="0" fontId="27" fillId="0" borderId="0" xfId="2" applyFont="1" applyAlignment="1">
      <alignment vertical="center" wrapText="1"/>
    </xf>
    <xf numFmtId="0" fontId="29" fillId="0" borderId="4" xfId="2" applyFont="1" applyBorder="1" applyAlignment="1">
      <alignment horizontal="left" vertical="center" wrapText="1"/>
    </xf>
    <xf numFmtId="3" fontId="28" fillId="0" borderId="12" xfId="2" applyNumberFormat="1" applyFont="1" applyBorder="1" applyAlignment="1" applyProtection="1">
      <alignment horizontal="center" vertical="center"/>
      <protection locked="0"/>
    </xf>
    <xf numFmtId="4" fontId="50" fillId="0" borderId="11" xfId="2" applyNumberFormat="1" applyFont="1" applyBorder="1" applyAlignment="1">
      <alignment horizontal="center" vertical="center"/>
    </xf>
    <xf numFmtId="3" fontId="28" fillId="3" borderId="12" xfId="2" applyNumberFormat="1" applyFont="1" applyFill="1" applyBorder="1" applyAlignment="1" applyProtection="1">
      <alignment horizontal="center" vertical="center"/>
      <protection locked="0"/>
    </xf>
    <xf numFmtId="167" fontId="50" fillId="0" borderId="11" xfId="1" applyNumberFormat="1" applyFont="1" applyBorder="1" applyAlignment="1">
      <alignment horizontal="center" vertical="center"/>
    </xf>
    <xf numFmtId="3" fontId="28" fillId="0" borderId="12" xfId="2" applyNumberFormat="1" applyFont="1" applyBorder="1" applyAlignment="1" applyProtection="1">
      <alignment horizontal="center" vertical="center" wrapText="1"/>
      <protection locked="0"/>
    </xf>
    <xf numFmtId="0" fontId="30" fillId="0" borderId="0" xfId="2" applyFont="1" applyAlignment="1">
      <alignment horizontal="center" vertical="center" wrapText="1"/>
    </xf>
    <xf numFmtId="0" fontId="30" fillId="0" borderId="0" xfId="2" applyFont="1" applyAlignment="1">
      <alignment vertical="center" wrapText="1"/>
    </xf>
    <xf numFmtId="3" fontId="28" fillId="3" borderId="12" xfId="2" applyNumberFormat="1" applyFont="1" applyFill="1" applyBorder="1" applyAlignment="1" applyProtection="1">
      <alignment horizontal="center" vertical="center" wrapText="1"/>
      <protection locked="0"/>
    </xf>
    <xf numFmtId="4" fontId="50" fillId="0" borderId="11" xfId="2" applyNumberFormat="1" applyFont="1" applyBorder="1" applyAlignment="1">
      <alignment horizontal="center" vertical="center" wrapText="1"/>
    </xf>
    <xf numFmtId="167" fontId="50" fillId="0" borderId="11" xfId="1" applyNumberFormat="1" applyFont="1" applyBorder="1" applyAlignment="1">
      <alignment horizontal="center" vertical="center" wrapText="1"/>
    </xf>
    <xf numFmtId="0" fontId="29" fillId="0" borderId="3" xfId="2" applyFont="1" applyBorder="1" applyAlignment="1">
      <alignment horizontal="left" vertical="center" wrapText="1"/>
    </xf>
    <xf numFmtId="3" fontId="28" fillId="0" borderId="7" xfId="2" applyNumberFormat="1" applyFont="1" applyBorder="1" applyAlignment="1" applyProtection="1">
      <alignment horizontal="center" vertical="center" wrapText="1"/>
      <protection locked="0"/>
    </xf>
    <xf numFmtId="4" fontId="50" fillId="0" borderId="6" xfId="2" applyNumberFormat="1" applyFont="1" applyBorder="1" applyAlignment="1">
      <alignment horizontal="center" vertical="center" wrapText="1"/>
    </xf>
    <xf numFmtId="3" fontId="28" fillId="3" borderId="7" xfId="2" applyNumberFormat="1" applyFont="1" applyFill="1" applyBorder="1" applyAlignment="1" applyProtection="1">
      <alignment horizontal="center" vertical="center" wrapText="1"/>
      <protection locked="0"/>
    </xf>
    <xf numFmtId="167" fontId="50" fillId="0" borderId="6" xfId="1" applyNumberFormat="1" applyFont="1" applyBorder="1" applyAlignment="1">
      <alignment horizontal="center" vertical="center" wrapText="1"/>
    </xf>
    <xf numFmtId="0" fontId="52" fillId="0" borderId="0" xfId="2" applyFont="1" applyAlignment="1">
      <alignment horizontal="center" vertical="center" wrapText="1"/>
    </xf>
    <xf numFmtId="167" fontId="52" fillId="0" borderId="0" xfId="1" applyNumberFormat="1" applyFont="1" applyBorder="1" applyAlignment="1">
      <alignment horizontal="center" vertical="center" wrapText="1"/>
    </xf>
    <xf numFmtId="0" fontId="18" fillId="0" borderId="0" xfId="2" applyFont="1" applyAlignment="1">
      <alignment vertical="center" wrapText="1"/>
    </xf>
    <xf numFmtId="0" fontId="23" fillId="0" borderId="2" xfId="2" applyFont="1" applyBorder="1" applyAlignment="1">
      <alignment horizontal="left" vertical="center" wrapText="1"/>
    </xf>
    <xf numFmtId="3" fontId="23" fillId="0" borderId="1" xfId="2" applyNumberFormat="1" applyFont="1" applyBorder="1" applyAlignment="1">
      <alignment horizontal="center" vertical="center" wrapText="1"/>
    </xf>
    <xf numFmtId="4" fontId="51" fillId="0" borderId="8" xfId="2" applyNumberFormat="1" applyFont="1" applyBorder="1" applyAlignment="1">
      <alignment horizontal="center" vertical="center" wrapText="1"/>
    </xf>
    <xf numFmtId="167" fontId="51" fillId="0" borderId="8" xfId="1" applyNumberFormat="1" applyFont="1" applyBorder="1" applyAlignment="1">
      <alignment horizontal="center" vertical="center" wrapText="1"/>
    </xf>
    <xf numFmtId="0" fontId="21" fillId="0" borderId="0" xfId="2" applyFont="1" applyAlignment="1">
      <alignment vertical="center" wrapText="1"/>
    </xf>
    <xf numFmtId="0" fontId="58" fillId="0" borderId="0" xfId="2" applyFont="1" applyAlignment="1">
      <alignment vertical="center" wrapText="1"/>
    </xf>
    <xf numFmtId="2" fontId="39" fillId="0" borderId="0" xfId="2" applyNumberFormat="1" applyFont="1" applyAlignment="1">
      <alignment vertical="center" wrapText="1"/>
    </xf>
    <xf numFmtId="0" fontId="36" fillId="0" borderId="0" xfId="2" applyFont="1" applyAlignment="1">
      <alignment vertical="center" wrapText="1"/>
    </xf>
    <xf numFmtId="2" fontId="38" fillId="0" borderId="0" xfId="2" applyNumberFormat="1" applyFont="1" applyAlignment="1">
      <alignment vertical="center" wrapText="1"/>
    </xf>
    <xf numFmtId="0" fontId="17" fillId="0" borderId="0" xfId="2" applyFont="1" applyAlignment="1">
      <alignment vertical="center" wrapText="1"/>
    </xf>
    <xf numFmtId="0" fontId="37" fillId="0" borderId="0" xfId="2" applyFont="1" applyAlignment="1">
      <alignment vertical="center" wrapText="1"/>
    </xf>
    <xf numFmtId="10" fontId="17" fillId="0" borderId="0" xfId="2" applyNumberFormat="1" applyFont="1" applyAlignment="1">
      <alignment vertical="center" wrapText="1"/>
    </xf>
    <xf numFmtId="0" fontId="40" fillId="0" borderId="6" xfId="2" applyFont="1" applyBorder="1" applyAlignment="1">
      <alignment horizontal="center" vertical="center" wrapText="1"/>
    </xf>
    <xf numFmtId="0" fontId="48" fillId="0" borderId="0" xfId="2" applyFont="1"/>
    <xf numFmtId="0" fontId="48" fillId="0" borderId="0" xfId="2" applyFont="1" applyAlignment="1">
      <alignment horizontal="left" vertical="center" wrapText="1"/>
    </xf>
    <xf numFmtId="0" fontId="48" fillId="0" borderId="0" xfId="2" applyFont="1" applyAlignment="1">
      <alignment vertical="center" wrapText="1"/>
    </xf>
    <xf numFmtId="0" fontId="0" fillId="4" borderId="0" xfId="0" applyFill="1" applyBorder="1"/>
    <xf numFmtId="0" fontId="61" fillId="0" borderId="0" xfId="0" applyFont="1"/>
    <xf numFmtId="0" fontId="64" fillId="0" borderId="0" xfId="0" applyFont="1" applyAlignment="1">
      <alignment horizontal="left" vertical="center"/>
    </xf>
    <xf numFmtId="0" fontId="63" fillId="0" borderId="0" xfId="0" applyFont="1"/>
    <xf numFmtId="0" fontId="62" fillId="0" borderId="0" xfId="0" applyFont="1" applyAlignment="1">
      <alignment vertical="center"/>
    </xf>
    <xf numFmtId="0" fontId="61" fillId="4" borderId="0" xfId="0" applyFont="1" applyFill="1" applyBorder="1"/>
    <xf numFmtId="0" fontId="53" fillId="4" borderId="0" xfId="0" applyFont="1" applyFill="1" applyBorder="1"/>
    <xf numFmtId="3" fontId="61" fillId="4" borderId="0" xfId="0" applyNumberFormat="1" applyFont="1" applyFill="1" applyBorder="1"/>
    <xf numFmtId="10" fontId="61" fillId="4" borderId="0" xfId="0" applyNumberFormat="1" applyFont="1" applyFill="1" applyBorder="1"/>
    <xf numFmtId="0" fontId="54" fillId="4" borderId="0" xfId="0" applyFont="1" applyFill="1" applyBorder="1"/>
    <xf numFmtId="3" fontId="54" fillId="4" borderId="0" xfId="0" applyNumberFormat="1" applyFont="1" applyFill="1" applyBorder="1"/>
    <xf numFmtId="10" fontId="54" fillId="4" borderId="0" xfId="0" applyNumberFormat="1" applyFont="1" applyFill="1" applyBorder="1"/>
    <xf numFmtId="0" fontId="22" fillId="0" borderId="0" xfId="0" applyFont="1" applyBorder="1" applyAlignment="1">
      <alignment horizontal="left" vertical="center" wrapText="1"/>
    </xf>
    <xf numFmtId="3" fontId="28" fillId="0" borderId="10" xfId="0" applyNumberFormat="1" applyFont="1" applyBorder="1" applyAlignment="1" applyProtection="1">
      <alignment horizontal="center" vertical="center"/>
      <protection locked="0"/>
    </xf>
    <xf numFmtId="3" fontId="28" fillId="0" borderId="12" xfId="0" applyNumberFormat="1" applyFont="1" applyBorder="1" applyAlignment="1" applyProtection="1">
      <alignment horizontal="center" vertical="center"/>
      <protection locked="0"/>
    </xf>
    <xf numFmtId="3" fontId="28" fillId="0" borderId="12" xfId="0" applyNumberFormat="1" applyFont="1" applyBorder="1" applyAlignment="1" applyProtection="1">
      <alignment horizontal="center" vertical="center" wrapText="1"/>
      <protection locked="0"/>
    </xf>
    <xf numFmtId="3" fontId="28" fillId="0" borderId="7" xfId="0" applyNumberFormat="1" applyFont="1" applyBorder="1" applyAlignment="1" applyProtection="1">
      <alignment horizontal="center" vertical="center" wrapText="1"/>
      <protection locked="0"/>
    </xf>
    <xf numFmtId="0" fontId="43" fillId="0" borderId="0" xfId="0" applyFont="1" applyAlignment="1">
      <alignment horizontal="left" vertical="center"/>
    </xf>
    <xf numFmtId="0" fontId="69" fillId="4" borderId="0" xfId="0" applyFont="1" applyFill="1" applyBorder="1"/>
    <xf numFmtId="3" fontId="0" fillId="4" borderId="0" xfId="0" applyNumberFormat="1" applyFill="1" applyBorder="1"/>
    <xf numFmtId="10" fontId="0" fillId="4" borderId="0" xfId="0" applyNumberFormat="1" applyFill="1" applyBorder="1"/>
    <xf numFmtId="0" fontId="65" fillId="0" borderId="0" xfId="2" applyFont="1" applyAlignment="1">
      <alignment horizontal="center" vertical="center" wrapText="1"/>
    </xf>
    <xf numFmtId="0" fontId="45" fillId="0" borderId="0" xfId="2" applyFont="1" applyAlignment="1">
      <alignment vertical="center" wrapText="1"/>
    </xf>
    <xf numFmtId="3" fontId="45" fillId="0" borderId="0" xfId="2" applyNumberFormat="1" applyFont="1" applyAlignment="1">
      <alignment vertical="center" wrapText="1"/>
    </xf>
    <xf numFmtId="0" fontId="70" fillId="0" borderId="0" xfId="2" applyFont="1" applyAlignment="1">
      <alignment horizontal="center" vertical="center" wrapText="1"/>
    </xf>
    <xf numFmtId="0" fontId="48" fillId="0" borderId="0" xfId="2" applyFont="1" applyAlignment="1">
      <alignment horizontal="center" vertical="center" wrapText="1"/>
    </xf>
    <xf numFmtId="0" fontId="44" fillId="0" borderId="0" xfId="2" applyFont="1" applyAlignment="1">
      <alignment vertical="center" wrapText="1"/>
    </xf>
    <xf numFmtId="2" fontId="48" fillId="0" borderId="0" xfId="1" applyNumberFormat="1" applyFont="1" applyBorder="1" applyAlignment="1">
      <alignment horizontal="center" vertical="center"/>
    </xf>
    <xf numFmtId="2" fontId="48" fillId="0" borderId="0" xfId="1" applyNumberFormat="1" applyFont="1" applyBorder="1" applyAlignment="1">
      <alignment horizontal="center" vertical="center" wrapText="1"/>
    </xf>
    <xf numFmtId="2" fontId="48" fillId="0" borderId="0" xfId="2" applyNumberFormat="1" applyFont="1" applyAlignment="1">
      <alignment vertical="center" wrapText="1"/>
    </xf>
    <xf numFmtId="0" fontId="43" fillId="0" borderId="0" xfId="2" applyFont="1" applyAlignment="1">
      <alignment vertical="center" wrapText="1"/>
    </xf>
    <xf numFmtId="0" fontId="53" fillId="4" borderId="0" xfId="16" applyFont="1" applyFill="1" applyBorder="1"/>
    <xf numFmtId="0" fontId="69" fillId="0" borderId="0" xfId="16" applyFont="1" applyBorder="1"/>
    <xf numFmtId="0" fontId="53" fillId="0" borderId="0" xfId="16" applyFont="1" applyBorder="1"/>
    <xf numFmtId="169" fontId="53" fillId="4" borderId="0" xfId="0" applyNumberFormat="1" applyFont="1" applyFill="1" applyBorder="1"/>
    <xf numFmtId="0" fontId="23" fillId="0" borderId="4" xfId="2" applyFont="1" applyBorder="1" applyAlignment="1">
      <alignment vertical="center" wrapText="1"/>
    </xf>
    <xf numFmtId="3" fontId="51" fillId="0" borderId="8" xfId="2" applyNumberFormat="1" applyFont="1" applyBorder="1" applyAlignment="1">
      <alignment horizontal="center" vertical="center" wrapText="1"/>
    </xf>
    <xf numFmtId="0" fontId="43" fillId="0" borderId="0" xfId="0" applyFont="1" applyBorder="1" applyAlignment="1">
      <alignment horizontal="left" vertical="center"/>
    </xf>
    <xf numFmtId="0" fontId="57" fillId="0" borderId="0" xfId="0" applyFont="1" applyBorder="1" applyAlignment="1">
      <alignment horizontal="left" vertical="center"/>
    </xf>
    <xf numFmtId="0" fontId="72" fillId="0" borderId="0" xfId="0" applyFont="1" applyBorder="1" applyAlignment="1">
      <alignment vertical="center" wrapText="1"/>
    </xf>
    <xf numFmtId="0" fontId="75" fillId="0" borderId="0" xfId="0" applyFont="1" applyBorder="1" applyAlignment="1">
      <alignment horizontal="center" vertical="center" wrapText="1"/>
    </xf>
    <xf numFmtId="0" fontId="68" fillId="0" borderId="0" xfId="0" applyFont="1" applyBorder="1" applyAlignment="1">
      <alignment vertical="center" wrapText="1"/>
    </xf>
    <xf numFmtId="0" fontId="76" fillId="0" borderId="0" xfId="0" applyFont="1" applyBorder="1" applyAlignment="1">
      <alignment horizontal="center" vertical="center" wrapText="1"/>
    </xf>
    <xf numFmtId="0" fontId="77" fillId="0" borderId="0" xfId="0" applyFont="1" applyBorder="1" applyAlignment="1">
      <alignment horizontal="center" vertical="center" wrapText="1"/>
    </xf>
    <xf numFmtId="0" fontId="78" fillId="0" borderId="0" xfId="0" applyFont="1" applyBorder="1" applyAlignment="1">
      <alignment vertical="center" wrapText="1"/>
    </xf>
    <xf numFmtId="0" fontId="71" fillId="0" borderId="0" xfId="0" applyFont="1" applyBorder="1" applyAlignment="1">
      <alignment vertical="center" wrapText="1"/>
    </xf>
    <xf numFmtId="10" fontId="71" fillId="0" borderId="0" xfId="7" applyNumberFormat="1" applyFont="1" applyBorder="1" applyAlignment="1">
      <alignment vertical="center" wrapText="1"/>
    </xf>
    <xf numFmtId="3" fontId="71" fillId="0" borderId="0" xfId="7" applyNumberFormat="1" applyFont="1" applyBorder="1" applyAlignment="1" applyProtection="1">
      <alignment horizontal="center" vertical="center"/>
      <protection locked="0"/>
    </xf>
    <xf numFmtId="10" fontId="71" fillId="0" borderId="0" xfId="6" applyNumberFormat="1" applyFont="1" applyBorder="1" applyAlignment="1">
      <alignment vertical="center" wrapText="1"/>
    </xf>
    <xf numFmtId="9" fontId="71" fillId="0" borderId="0" xfId="8" applyFont="1" applyBorder="1" applyAlignment="1">
      <alignment vertical="center" wrapText="1"/>
    </xf>
    <xf numFmtId="10" fontId="79" fillId="0" borderId="0" xfId="7" applyNumberFormat="1" applyFont="1" applyBorder="1" applyAlignment="1">
      <alignment vertical="center" wrapText="1"/>
    </xf>
    <xf numFmtId="0" fontId="72" fillId="0" borderId="0" xfId="0" applyFont="1" applyBorder="1" applyAlignment="1">
      <alignment horizontal="left" vertical="center" wrapText="1"/>
    </xf>
    <xf numFmtId="3" fontId="79" fillId="0" borderId="0" xfId="0" applyNumberFormat="1" applyFont="1" applyBorder="1" applyAlignment="1">
      <alignment horizontal="center" vertical="center" wrapText="1"/>
    </xf>
    <xf numFmtId="0" fontId="61" fillId="0" borderId="0" xfId="0" applyFont="1" applyBorder="1" applyAlignment="1">
      <alignment vertical="center" wrapText="1"/>
    </xf>
    <xf numFmtId="2" fontId="77" fillId="0" borderId="0" xfId="0" applyNumberFormat="1" applyFont="1" applyBorder="1" applyAlignment="1">
      <alignment vertical="center" wrapText="1"/>
    </xf>
    <xf numFmtId="2" fontId="77" fillId="0" borderId="0" xfId="0" applyNumberFormat="1" applyFont="1" applyBorder="1" applyAlignment="1">
      <alignment horizontal="left" vertical="center" wrapText="1"/>
    </xf>
    <xf numFmtId="0" fontId="57" fillId="0" borderId="0" xfId="0" applyFont="1" applyBorder="1" applyAlignment="1">
      <alignment vertical="center" wrapText="1"/>
    </xf>
    <xf numFmtId="2" fontId="44" fillId="0" borderId="0" xfId="0" applyNumberFormat="1" applyFont="1" applyAlignment="1">
      <alignment horizontal="left" vertical="center" wrapText="1"/>
    </xf>
    <xf numFmtId="2" fontId="59" fillId="0" borderId="0" xfId="0" applyNumberFormat="1" applyFont="1" applyBorder="1" applyAlignment="1">
      <alignment vertical="center" wrapText="1"/>
    </xf>
    <xf numFmtId="0" fontId="80" fillId="0" borderId="0" xfId="0" applyFont="1" applyBorder="1" applyAlignment="1">
      <alignment horizontal="center" vertical="center"/>
    </xf>
    <xf numFmtId="0" fontId="79" fillId="0" borderId="0" xfId="0" applyFont="1" applyBorder="1" applyAlignment="1">
      <alignment vertical="center" wrapText="1"/>
    </xf>
    <xf numFmtId="0" fontId="81" fillId="0" borderId="0" xfId="0" applyFont="1" applyBorder="1" applyAlignment="1">
      <alignment horizontal="center" vertical="center" wrapText="1"/>
    </xf>
    <xf numFmtId="0" fontId="75" fillId="0" borderId="0" xfId="0" applyFont="1" applyBorder="1" applyAlignment="1">
      <alignment vertical="center" wrapText="1"/>
    </xf>
    <xf numFmtId="0" fontId="82" fillId="0" borderId="0" xfId="0" applyFont="1" applyBorder="1" applyAlignment="1">
      <alignment horizontal="center" vertical="center" wrapText="1"/>
    </xf>
    <xf numFmtId="0" fontId="83" fillId="0" borderId="0" xfId="0" applyFont="1" applyBorder="1" applyAlignment="1">
      <alignment vertical="center" wrapText="1"/>
    </xf>
    <xf numFmtId="0" fontId="77" fillId="0" borderId="0" xfId="0" applyFont="1" applyBorder="1" applyAlignment="1">
      <alignment vertical="center" wrapText="1"/>
    </xf>
    <xf numFmtId="0" fontId="84" fillId="0" borderId="0" xfId="0" applyFont="1" applyBorder="1" applyAlignment="1">
      <alignment horizontal="center" vertical="center" wrapText="1"/>
    </xf>
    <xf numFmtId="0" fontId="85" fillId="0" borderId="0" xfId="0" applyFont="1" applyBorder="1" applyAlignment="1">
      <alignment vertical="center" wrapText="1"/>
    </xf>
    <xf numFmtId="3" fontId="71" fillId="0" borderId="0" xfId="0" applyNumberFormat="1" applyFont="1" applyBorder="1" applyAlignment="1">
      <alignment horizontal="center" vertical="center" wrapText="1"/>
    </xf>
    <xf numFmtId="3" fontId="71" fillId="0" borderId="0" xfId="0" applyNumberFormat="1" applyFont="1" applyBorder="1" applyAlignment="1">
      <alignment horizontal="center" vertical="center"/>
    </xf>
    <xf numFmtId="4" fontId="86" fillId="0" borderId="0" xfId="0" applyNumberFormat="1" applyFont="1" applyBorder="1" applyAlignment="1">
      <alignment horizontal="center" vertical="center"/>
    </xf>
    <xf numFmtId="4" fontId="71" fillId="0" borderId="0" xfId="0" applyNumberFormat="1" applyFont="1" applyBorder="1" applyAlignment="1">
      <alignment horizontal="center" vertical="center"/>
    </xf>
    <xf numFmtId="4" fontId="86" fillId="0" borderId="0" xfId="0" applyNumberFormat="1" applyFont="1" applyBorder="1" applyAlignment="1">
      <alignment horizontal="center" vertical="center" wrapText="1"/>
    </xf>
    <xf numFmtId="0" fontId="87" fillId="0" borderId="0" xfId="0" applyFont="1" applyBorder="1" applyAlignment="1">
      <alignment horizontal="left" vertical="center" wrapText="1"/>
    </xf>
    <xf numFmtId="0" fontId="71" fillId="0" borderId="0" xfId="0" applyFont="1" applyBorder="1" applyAlignment="1">
      <alignment horizontal="center" vertical="center" wrapText="1"/>
    </xf>
    <xf numFmtId="4" fontId="71" fillId="0" borderId="0" xfId="0" applyNumberFormat="1" applyFont="1" applyBorder="1" applyAlignment="1">
      <alignment horizontal="center" vertical="center" wrapText="1"/>
    </xf>
    <xf numFmtId="3" fontId="71" fillId="0" borderId="0" xfId="0" applyNumberFormat="1" applyFont="1" applyBorder="1" applyAlignment="1">
      <alignment vertical="center" wrapText="1"/>
    </xf>
    <xf numFmtId="0" fontId="79" fillId="0" borderId="0" xfId="0" applyFont="1" applyBorder="1" applyAlignment="1">
      <alignment horizontal="center" vertical="center" wrapText="1"/>
    </xf>
    <xf numFmtId="0" fontId="82" fillId="0" borderId="0" xfId="0" applyFont="1" applyBorder="1" applyAlignment="1">
      <alignment vertical="center" wrapText="1"/>
    </xf>
    <xf numFmtId="0" fontId="73" fillId="0" borderId="0" xfId="0" applyFont="1" applyBorder="1" applyAlignment="1">
      <alignment vertical="center" wrapText="1"/>
    </xf>
    <xf numFmtId="4" fontId="88" fillId="0" borderId="0" xfId="0" applyNumberFormat="1" applyFont="1" applyBorder="1" applyAlignment="1">
      <alignment horizontal="center" vertical="center" wrapText="1"/>
    </xf>
    <xf numFmtId="4" fontId="79" fillId="0" borderId="0" xfId="0" applyNumberFormat="1" applyFont="1" applyBorder="1" applyAlignment="1">
      <alignment horizontal="center" vertical="center" wrapText="1"/>
    </xf>
    <xf numFmtId="2" fontId="78" fillId="0" borderId="0" xfId="0" applyNumberFormat="1" applyFont="1" applyBorder="1" applyAlignment="1">
      <alignment vertical="center" wrapText="1"/>
    </xf>
    <xf numFmtId="0" fontId="57" fillId="0" borderId="0" xfId="0" applyFont="1" applyAlignment="1">
      <alignment horizontal="left" vertical="center"/>
    </xf>
    <xf numFmtId="0" fontId="57" fillId="0" borderId="0" xfId="0" applyFont="1" applyAlignment="1">
      <alignment horizontal="center" vertical="center"/>
    </xf>
    <xf numFmtId="0" fontId="57" fillId="0" borderId="0" xfId="0" applyFont="1" applyBorder="1" applyAlignment="1">
      <alignment horizontal="center" vertical="center"/>
    </xf>
    <xf numFmtId="0" fontId="23" fillId="0" borderId="13" xfId="2" applyFont="1" applyBorder="1" applyAlignment="1">
      <alignment vertical="center" wrapText="1"/>
    </xf>
    <xf numFmtId="168" fontId="50" fillId="0" borderId="9" xfId="2" applyNumberFormat="1" applyFont="1" applyBorder="1" applyAlignment="1">
      <alignment horizontal="center" vertical="center"/>
    </xf>
    <xf numFmtId="168" fontId="50" fillId="0" borderId="11" xfId="2" applyNumberFormat="1" applyFont="1" applyBorder="1" applyAlignment="1">
      <alignment horizontal="center" vertical="center"/>
    </xf>
    <xf numFmtId="168" fontId="50" fillId="0" borderId="11" xfId="2" applyNumberFormat="1" applyFont="1" applyBorder="1" applyAlignment="1">
      <alignment horizontal="center" vertical="center" wrapText="1"/>
    </xf>
    <xf numFmtId="168" fontId="50" fillId="0" borderId="6" xfId="2" applyNumberFormat="1" applyFont="1" applyBorder="1" applyAlignment="1">
      <alignment horizontal="center" vertical="center" wrapText="1"/>
    </xf>
    <xf numFmtId="168" fontId="52" fillId="0" borderId="0" xfId="2" applyNumberFormat="1" applyFont="1" applyAlignment="1">
      <alignment horizontal="center" vertical="center" wrapText="1"/>
    </xf>
    <xf numFmtId="4" fontId="52" fillId="0" borderId="0" xfId="2" applyNumberFormat="1" applyFont="1" applyAlignment="1">
      <alignment horizontal="center" vertical="center" wrapText="1"/>
    </xf>
    <xf numFmtId="9" fontId="16" fillId="0" borderId="0" xfId="8" applyFont="1" applyBorder="1" applyAlignment="1">
      <alignment horizontal="center" vertical="center"/>
    </xf>
    <xf numFmtId="0" fontId="74" fillId="0" borderId="0" xfId="0" applyFont="1" applyBorder="1" applyAlignment="1">
      <alignment vertical="center" wrapText="1"/>
    </xf>
    <xf numFmtId="0" fontId="49" fillId="0" borderId="0" xfId="0" applyFont="1" applyBorder="1" applyAlignment="1">
      <alignment vertical="center" wrapText="1"/>
    </xf>
    <xf numFmtId="0" fontId="19" fillId="0" borderId="0" xfId="0" applyFont="1" applyBorder="1" applyAlignment="1">
      <alignment vertical="center" wrapText="1"/>
    </xf>
    <xf numFmtId="0" fontId="89" fillId="0" borderId="0" xfId="0" applyFont="1" applyBorder="1" applyAlignment="1">
      <alignment horizontal="center" vertical="center"/>
    </xf>
    <xf numFmtId="0" fontId="61" fillId="0" borderId="0" xfId="2" applyFont="1" applyAlignment="1">
      <alignment vertical="center"/>
    </xf>
    <xf numFmtId="0" fontId="93" fillId="0" borderId="0" xfId="0" applyFont="1" applyBorder="1" applyAlignment="1">
      <alignment vertical="center" wrapText="1"/>
    </xf>
    <xf numFmtId="2" fontId="44" fillId="0" borderId="0" xfId="0" applyNumberFormat="1" applyFont="1" applyBorder="1" applyAlignment="1">
      <alignment vertical="center" wrapText="1"/>
    </xf>
    <xf numFmtId="2" fontId="44" fillId="0" borderId="0" xfId="0" applyNumberFormat="1" applyFont="1" applyBorder="1" applyAlignment="1">
      <alignment horizontal="left" vertical="center" wrapText="1"/>
    </xf>
    <xf numFmtId="2" fontId="93" fillId="0" borderId="0" xfId="0" applyNumberFormat="1" applyFont="1" applyAlignment="1">
      <alignment horizontal="left" vertical="center" wrapText="1"/>
    </xf>
    <xf numFmtId="0" fontId="93" fillId="0" borderId="0" xfId="0" applyFont="1" applyAlignment="1">
      <alignment horizontal="left" vertical="center" wrapText="1"/>
    </xf>
    <xf numFmtId="3" fontId="93" fillId="0" borderId="0" xfId="0" applyNumberFormat="1" applyFont="1" applyAlignment="1">
      <alignment horizontal="left" vertical="center" wrapText="1"/>
    </xf>
    <xf numFmtId="0" fontId="69" fillId="0" borderId="0" xfId="16" applyFont="1" applyBorder="1" applyAlignment="1">
      <alignment horizontal="center"/>
    </xf>
    <xf numFmtId="0" fontId="69" fillId="4" borderId="0" xfId="16" applyFont="1" applyFill="1" applyBorder="1"/>
    <xf numFmtId="0" fontId="94" fillId="0" borderId="0" xfId="16" applyFont="1" applyBorder="1" applyAlignment="1">
      <alignment horizontal="center"/>
    </xf>
    <xf numFmtId="0" fontId="94" fillId="4" borderId="0" xfId="16" applyFont="1" applyFill="1" applyBorder="1"/>
    <xf numFmtId="0" fontId="69" fillId="4" borderId="0" xfId="16" applyFont="1" applyFill="1" applyBorder="1" applyAlignment="1">
      <alignment horizontal="center"/>
    </xf>
    <xf numFmtId="3" fontId="69" fillId="0" borderId="0" xfId="17" applyNumberFormat="1" applyFont="1"/>
    <xf numFmtId="9" fontId="69" fillId="0" borderId="0" xfId="15" applyFont="1" applyFill="1" applyBorder="1"/>
    <xf numFmtId="0" fontId="69" fillId="0" borderId="0" xfId="16" applyFont="1" applyBorder="1" applyAlignment="1">
      <alignment vertical="center"/>
    </xf>
    <xf numFmtId="0" fontId="73" fillId="0" borderId="2" xfId="0" applyFont="1" applyBorder="1" applyAlignment="1">
      <alignment horizontal="left" vertical="center" wrapText="1"/>
    </xf>
    <xf numFmtId="0" fontId="119" fillId="0" borderId="0" xfId="0" applyFont="1" applyAlignment="1">
      <alignment vertical="center"/>
    </xf>
    <xf numFmtId="0" fontId="120" fillId="0" borderId="0" xfId="0" applyFont="1"/>
    <xf numFmtId="0" fontId="120" fillId="0" borderId="0" xfId="0" applyFont="1" applyAlignment="1">
      <alignment horizontal="left"/>
    </xf>
    <xf numFmtId="0" fontId="120" fillId="0" borderId="0" xfId="0" applyFont="1" applyAlignment="1">
      <alignment vertical="center" wrapText="1"/>
    </xf>
    <xf numFmtId="0" fontId="121" fillId="0" borderId="0" xfId="0" applyFont="1" applyAlignment="1">
      <alignment horizontal="justify" vertical="center" wrapText="1"/>
    </xf>
    <xf numFmtId="0" fontId="123" fillId="0" borderId="0" xfId="18" applyFont="1" applyAlignment="1">
      <alignment horizontal="left" vertical="center" wrapText="1"/>
    </xf>
    <xf numFmtId="0" fontId="123" fillId="0" borderId="0" xfId="0" applyFont="1" applyAlignment="1">
      <alignment vertical="center"/>
    </xf>
    <xf numFmtId="0" fontId="90" fillId="0" borderId="0" xfId="0" applyFont="1" applyAlignment="1">
      <alignment vertical="center"/>
    </xf>
    <xf numFmtId="0" fontId="90" fillId="0" borderId="0" xfId="0" applyFont="1" applyAlignment="1">
      <alignment horizontal="left" vertical="center"/>
    </xf>
    <xf numFmtId="0" fontId="124" fillId="0" borderId="0" xfId="0" applyFont="1" applyAlignment="1">
      <alignment vertical="center"/>
    </xf>
    <xf numFmtId="0" fontId="10" fillId="4" borderId="0" xfId="19" applyFont="1" applyFill="1"/>
    <xf numFmtId="0" fontId="10" fillId="0" borderId="0" xfId="19" applyFont="1"/>
    <xf numFmtId="14" fontId="10" fillId="0" borderId="0" xfId="19" applyNumberFormat="1" applyFont="1"/>
    <xf numFmtId="0" fontId="10" fillId="4" borderId="88" xfId="19" applyFont="1" applyFill="1" applyBorder="1"/>
    <xf numFmtId="0" fontId="10" fillId="4" borderId="101" xfId="19" applyFont="1" applyFill="1" applyBorder="1"/>
    <xf numFmtId="3" fontId="10" fillId="0" borderId="0" xfId="19" applyNumberFormat="1" applyFont="1"/>
    <xf numFmtId="0" fontId="54" fillId="6" borderId="0" xfId="19" applyFont="1" applyFill="1" applyAlignment="1">
      <alignment horizontal="center" vertical="center"/>
    </xf>
    <xf numFmtId="14" fontId="54" fillId="38" borderId="98" xfId="19" applyNumberFormat="1" applyFont="1" applyFill="1" applyBorder="1" applyAlignment="1">
      <alignment horizontal="center" vertical="center"/>
    </xf>
    <xf numFmtId="14" fontId="54" fillId="38" borderId="0" xfId="19" applyNumberFormat="1" applyFont="1" applyFill="1" applyAlignment="1">
      <alignment horizontal="center" vertical="center"/>
    </xf>
    <xf numFmtId="14" fontId="54" fillId="38" borderId="100" xfId="19" applyNumberFormat="1" applyFont="1" applyFill="1" applyBorder="1" applyAlignment="1">
      <alignment horizontal="center" vertical="center"/>
    </xf>
    <xf numFmtId="14" fontId="54" fillId="38" borderId="99" xfId="19" applyNumberFormat="1" applyFont="1" applyFill="1" applyBorder="1" applyAlignment="1">
      <alignment horizontal="center" vertical="center"/>
    </xf>
    <xf numFmtId="14" fontId="54" fillId="38" borderId="39" xfId="19" applyNumberFormat="1" applyFont="1" applyFill="1" applyBorder="1" applyAlignment="1">
      <alignment horizontal="center" vertical="center"/>
    </xf>
    <xf numFmtId="14" fontId="54" fillId="38" borderId="109" xfId="19" applyNumberFormat="1" applyFont="1" applyFill="1" applyBorder="1" applyAlignment="1">
      <alignment horizontal="center" vertical="center"/>
    </xf>
    <xf numFmtId="14" fontId="54" fillId="38" borderId="110" xfId="19" applyNumberFormat="1" applyFont="1" applyFill="1" applyBorder="1" applyAlignment="1">
      <alignment horizontal="center" vertical="center"/>
    </xf>
    <xf numFmtId="14" fontId="54" fillId="38" borderId="111" xfId="19" applyNumberFormat="1" applyFont="1" applyFill="1" applyBorder="1" applyAlignment="1">
      <alignment horizontal="center" vertical="center"/>
    </xf>
    <xf numFmtId="14" fontId="129" fillId="6" borderId="37" xfId="19" applyNumberFormat="1" applyFont="1" applyFill="1" applyBorder="1" applyAlignment="1">
      <alignment horizontal="center" vertical="center"/>
    </xf>
    <xf numFmtId="0" fontId="110" fillId="5" borderId="80" xfId="19" applyFont="1" applyFill="1" applyBorder="1"/>
    <xf numFmtId="3" fontId="110" fillId="5" borderId="102" xfId="19" applyNumberFormat="1" applyFont="1" applyFill="1" applyBorder="1"/>
    <xf numFmtId="3" fontId="110" fillId="5" borderId="33" xfId="19" applyNumberFormat="1" applyFont="1" applyFill="1" applyBorder="1"/>
    <xf numFmtId="3" fontId="110" fillId="5" borderId="84" xfId="19" applyNumberFormat="1" applyFont="1" applyFill="1" applyBorder="1"/>
    <xf numFmtId="0" fontId="10" fillId="0" borderId="33" xfId="19" applyFont="1" applyBorder="1"/>
    <xf numFmtId="169" fontId="110" fillId="4" borderId="32" xfId="20" applyNumberFormat="1" applyFont="1" applyFill="1" applyBorder="1"/>
    <xf numFmtId="3" fontId="110" fillId="4" borderId="35" xfId="19" applyNumberFormat="1" applyFont="1" applyFill="1" applyBorder="1"/>
    <xf numFmtId="169" fontId="110" fillId="0" borderId="32" xfId="19" applyNumberFormat="1" applyFont="1" applyBorder="1"/>
    <xf numFmtId="3" fontId="110" fillId="5" borderId="35" xfId="19" applyNumberFormat="1" applyFont="1" applyFill="1" applyBorder="1"/>
    <xf numFmtId="0" fontId="110" fillId="4" borderId="81" xfId="19" applyFont="1" applyFill="1" applyBorder="1"/>
    <xf numFmtId="3" fontId="110" fillId="4" borderId="96" xfId="19" applyNumberFormat="1" applyFont="1" applyFill="1" applyBorder="1"/>
    <xf numFmtId="3" fontId="110" fillId="4" borderId="37" xfId="19" applyNumberFormat="1" applyFont="1" applyFill="1" applyBorder="1"/>
    <xf numFmtId="3" fontId="110" fillId="4" borderId="85" xfId="19" applyNumberFormat="1" applyFont="1" applyFill="1" applyBorder="1"/>
    <xf numFmtId="0" fontId="10" fillId="0" borderId="112" xfId="19" applyFont="1" applyBorder="1"/>
    <xf numFmtId="169" fontId="110" fillId="4" borderId="36" xfId="20" applyNumberFormat="1" applyFont="1" applyFill="1" applyBorder="1"/>
    <xf numFmtId="3" fontId="110" fillId="4" borderId="38" xfId="19" applyNumberFormat="1" applyFont="1" applyFill="1" applyBorder="1"/>
    <xf numFmtId="169" fontId="110" fillId="0" borderId="36" xfId="19" applyNumberFormat="1" applyFont="1" applyBorder="1"/>
    <xf numFmtId="0" fontId="10" fillId="4" borderId="82" xfId="19" applyFont="1" applyFill="1" applyBorder="1"/>
    <xf numFmtId="3" fontId="10" fillId="4" borderId="101" xfId="19" applyNumberFormat="1" applyFont="1" applyFill="1" applyBorder="1"/>
    <xf numFmtId="3" fontId="10" fillId="4" borderId="0" xfId="19" applyNumberFormat="1" applyFont="1" applyFill="1"/>
    <xf numFmtId="3" fontId="10" fillId="4" borderId="86" xfId="19" applyNumberFormat="1" applyFont="1" applyFill="1" applyBorder="1"/>
    <xf numFmtId="169" fontId="69" fillId="4" borderId="39" xfId="20" applyNumberFormat="1" applyFont="1" applyFill="1" applyBorder="1"/>
    <xf numFmtId="3" fontId="10" fillId="4" borderId="40" xfId="19" applyNumberFormat="1" applyFont="1" applyFill="1" applyBorder="1"/>
    <xf numFmtId="169" fontId="10" fillId="4" borderId="39" xfId="19" applyNumberFormat="1" applyFont="1" applyFill="1" applyBorder="1"/>
    <xf numFmtId="0" fontId="10" fillId="4" borderId="83" xfId="19" applyFont="1" applyFill="1" applyBorder="1"/>
    <xf numFmtId="3" fontId="10" fillId="4" borderId="103" xfId="19" applyNumberFormat="1" applyFont="1" applyFill="1" applyBorder="1"/>
    <xf numFmtId="3" fontId="10" fillId="4" borderId="42" xfId="19" applyNumberFormat="1" applyFont="1" applyFill="1" applyBorder="1"/>
    <xf numFmtId="3" fontId="10" fillId="4" borderId="87" xfId="19" applyNumberFormat="1" applyFont="1" applyFill="1" applyBorder="1"/>
    <xf numFmtId="0" fontId="10" fillId="0" borderId="42" xfId="19" applyFont="1" applyBorder="1"/>
    <xf numFmtId="169" fontId="69" fillId="4" borderId="41" xfId="20" applyNumberFormat="1" applyFont="1" applyFill="1" applyBorder="1"/>
    <xf numFmtId="3" fontId="10" fillId="4" borderId="43" xfId="19" applyNumberFormat="1" applyFont="1" applyFill="1" applyBorder="1"/>
    <xf numFmtId="169" fontId="10" fillId="4" borderId="41" xfId="19" applyNumberFormat="1" applyFont="1" applyFill="1" applyBorder="1"/>
    <xf numFmtId="0" fontId="10" fillId="0" borderId="37" xfId="19" applyFont="1" applyBorder="1"/>
    <xf numFmtId="169" fontId="110" fillId="4" borderId="36" xfId="19" applyNumberFormat="1" applyFont="1" applyFill="1" applyBorder="1"/>
    <xf numFmtId="0" fontId="10" fillId="0" borderId="113" xfId="19" applyFont="1" applyBorder="1"/>
    <xf numFmtId="0" fontId="10" fillId="0" borderId="114" xfId="19" applyFont="1" applyBorder="1"/>
    <xf numFmtId="169" fontId="110" fillId="4" borderId="102" xfId="20" applyNumberFormat="1" applyFont="1" applyFill="1" applyBorder="1"/>
    <xf numFmtId="3" fontId="110" fillId="4" borderId="33" xfId="19" applyNumberFormat="1" applyFont="1" applyFill="1" applyBorder="1"/>
    <xf numFmtId="169" fontId="110" fillId="0" borderId="102" xfId="19" applyNumberFormat="1" applyFont="1" applyBorder="1"/>
    <xf numFmtId="0" fontId="10" fillId="4" borderId="81" xfId="19" applyFont="1" applyFill="1" applyBorder="1" applyAlignment="1">
      <alignment wrapText="1"/>
    </xf>
    <xf numFmtId="3" fontId="10" fillId="4" borderId="96" xfId="19" applyNumberFormat="1" applyFont="1" applyFill="1" applyBorder="1"/>
    <xf numFmtId="3" fontId="10" fillId="4" borderId="37" xfId="19" applyNumberFormat="1" applyFont="1" applyFill="1" applyBorder="1"/>
    <xf numFmtId="3" fontId="10" fillId="4" borderId="85" xfId="19" applyNumberFormat="1" applyFont="1" applyFill="1" applyBorder="1"/>
    <xf numFmtId="169" fontId="69" fillId="4" borderId="36" xfId="20" applyNumberFormat="1" applyFont="1" applyFill="1" applyBorder="1"/>
    <xf numFmtId="3" fontId="10" fillId="4" borderId="38" xfId="19" applyNumberFormat="1" applyFont="1" applyFill="1" applyBorder="1"/>
    <xf numFmtId="169" fontId="10" fillId="4" borderId="36" xfId="19" applyNumberFormat="1" applyFont="1" applyFill="1" applyBorder="1"/>
    <xf numFmtId="169" fontId="10" fillId="4" borderId="37" xfId="19" applyNumberFormat="1" applyFont="1" applyFill="1" applyBorder="1"/>
    <xf numFmtId="169" fontId="10" fillId="4" borderId="0" xfId="19" applyNumberFormat="1" applyFont="1" applyFill="1"/>
    <xf numFmtId="169" fontId="10" fillId="4" borderId="39" xfId="19" applyNumberFormat="1" applyFont="1" applyFill="1" applyBorder="1" applyAlignment="1">
      <alignment horizontal="center"/>
    </xf>
    <xf numFmtId="169" fontId="10" fillId="4" borderId="0" xfId="19" applyNumberFormat="1" applyFont="1" applyFill="1" applyAlignment="1">
      <alignment horizontal="center"/>
    </xf>
    <xf numFmtId="169" fontId="10" fillId="4" borderId="42" xfId="19" applyNumberFormat="1" applyFont="1" applyFill="1" applyBorder="1"/>
    <xf numFmtId="169" fontId="69" fillId="0" borderId="0" xfId="20" applyNumberFormat="1" applyFont="1"/>
    <xf numFmtId="0" fontId="110" fillId="4" borderId="80" xfId="19" applyFont="1" applyFill="1" applyBorder="1"/>
    <xf numFmtId="4" fontId="110" fillId="4" borderId="115" xfId="19" applyNumberFormat="1" applyFont="1" applyFill="1" applyBorder="1"/>
    <xf numFmtId="4" fontId="110" fillId="4" borderId="116" xfId="19" applyNumberFormat="1" applyFont="1" applyFill="1" applyBorder="1"/>
    <xf numFmtId="169" fontId="110" fillId="4" borderId="102" xfId="19" applyNumberFormat="1" applyFont="1" applyFill="1" applyBorder="1" applyAlignment="1">
      <alignment horizontal="right"/>
    </xf>
    <xf numFmtId="4" fontId="110" fillId="4" borderId="33" xfId="19" applyNumberFormat="1" applyFont="1" applyFill="1" applyBorder="1" applyAlignment="1">
      <alignment horizontal="right"/>
    </xf>
    <xf numFmtId="4" fontId="110" fillId="4" borderId="84" xfId="19" applyNumberFormat="1" applyFont="1" applyFill="1" applyBorder="1" applyAlignment="1">
      <alignment horizontal="right"/>
    </xf>
    <xf numFmtId="169" fontId="110" fillId="4" borderId="33" xfId="19" applyNumberFormat="1" applyFont="1" applyFill="1" applyBorder="1" applyAlignment="1">
      <alignment horizontal="right"/>
    </xf>
    <xf numFmtId="169" fontId="110" fillId="4" borderId="34" xfId="19" applyNumberFormat="1" applyFont="1" applyFill="1" applyBorder="1" applyAlignment="1">
      <alignment horizontal="right"/>
    </xf>
    <xf numFmtId="4" fontId="110" fillId="4" borderId="35" xfId="19" applyNumberFormat="1" applyFont="1" applyFill="1" applyBorder="1" applyAlignment="1">
      <alignment horizontal="right"/>
    </xf>
    <xf numFmtId="0" fontId="10" fillId="0" borderId="117" xfId="19" applyFont="1" applyBorder="1"/>
    <xf numFmtId="14" fontId="129" fillId="6" borderId="119" xfId="19" applyNumberFormat="1" applyFont="1" applyFill="1" applyBorder="1" applyAlignment="1">
      <alignment horizontal="center" vertical="center"/>
    </xf>
    <xf numFmtId="0" fontId="110" fillId="4" borderId="81" xfId="19" applyFont="1" applyFill="1" applyBorder="1" applyAlignment="1">
      <alignment wrapText="1"/>
    </xf>
    <xf numFmtId="3" fontId="10" fillId="4" borderId="120" xfId="19" applyNumberFormat="1" applyFont="1" applyFill="1" applyBorder="1"/>
    <xf numFmtId="3" fontId="10" fillId="4" borderId="117" xfId="19" applyNumberFormat="1" applyFont="1" applyFill="1" applyBorder="1"/>
    <xf numFmtId="3" fontId="10" fillId="4" borderId="121" xfId="19" applyNumberFormat="1" applyFont="1" applyFill="1" applyBorder="1"/>
    <xf numFmtId="0" fontId="10" fillId="0" borderId="122" xfId="19" applyFont="1" applyBorder="1"/>
    <xf numFmtId="0" fontId="110" fillId="4" borderId="82" xfId="19" applyFont="1" applyFill="1" applyBorder="1"/>
    <xf numFmtId="0" fontId="10" fillId="0" borderId="82" xfId="19" applyFont="1" applyBorder="1"/>
    <xf numFmtId="0" fontId="110" fillId="4" borderId="83" xfId="19" applyFont="1" applyFill="1" applyBorder="1"/>
    <xf numFmtId="3" fontId="110" fillId="5" borderId="118" xfId="19" applyNumberFormat="1" applyFont="1" applyFill="1" applyBorder="1"/>
    <xf numFmtId="3" fontId="110" fillId="5" borderId="96" xfId="19" applyNumberFormat="1" applyFont="1" applyFill="1" applyBorder="1"/>
    <xf numFmtId="0" fontId="10" fillId="0" borderId="96" xfId="19" applyFont="1" applyBorder="1"/>
    <xf numFmtId="169" fontId="110" fillId="0" borderId="33" xfId="19" applyNumberFormat="1" applyFont="1" applyBorder="1"/>
    <xf numFmtId="0" fontId="131" fillId="0" borderId="0" xfId="2" applyFont="1" applyAlignment="1">
      <alignment vertical="center"/>
    </xf>
    <xf numFmtId="0" fontId="69" fillId="0" borderId="0" xfId="2" applyFont="1" applyAlignment="1">
      <alignment vertical="center"/>
    </xf>
    <xf numFmtId="0" fontId="132" fillId="0" borderId="0" xfId="2" applyFont="1" applyAlignment="1">
      <alignment horizontal="right" vertical="center"/>
    </xf>
    <xf numFmtId="0" fontId="127" fillId="0" borderId="0" xfId="2" applyFont="1" applyAlignment="1">
      <alignment vertical="center"/>
    </xf>
    <xf numFmtId="0" fontId="133" fillId="0" borderId="0" xfId="2" applyFont="1" applyAlignment="1">
      <alignment horizontal="left" vertical="center"/>
    </xf>
    <xf numFmtId="0" fontId="135" fillId="0" borderId="0" xfId="2" applyFont="1" applyAlignment="1">
      <alignment horizontal="left" vertical="center"/>
    </xf>
    <xf numFmtId="0" fontId="137" fillId="0" borderId="0" xfId="2" applyFont="1" applyAlignment="1">
      <alignment horizontal="center" vertical="center" wrapText="1"/>
    </xf>
    <xf numFmtId="0" fontId="129" fillId="0" borderId="0" xfId="2" applyFont="1" applyAlignment="1">
      <alignment vertical="center" wrapText="1"/>
    </xf>
    <xf numFmtId="0" fontId="129" fillId="0" borderId="37" xfId="2" applyFont="1" applyBorder="1" applyAlignment="1">
      <alignment vertical="center" wrapText="1"/>
    </xf>
    <xf numFmtId="0" fontId="94" fillId="0" borderId="0" xfId="2" applyFont="1" applyAlignment="1">
      <alignment horizontal="center" vertical="center" wrapText="1"/>
    </xf>
    <xf numFmtId="0" fontId="94" fillId="0" borderId="0" xfId="2" applyFont="1" applyAlignment="1">
      <alignment vertical="center" wrapText="1"/>
    </xf>
    <xf numFmtId="3" fontId="94" fillId="0" borderId="0" xfId="2" applyNumberFormat="1" applyFont="1" applyAlignment="1">
      <alignment vertical="center" wrapText="1"/>
    </xf>
    <xf numFmtId="0" fontId="137" fillId="0" borderId="0" xfId="2" applyFont="1" applyAlignment="1">
      <alignment vertical="center" wrapText="1"/>
    </xf>
    <xf numFmtId="0" fontId="129" fillId="0" borderId="88" xfId="2" applyFont="1" applyBorder="1" applyAlignment="1">
      <alignment vertical="center" wrapText="1"/>
    </xf>
    <xf numFmtId="0" fontId="138" fillId="0" borderId="0" xfId="2" applyFont="1" applyAlignment="1">
      <alignment horizontal="center" vertical="center" wrapText="1"/>
    </xf>
    <xf numFmtId="0" fontId="139" fillId="0" borderId="0" xfId="2" applyFont="1" applyAlignment="1">
      <alignment vertical="center" wrapText="1"/>
    </xf>
    <xf numFmtId="0" fontId="140" fillId="0" borderId="0" xfId="2" applyFont="1" applyAlignment="1">
      <alignment horizontal="center" vertical="center" wrapText="1"/>
    </xf>
    <xf numFmtId="0" fontId="141" fillId="0" borderId="0" xfId="2" applyFont="1" applyAlignment="1">
      <alignment horizontal="center" vertical="center" wrapText="1"/>
    </xf>
    <xf numFmtId="0" fontId="140" fillId="0" borderId="0" xfId="2" applyFont="1" applyAlignment="1">
      <alignment vertical="center" wrapText="1"/>
    </xf>
    <xf numFmtId="0" fontId="69" fillId="0" borderId="0" xfId="2" applyFont="1" applyAlignment="1">
      <alignment vertical="center" wrapText="1"/>
    </xf>
    <xf numFmtId="0" fontId="142" fillId="0" borderId="0" xfId="2" applyFont="1" applyAlignment="1">
      <alignment horizontal="center" vertical="center" wrapText="1"/>
    </xf>
    <xf numFmtId="0" fontId="142"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167" fontId="144" fillId="0" borderId="0" xfId="1" applyNumberFormat="1" applyFont="1" applyBorder="1" applyAlignment="1">
      <alignment horizontal="center" vertical="center" wrapText="1"/>
    </xf>
    <xf numFmtId="4" fontId="144" fillId="0" borderId="0" xfId="2" applyNumberFormat="1" applyFont="1" applyAlignment="1">
      <alignment horizontal="center" vertical="center" wrapText="1"/>
    </xf>
    <xf numFmtId="0" fontId="146" fillId="0" borderId="0" xfId="2" applyFont="1" applyAlignment="1">
      <alignment vertical="center" wrapText="1"/>
    </xf>
    <xf numFmtId="0" fontId="147" fillId="0" borderId="0" xfId="2" applyFont="1" applyAlignment="1">
      <alignment vertical="center" wrapText="1"/>
    </xf>
    <xf numFmtId="0" fontId="91" fillId="0" borderId="0" xfId="2" applyFont="1" applyAlignment="1">
      <alignment vertical="center" wrapText="1"/>
    </xf>
    <xf numFmtId="0" fontId="133" fillId="0" borderId="0" xfId="2" applyFont="1" applyAlignment="1">
      <alignment vertical="center" wrapText="1"/>
    </xf>
    <xf numFmtId="0" fontId="150" fillId="0" borderId="0" xfId="2" applyFont="1" applyAlignment="1">
      <alignment vertical="center"/>
    </xf>
    <xf numFmtId="0" fontId="141" fillId="0" borderId="0" xfId="2" applyFont="1" applyAlignment="1">
      <alignment horizontal="right" vertical="center"/>
    </xf>
    <xf numFmtId="0" fontId="53" fillId="0" borderId="0" xfId="2" applyFont="1" applyAlignment="1">
      <alignment vertical="center"/>
    </xf>
    <xf numFmtId="0" fontId="143" fillId="0" borderId="0" xfId="2" applyFont="1" applyAlignment="1">
      <alignment horizontal="left" vertical="center"/>
    </xf>
    <xf numFmtId="0" fontId="151" fillId="0" borderId="0" xfId="2" applyFont="1" applyAlignment="1">
      <alignment horizontal="center"/>
    </xf>
    <xf numFmtId="0" fontId="152" fillId="0" borderId="0" xfId="2" applyFont="1" applyAlignment="1">
      <alignment horizontal="left" vertical="center"/>
    </xf>
    <xf numFmtId="0" fontId="129" fillId="0" borderId="89" xfId="2" applyFont="1" applyBorder="1" applyAlignment="1">
      <alignment vertical="center" wrapText="1"/>
    </xf>
    <xf numFmtId="0" fontId="129" fillId="0" borderId="42" xfId="2" applyFont="1" applyBorder="1" applyAlignment="1">
      <alignment vertical="center" wrapText="1"/>
    </xf>
    <xf numFmtId="0" fontId="69" fillId="0" borderId="0" xfId="2" applyFont="1" applyAlignment="1">
      <alignment horizontal="center" vertical="center" wrapText="1"/>
    </xf>
    <xf numFmtId="0" fontId="153" fillId="0" borderId="31" xfId="2" applyFont="1" applyBorder="1" applyAlignment="1">
      <alignment horizontal="left" vertical="center" wrapText="1"/>
    </xf>
    <xf numFmtId="3" fontId="142" fillId="0" borderId="0" xfId="2" applyNumberFormat="1" applyFont="1" applyAlignment="1">
      <alignment vertical="center" wrapText="1"/>
    </xf>
    <xf numFmtId="3" fontId="142" fillId="3" borderId="49" xfId="2" applyNumberFormat="1" applyFont="1" applyFill="1" applyBorder="1" applyAlignment="1" applyProtection="1">
      <alignment horizontal="center" vertical="center"/>
      <protection locked="0"/>
    </xf>
    <xf numFmtId="3" fontId="142" fillId="3" borderId="37" xfId="2" applyNumberFormat="1" applyFont="1" applyFill="1" applyBorder="1" applyAlignment="1" applyProtection="1">
      <alignment horizontal="center" vertical="center"/>
      <protection locked="0"/>
    </xf>
    <xf numFmtId="4" fontId="154" fillId="0" borderId="37" xfId="2" applyNumberFormat="1" applyFont="1" applyBorder="1" applyAlignment="1" applyProtection="1">
      <alignment horizontal="center" vertical="center"/>
      <protection locked="0"/>
    </xf>
    <xf numFmtId="167" fontId="154" fillId="0" borderId="38" xfId="1" applyNumberFormat="1" applyFont="1" applyBorder="1" applyAlignment="1">
      <alignment horizontal="center" vertical="center"/>
    </xf>
    <xf numFmtId="3" fontId="142" fillId="0" borderId="36" xfId="2" applyNumberFormat="1" applyFont="1" applyBorder="1" applyAlignment="1" applyProtection="1">
      <alignment horizontal="center" vertical="center"/>
      <protection locked="0"/>
    </xf>
    <xf numFmtId="4" fontId="154" fillId="0" borderId="50" xfId="2" applyNumberFormat="1" applyFont="1" applyBorder="1" applyAlignment="1" applyProtection="1">
      <alignment horizontal="center" vertical="center"/>
      <protection locked="0"/>
    </xf>
    <xf numFmtId="3" fontId="142" fillId="0" borderId="37" xfId="2" applyNumberFormat="1" applyFont="1" applyBorder="1" applyAlignment="1" applyProtection="1">
      <alignment horizontal="center" vertical="center"/>
      <protection locked="0"/>
    </xf>
    <xf numFmtId="4" fontId="154" fillId="0" borderId="38" xfId="2" applyNumberFormat="1" applyFont="1" applyBorder="1" applyAlignment="1">
      <alignment horizontal="center" vertical="center"/>
    </xf>
    <xf numFmtId="9" fontId="69" fillId="0" borderId="0" xfId="8" applyFont="1" applyBorder="1" applyAlignment="1">
      <alignment horizontal="center" vertical="center"/>
    </xf>
    <xf numFmtId="0" fontId="69" fillId="0" borderId="0" xfId="2" applyFont="1"/>
    <xf numFmtId="0" fontId="69" fillId="0" borderId="0" xfId="2" applyFont="1" applyAlignment="1">
      <alignment horizontal="left" vertical="center" wrapText="1"/>
    </xf>
    <xf numFmtId="2" fontId="69" fillId="0" borderId="0" xfId="1" applyNumberFormat="1" applyFont="1" applyBorder="1" applyAlignment="1">
      <alignment horizontal="center" vertical="center"/>
    </xf>
    <xf numFmtId="0" fontId="153" fillId="0" borderId="44" xfId="2" applyFont="1" applyBorder="1" applyAlignment="1">
      <alignment horizontal="left" vertical="center" wrapText="1"/>
    </xf>
    <xf numFmtId="3" fontId="142" fillId="3" borderId="46" xfId="2" applyNumberFormat="1" applyFont="1" applyFill="1" applyBorder="1" applyAlignment="1" applyProtection="1">
      <alignment horizontal="center" vertical="center"/>
      <protection locked="0"/>
    </xf>
    <xf numFmtId="3" fontId="142" fillId="3" borderId="0" xfId="2" applyNumberFormat="1" applyFont="1" applyFill="1" applyAlignment="1" applyProtection="1">
      <alignment horizontal="center" vertical="center"/>
      <protection locked="0"/>
    </xf>
    <xf numFmtId="4" fontId="154" fillId="3" borderId="0" xfId="2" applyNumberFormat="1" applyFont="1" applyFill="1" applyAlignment="1" applyProtection="1">
      <alignment horizontal="center" vertical="center"/>
      <protection locked="0"/>
    </xf>
    <xf numFmtId="167" fontId="154" fillId="0" borderId="40" xfId="1" applyNumberFormat="1" applyFont="1" applyBorder="1" applyAlignment="1">
      <alignment horizontal="center" vertical="center"/>
    </xf>
    <xf numFmtId="3" fontId="142" fillId="0" borderId="39" xfId="2" applyNumberFormat="1" applyFont="1" applyBorder="1" applyAlignment="1" applyProtection="1">
      <alignment horizontal="center" vertical="center"/>
      <protection locked="0"/>
    </xf>
    <xf numFmtId="4" fontId="154" fillId="0" borderId="20" xfId="2" applyNumberFormat="1" applyFont="1" applyBorder="1" applyAlignment="1" applyProtection="1">
      <alignment horizontal="center" vertical="center"/>
      <protection locked="0"/>
    </xf>
    <xf numFmtId="3" fontId="142" fillId="0" borderId="0" xfId="2" applyNumberFormat="1" applyFont="1" applyAlignment="1" applyProtection="1">
      <alignment horizontal="center" vertical="center"/>
      <protection locked="0"/>
    </xf>
    <xf numFmtId="4" fontId="154" fillId="0" borderId="0" xfId="2" applyNumberFormat="1" applyFont="1" applyAlignment="1" applyProtection="1">
      <alignment horizontal="center" vertical="center"/>
      <protection locked="0"/>
    </xf>
    <xf numFmtId="4" fontId="154" fillId="0" borderId="40" xfId="2" applyNumberFormat="1" applyFont="1" applyBorder="1" applyAlignment="1">
      <alignment horizontal="center" vertical="center"/>
    </xf>
    <xf numFmtId="2" fontId="69" fillId="0" borderId="0" xfId="1" applyNumberFormat="1" applyFont="1" applyBorder="1" applyAlignment="1">
      <alignment horizontal="center" vertical="center" wrapText="1"/>
    </xf>
    <xf numFmtId="3" fontId="142" fillId="0" borderId="46" xfId="2" applyNumberFormat="1" applyFont="1" applyBorder="1" applyAlignment="1" applyProtection="1">
      <alignment horizontal="center" vertical="center" wrapText="1"/>
      <protection locked="0"/>
    </xf>
    <xf numFmtId="3" fontId="142" fillId="0" borderId="0" xfId="2" applyNumberFormat="1" applyFont="1" applyAlignment="1" applyProtection="1">
      <alignment horizontal="center" vertical="center" wrapText="1"/>
      <protection locked="0"/>
    </xf>
    <xf numFmtId="4" fontId="154" fillId="0" borderId="0" xfId="2" applyNumberFormat="1" applyFont="1" applyAlignment="1" applyProtection="1">
      <alignment horizontal="center" vertical="center" wrapText="1"/>
      <protection locked="0"/>
    </xf>
    <xf numFmtId="3" fontId="142" fillId="0" borderId="39" xfId="2" applyNumberFormat="1" applyFont="1" applyBorder="1" applyAlignment="1" applyProtection="1">
      <alignment horizontal="center" vertical="center" wrapText="1"/>
      <protection locked="0"/>
    </xf>
    <xf numFmtId="4" fontId="154" fillId="0" borderId="20" xfId="2" applyNumberFormat="1" applyFont="1" applyBorder="1" applyAlignment="1" applyProtection="1">
      <alignment horizontal="center" vertical="center" wrapText="1"/>
      <protection locked="0"/>
    </xf>
    <xf numFmtId="3" fontId="142" fillId="3" borderId="46" xfId="2" applyNumberFormat="1" applyFont="1" applyFill="1" applyBorder="1" applyAlignment="1" applyProtection="1">
      <alignment horizontal="center" vertical="center" wrapText="1"/>
      <protection locked="0"/>
    </xf>
    <xf numFmtId="3" fontId="142" fillId="3" borderId="0" xfId="2" applyNumberFormat="1" applyFont="1" applyFill="1" applyAlignment="1" applyProtection="1">
      <alignment horizontal="center" vertical="center" wrapText="1"/>
      <protection locked="0"/>
    </xf>
    <xf numFmtId="4" fontId="154" fillId="3" borderId="0" xfId="2" applyNumberFormat="1" applyFont="1" applyFill="1" applyAlignment="1" applyProtection="1">
      <alignment horizontal="center" vertical="center" wrapText="1"/>
      <protection locked="0"/>
    </xf>
    <xf numFmtId="167" fontId="154" fillId="0" borderId="40" xfId="1" applyNumberFormat="1" applyFont="1" applyBorder="1" applyAlignment="1">
      <alignment horizontal="center" vertical="center" wrapText="1"/>
    </xf>
    <xf numFmtId="4" fontId="154" fillId="0" borderId="40" xfId="2" applyNumberFormat="1" applyFont="1" applyBorder="1" applyAlignment="1">
      <alignment horizontal="center" vertical="center" wrapText="1"/>
    </xf>
    <xf numFmtId="0" fontId="153" fillId="0" borderId="45" xfId="2" applyFont="1" applyBorder="1" applyAlignment="1">
      <alignment horizontal="left" vertical="center" wrapText="1"/>
    </xf>
    <xf numFmtId="3" fontId="142" fillId="3" borderId="47" xfId="2" applyNumberFormat="1" applyFont="1" applyFill="1" applyBorder="1" applyAlignment="1" applyProtection="1">
      <alignment horizontal="center" vertical="center" wrapText="1"/>
      <protection locked="0"/>
    </xf>
    <xf numFmtId="3" fontId="142" fillId="3" borderId="42" xfId="2" applyNumberFormat="1" applyFont="1" applyFill="1" applyBorder="1" applyAlignment="1" applyProtection="1">
      <alignment horizontal="center" vertical="center" wrapText="1"/>
      <protection locked="0"/>
    </xf>
    <xf numFmtId="4" fontId="154" fillId="3" borderId="42" xfId="2" applyNumberFormat="1" applyFont="1" applyFill="1" applyBorder="1" applyAlignment="1" applyProtection="1">
      <alignment horizontal="center" vertical="center" wrapText="1"/>
      <protection locked="0"/>
    </xf>
    <xf numFmtId="167" fontId="154" fillId="0" borderId="43" xfId="1" applyNumberFormat="1" applyFont="1" applyBorder="1" applyAlignment="1">
      <alignment horizontal="center" vertical="center" wrapText="1"/>
    </xf>
    <xf numFmtId="3" fontId="142" fillId="0" borderId="41" xfId="2" applyNumberFormat="1" applyFont="1" applyBorder="1" applyAlignment="1" applyProtection="1">
      <alignment horizontal="center" vertical="center" wrapText="1"/>
      <protection locked="0"/>
    </xf>
    <xf numFmtId="4" fontId="154" fillId="0" borderId="48" xfId="2" applyNumberFormat="1" applyFont="1" applyBorder="1" applyAlignment="1" applyProtection="1">
      <alignment horizontal="center" vertical="center" wrapText="1"/>
      <protection locked="0"/>
    </xf>
    <xf numFmtId="3" fontId="142" fillId="0" borderId="42" xfId="2" applyNumberFormat="1" applyFont="1" applyBorder="1" applyAlignment="1" applyProtection="1">
      <alignment horizontal="center" vertical="center" wrapText="1"/>
      <protection locked="0"/>
    </xf>
    <xf numFmtId="4" fontId="154" fillId="0" borderId="42" xfId="2" applyNumberFormat="1" applyFont="1" applyBorder="1" applyAlignment="1" applyProtection="1">
      <alignment horizontal="center" vertical="center" wrapText="1"/>
      <protection locked="0"/>
    </xf>
    <xf numFmtId="4" fontId="154" fillId="0" borderId="43" xfId="2" applyNumberFormat="1" applyFont="1" applyBorder="1" applyAlignment="1">
      <alignment horizontal="center" vertical="center" wrapText="1"/>
    </xf>
    <xf numFmtId="0" fontId="152" fillId="0" borderId="0" xfId="2" applyFont="1" applyAlignment="1">
      <alignment vertical="center" wrapText="1"/>
    </xf>
    <xf numFmtId="2" fontId="69" fillId="0" borderId="0" xfId="2" applyNumberFormat="1" applyFont="1" applyAlignment="1">
      <alignment vertical="center" wrapText="1"/>
    </xf>
    <xf numFmtId="0" fontId="53" fillId="0" borderId="0" xfId="2" applyFont="1" applyAlignment="1">
      <alignment vertical="center" wrapText="1"/>
    </xf>
    <xf numFmtId="0" fontId="155" fillId="0" borderId="0" xfId="2" applyFont="1" applyAlignment="1">
      <alignment vertical="center" wrapText="1"/>
    </xf>
    <xf numFmtId="2" fontId="54" fillId="0" borderId="0" xfId="2" applyNumberFormat="1" applyFont="1" applyAlignment="1">
      <alignment vertical="center" wrapText="1"/>
    </xf>
    <xf numFmtId="2" fontId="94" fillId="0" borderId="0" xfId="2" applyNumberFormat="1" applyFont="1" applyAlignment="1">
      <alignment horizontal="left" vertical="center" wrapText="1"/>
    </xf>
    <xf numFmtId="0" fontId="54" fillId="39" borderId="41" xfId="2" applyFont="1" applyFill="1" applyBorder="1" applyAlignment="1">
      <alignment horizontal="center" vertical="center" wrapText="1"/>
    </xf>
    <xf numFmtId="0" fontId="54" fillId="39" borderId="43" xfId="2" applyFont="1" applyFill="1" applyBorder="1" applyAlignment="1">
      <alignment horizontal="center" vertical="center" wrapText="1"/>
    </xf>
    <xf numFmtId="0" fontId="126" fillId="39" borderId="43" xfId="2" applyFont="1" applyFill="1" applyBorder="1" applyAlignment="1">
      <alignment horizontal="center" vertical="center" wrapText="1"/>
    </xf>
    <xf numFmtId="0" fontId="126" fillId="39" borderId="42" xfId="2" applyFont="1" applyFill="1" applyBorder="1" applyAlignment="1">
      <alignment horizontal="center" vertical="center" wrapText="1"/>
    </xf>
    <xf numFmtId="0" fontId="54" fillId="39" borderId="123" xfId="2" applyFont="1" applyFill="1" applyBorder="1" applyAlignment="1">
      <alignment horizontal="center" vertical="center" wrapText="1"/>
    </xf>
    <xf numFmtId="0" fontId="54" fillId="39" borderId="124" xfId="2" applyFont="1" applyFill="1" applyBorder="1" applyAlignment="1">
      <alignment horizontal="center" vertical="center" wrapText="1"/>
    </xf>
    <xf numFmtId="0" fontId="54" fillId="39" borderId="100" xfId="2" applyFont="1" applyFill="1" applyBorder="1" applyAlignment="1">
      <alignment horizontal="center" vertical="center" wrapText="1"/>
    </xf>
    <xf numFmtId="0" fontId="54" fillId="39" borderId="109" xfId="2" applyFont="1" applyFill="1" applyBorder="1" applyAlignment="1">
      <alignment horizontal="center" vertical="center" wrapText="1"/>
    </xf>
    <xf numFmtId="0" fontId="130" fillId="0" borderId="0" xfId="0" applyFont="1" applyAlignment="1">
      <alignment vertical="center"/>
    </xf>
    <xf numFmtId="0" fontId="129" fillId="0" borderId="0" xfId="0" applyFont="1" applyBorder="1" applyAlignment="1">
      <alignment vertical="center" wrapText="1"/>
    </xf>
    <xf numFmtId="0" fontId="129" fillId="0" borderId="0" xfId="0" applyFont="1" applyAlignment="1">
      <alignment vertical="center" wrapText="1"/>
    </xf>
    <xf numFmtId="0" fontId="129" fillId="0" borderId="0" xfId="0" applyFont="1" applyBorder="1" applyAlignment="1">
      <alignment horizontal="center" vertical="center" wrapText="1"/>
    </xf>
    <xf numFmtId="0" fontId="130" fillId="0" borderId="0" xfId="0" applyFont="1" applyBorder="1" applyAlignment="1">
      <alignment vertical="center" wrapText="1"/>
    </xf>
    <xf numFmtId="0" fontId="130" fillId="0" borderId="0" xfId="0" applyFont="1" applyAlignment="1">
      <alignment vertical="center" wrapText="1"/>
    </xf>
    <xf numFmtId="3" fontId="130" fillId="0" borderId="0" xfId="0" applyNumberFormat="1" applyFont="1" applyAlignment="1">
      <alignment vertical="center" wrapText="1"/>
    </xf>
    <xf numFmtId="0" fontId="145" fillId="0" borderId="0" xfId="0" applyFont="1" applyBorder="1" applyAlignment="1">
      <alignment horizontal="center" vertical="center" wrapText="1"/>
    </xf>
    <xf numFmtId="0" fontId="155" fillId="4" borderId="0" xfId="0" applyFont="1" applyFill="1" applyAlignment="1">
      <alignment vertical="center" wrapText="1"/>
    </xf>
    <xf numFmtId="0" fontId="53" fillId="4" borderId="0" xfId="0" applyFont="1" applyFill="1" applyAlignment="1">
      <alignment vertical="center" wrapText="1"/>
    </xf>
    <xf numFmtId="0" fontId="129" fillId="0" borderId="0" xfId="0" applyFont="1" applyAlignment="1">
      <alignment horizontal="right" vertical="center"/>
    </xf>
    <xf numFmtId="0" fontId="130" fillId="0" borderId="0" xfId="0" applyFont="1" applyAlignment="1">
      <alignment horizontal="left" vertical="center"/>
    </xf>
    <xf numFmtId="0" fontId="129" fillId="0" borderId="0" xfId="0" applyFont="1" applyAlignment="1" applyProtection="1">
      <alignment vertical="center" wrapText="1"/>
      <protection locked="0"/>
    </xf>
    <xf numFmtId="0" fontId="130" fillId="0" borderId="0" xfId="0" applyFont="1"/>
    <xf numFmtId="0" fontId="54" fillId="39" borderId="98" xfId="0" applyFont="1" applyFill="1" applyBorder="1" applyAlignment="1">
      <alignment horizontal="center" vertical="center" wrapText="1"/>
    </xf>
    <xf numFmtId="0" fontId="54" fillId="39" borderId="99" xfId="0" applyFont="1" applyFill="1" applyBorder="1" applyAlignment="1">
      <alignment horizontal="center" vertical="center" wrapText="1"/>
    </xf>
    <xf numFmtId="3" fontId="129" fillId="0" borderId="0" xfId="0" applyNumberFormat="1" applyFont="1" applyAlignment="1">
      <alignment vertical="center" wrapText="1"/>
    </xf>
    <xf numFmtId="0" fontId="94" fillId="0" borderId="31" xfId="0" applyFont="1" applyBorder="1" applyAlignment="1">
      <alignment horizontal="left" vertical="center" wrapText="1"/>
    </xf>
    <xf numFmtId="3" fontId="69" fillId="3" borderId="36" xfId="0" applyNumberFormat="1" applyFont="1" applyFill="1" applyBorder="1" applyAlignment="1" applyProtection="1">
      <alignment horizontal="center" vertical="center"/>
      <protection locked="0"/>
    </xf>
    <xf numFmtId="4" fontId="160" fillId="0" borderId="38" xfId="0" applyNumberFormat="1" applyFont="1" applyBorder="1" applyAlignment="1">
      <alignment horizontal="center" vertical="center"/>
    </xf>
    <xf numFmtId="0" fontId="94" fillId="0" borderId="44" xfId="0" applyFont="1" applyBorder="1" applyAlignment="1">
      <alignment horizontal="left" vertical="center" wrapText="1"/>
    </xf>
    <xf numFmtId="3" fontId="69" fillId="3" borderId="39" xfId="0" applyNumberFormat="1" applyFont="1" applyFill="1" applyBorder="1" applyAlignment="1" applyProtection="1">
      <alignment horizontal="center" vertical="center"/>
      <protection locked="0"/>
    </xf>
    <xf numFmtId="4" fontId="160" fillId="0" borderId="40" xfId="0" applyNumberFormat="1" applyFont="1" applyBorder="1" applyAlignment="1">
      <alignment horizontal="center" vertical="center"/>
    </xf>
    <xf numFmtId="4" fontId="160" fillId="0" borderId="40" xfId="0" applyNumberFormat="1" applyFont="1" applyBorder="1" applyAlignment="1">
      <alignment horizontal="center" vertical="center" wrapText="1"/>
    </xf>
    <xf numFmtId="0" fontId="94" fillId="0" borderId="45" xfId="0" applyFont="1" applyBorder="1" applyAlignment="1">
      <alignment horizontal="left" vertical="center" wrapText="1"/>
    </xf>
    <xf numFmtId="3" fontId="69" fillId="3" borderId="41" xfId="0" applyNumberFormat="1" applyFont="1" applyFill="1" applyBorder="1" applyAlignment="1" applyProtection="1">
      <alignment horizontal="center" vertical="center"/>
      <protection locked="0"/>
    </xf>
    <xf numFmtId="4" fontId="160" fillId="0" borderId="43" xfId="0" applyNumberFormat="1" applyFont="1" applyBorder="1" applyAlignment="1">
      <alignment horizontal="center" vertical="center" wrapText="1"/>
    </xf>
    <xf numFmtId="0" fontId="161" fillId="0" borderId="0" xfId="2" applyFont="1" applyAlignment="1">
      <alignment vertical="center"/>
    </xf>
    <xf numFmtId="0" fontId="162" fillId="0" borderId="0" xfId="2" applyFont="1" applyAlignment="1">
      <alignment horizontal="left" vertical="center"/>
    </xf>
    <xf numFmtId="0" fontId="165" fillId="0" borderId="0" xfId="2" applyFont="1" applyAlignment="1">
      <alignment vertical="center" wrapText="1"/>
    </xf>
    <xf numFmtId="0" fontId="144" fillId="0" borderId="0" xfId="2" applyFont="1" applyAlignment="1">
      <alignment horizontal="center" vertical="center" wrapText="1"/>
    </xf>
    <xf numFmtId="0" fontId="165" fillId="0" borderId="30" xfId="2" applyFont="1" applyBorder="1" applyAlignment="1">
      <alignment horizontal="left" vertical="center" wrapText="1"/>
    </xf>
    <xf numFmtId="3" fontId="165" fillId="0" borderId="32" xfId="2" applyNumberFormat="1" applyFont="1" applyBorder="1" applyAlignment="1">
      <alignment horizontal="center" vertical="center" wrapText="1"/>
    </xf>
    <xf numFmtId="4" fontId="167" fillId="0" borderId="35" xfId="2" applyNumberFormat="1" applyFont="1" applyBorder="1" applyAlignment="1">
      <alignment horizontal="center" vertical="center" wrapText="1"/>
    </xf>
    <xf numFmtId="0" fontId="162" fillId="0" borderId="0" xfId="2" applyFont="1" applyAlignment="1">
      <alignment vertical="center" wrapText="1"/>
    </xf>
    <xf numFmtId="0" fontId="168" fillId="0" borderId="0" xfId="2" applyFont="1" applyAlignment="1">
      <alignment vertical="center"/>
    </xf>
    <xf numFmtId="0" fontId="168" fillId="0" borderId="0" xfId="2" applyFont="1" applyAlignment="1">
      <alignment horizontal="left" vertical="center"/>
    </xf>
    <xf numFmtId="0" fontId="165" fillId="0" borderId="37" xfId="2" applyFont="1" applyBorder="1" applyAlignment="1">
      <alignment horizontal="center" vertical="center" wrapText="1"/>
    </xf>
    <xf numFmtId="4" fontId="154" fillId="0" borderId="38" xfId="0" applyNumberFormat="1" applyFont="1" applyBorder="1" applyAlignment="1">
      <alignment horizontal="center" vertical="center"/>
    </xf>
    <xf numFmtId="1" fontId="69" fillId="0" borderId="0" xfId="1" applyNumberFormat="1" applyFont="1" applyBorder="1" applyAlignment="1">
      <alignment horizontal="center" vertical="center"/>
    </xf>
    <xf numFmtId="4" fontId="154" fillId="0" borderId="0" xfId="2" applyNumberFormat="1" applyFont="1" applyAlignment="1">
      <alignment horizontal="center" vertical="center" wrapText="1"/>
    </xf>
    <xf numFmtId="2" fontId="151" fillId="0" borderId="0" xfId="2" applyNumberFormat="1" applyFont="1" applyAlignment="1">
      <alignment vertical="center" wrapText="1"/>
    </xf>
    <xf numFmtId="0" fontId="168" fillId="0" borderId="0" xfId="2" applyFont="1" applyAlignment="1">
      <alignment vertical="center" wrapText="1"/>
    </xf>
    <xf numFmtId="2" fontId="137" fillId="0" borderId="0" xfId="2" applyNumberFormat="1" applyFont="1" applyAlignment="1">
      <alignment vertical="center" wrapText="1"/>
    </xf>
    <xf numFmtId="2" fontId="137" fillId="0" borderId="0" xfId="2" applyNumberFormat="1" applyFont="1" applyAlignment="1">
      <alignment horizontal="left" vertical="center" wrapText="1"/>
    </xf>
    <xf numFmtId="10" fontId="143" fillId="0" borderId="0" xfId="2" applyNumberFormat="1" applyFont="1" applyAlignment="1">
      <alignment vertical="center" wrapText="1"/>
    </xf>
    <xf numFmtId="0" fontId="54" fillId="39" borderId="139" xfId="2" applyFont="1" applyFill="1" applyBorder="1" applyAlignment="1">
      <alignment horizontal="center" vertical="center" wrapText="1"/>
    </xf>
    <xf numFmtId="0" fontId="54" fillId="39" borderId="98" xfId="2" applyFont="1" applyFill="1" applyBorder="1" applyAlignment="1">
      <alignment horizontal="center" vertical="center" wrapText="1"/>
    </xf>
    <xf numFmtId="3" fontId="142" fillId="0" borderId="36" xfId="0" applyNumberFormat="1" applyFont="1" applyBorder="1" applyAlignment="1" applyProtection="1">
      <alignment horizontal="right" vertical="center"/>
      <protection locked="0"/>
    </xf>
    <xf numFmtId="3" fontId="142" fillId="0" borderId="39" xfId="0" applyNumberFormat="1" applyFont="1" applyBorder="1" applyAlignment="1" applyProtection="1">
      <alignment horizontal="right" vertical="center"/>
      <protection locked="0"/>
    </xf>
    <xf numFmtId="3" fontId="142" fillId="0" borderId="39" xfId="0" applyNumberFormat="1" applyFont="1" applyBorder="1" applyAlignment="1" applyProtection="1">
      <alignment horizontal="right" vertical="center" wrapText="1"/>
      <protection locked="0"/>
    </xf>
    <xf numFmtId="3" fontId="142" fillId="0" borderId="41" xfId="0" applyNumberFormat="1" applyFont="1" applyBorder="1" applyAlignment="1" applyProtection="1">
      <alignment horizontal="right" vertical="center" wrapText="1"/>
      <protection locked="0"/>
    </xf>
    <xf numFmtId="0" fontId="141" fillId="0" borderId="0" xfId="2" applyFont="1" applyAlignment="1">
      <alignment horizontal="right" vertical="center" wrapText="1"/>
    </xf>
    <xf numFmtId="3" fontId="142" fillId="0" borderId="36" xfId="2" applyNumberFormat="1" applyFont="1" applyBorder="1" applyAlignment="1" applyProtection="1">
      <alignment horizontal="right" vertical="center"/>
      <protection locked="0"/>
    </xf>
    <xf numFmtId="3" fontId="142" fillId="0" borderId="39" xfId="2" applyNumberFormat="1" applyFont="1" applyBorder="1" applyAlignment="1" applyProtection="1">
      <alignment horizontal="right" vertical="center"/>
      <protection locked="0"/>
    </xf>
    <xf numFmtId="3" fontId="142" fillId="0" borderId="39" xfId="2" applyNumberFormat="1" applyFont="1" applyBorder="1" applyAlignment="1" applyProtection="1">
      <alignment horizontal="right" vertical="center" wrapText="1"/>
      <protection locked="0"/>
    </xf>
    <xf numFmtId="3" fontId="142" fillId="0" borderId="41" xfId="2" applyNumberFormat="1" applyFont="1" applyBorder="1" applyAlignment="1" applyProtection="1">
      <alignment horizontal="right" vertical="center" wrapText="1"/>
      <protection locked="0"/>
    </xf>
    <xf numFmtId="4" fontId="154" fillId="0" borderId="38" xfId="0" applyNumberFormat="1" applyFont="1" applyBorder="1" applyAlignment="1">
      <alignment horizontal="right" vertical="center"/>
    </xf>
    <xf numFmtId="4" fontId="154" fillId="0" borderId="40" xfId="0" applyNumberFormat="1" applyFont="1" applyBorder="1" applyAlignment="1">
      <alignment horizontal="right" vertical="center"/>
    </xf>
    <xf numFmtId="4" fontId="154" fillId="0" borderId="40" xfId="0" applyNumberFormat="1" applyFont="1" applyBorder="1" applyAlignment="1">
      <alignment horizontal="right" vertical="center" wrapText="1"/>
    </xf>
    <xf numFmtId="4" fontId="154" fillId="0" borderId="43" xfId="0" applyNumberFormat="1" applyFont="1" applyBorder="1" applyAlignment="1">
      <alignment horizontal="right" vertical="center" wrapText="1"/>
    </xf>
    <xf numFmtId="4" fontId="154" fillId="0" borderId="38" xfId="2" applyNumberFormat="1" applyFont="1" applyBorder="1" applyAlignment="1">
      <alignment horizontal="right" vertical="center"/>
    </xf>
    <xf numFmtId="4" fontId="154" fillId="0" borderId="40" xfId="2" applyNumberFormat="1" applyFont="1" applyBorder="1" applyAlignment="1">
      <alignment horizontal="right" vertical="center"/>
    </xf>
    <xf numFmtId="4" fontId="154" fillId="0" borderId="40" xfId="2" applyNumberFormat="1" applyFont="1" applyBorder="1" applyAlignment="1">
      <alignment horizontal="right" vertical="center" wrapText="1"/>
    </xf>
    <xf numFmtId="4" fontId="154" fillId="0" borderId="43" xfId="2" applyNumberFormat="1" applyFont="1" applyBorder="1" applyAlignment="1">
      <alignment horizontal="right" vertical="center" wrapText="1"/>
    </xf>
    <xf numFmtId="3" fontId="142" fillId="3" borderId="36" xfId="2" applyNumberFormat="1" applyFont="1" applyFill="1" applyBorder="1" applyAlignment="1">
      <alignment horizontal="right" vertical="center"/>
    </xf>
    <xf numFmtId="3" fontId="142" fillId="3" borderId="39" xfId="2" applyNumberFormat="1" applyFont="1" applyFill="1" applyBorder="1" applyAlignment="1">
      <alignment horizontal="right" vertical="center"/>
    </xf>
    <xf numFmtId="3" fontId="142" fillId="0" borderId="39" xfId="2" applyNumberFormat="1" applyFont="1" applyBorder="1" applyAlignment="1">
      <alignment horizontal="right" vertical="center" wrapText="1"/>
    </xf>
    <xf numFmtId="3" fontId="142" fillId="3" borderId="39" xfId="2" applyNumberFormat="1" applyFont="1" applyFill="1" applyBorder="1" applyAlignment="1">
      <alignment horizontal="right" vertical="center" wrapText="1"/>
    </xf>
    <xf numFmtId="3" fontId="142" fillId="3" borderId="41" xfId="2" applyNumberFormat="1" applyFont="1" applyFill="1" applyBorder="1" applyAlignment="1">
      <alignment horizontal="right" vertical="center" wrapText="1"/>
    </xf>
    <xf numFmtId="4" fontId="154" fillId="3" borderId="37" xfId="2" applyNumberFormat="1" applyFont="1" applyFill="1" applyBorder="1" applyAlignment="1">
      <alignment horizontal="right" vertical="center"/>
    </xf>
    <xf numFmtId="167" fontId="154" fillId="0" borderId="38" xfId="1" applyNumberFormat="1" applyFont="1" applyBorder="1" applyAlignment="1">
      <alignment horizontal="right" vertical="center"/>
    </xf>
    <xf numFmtId="4" fontId="154" fillId="3" borderId="0" xfId="2" applyNumberFormat="1" applyFont="1" applyFill="1" applyAlignment="1">
      <alignment horizontal="right" vertical="center"/>
    </xf>
    <xf numFmtId="167" fontId="154" fillId="0" borderId="40" xfId="1" applyNumberFormat="1" applyFont="1" applyBorder="1" applyAlignment="1">
      <alignment horizontal="right" vertical="center"/>
    </xf>
    <xf numFmtId="4" fontId="154" fillId="0" borderId="0" xfId="2" applyNumberFormat="1" applyFont="1" applyAlignment="1">
      <alignment horizontal="right" vertical="center" wrapText="1"/>
    </xf>
    <xf numFmtId="4" fontId="154" fillId="3" borderId="0" xfId="2" applyNumberFormat="1" applyFont="1" applyFill="1" applyAlignment="1">
      <alignment horizontal="right" vertical="center" wrapText="1"/>
    </xf>
    <xf numFmtId="167" fontId="154" fillId="0" borderId="40" xfId="1" applyNumberFormat="1" applyFont="1" applyBorder="1" applyAlignment="1">
      <alignment horizontal="right" vertical="center" wrapText="1"/>
    </xf>
    <xf numFmtId="4" fontId="154" fillId="3" borderId="42" xfId="2" applyNumberFormat="1" applyFont="1" applyFill="1" applyBorder="1" applyAlignment="1">
      <alignment horizontal="right" vertical="center" wrapText="1"/>
    </xf>
    <xf numFmtId="167" fontId="154" fillId="0" borderId="43" xfId="1" applyNumberFormat="1" applyFont="1" applyBorder="1" applyAlignment="1">
      <alignment horizontal="right" vertical="center" wrapText="1"/>
    </xf>
    <xf numFmtId="0" fontId="152" fillId="2" borderId="0" xfId="5" applyFont="1" applyFill="1" applyAlignment="1">
      <alignment horizontal="center" vertical="center"/>
    </xf>
    <xf numFmtId="0" fontId="165" fillId="0" borderId="0" xfId="2" applyFont="1" applyAlignment="1">
      <alignment horizontal="center" vertical="center" wrapText="1"/>
    </xf>
    <xf numFmtId="0" fontId="165" fillId="0" borderId="37" xfId="2" applyFont="1" applyBorder="1" applyAlignment="1">
      <alignment vertical="center" wrapText="1"/>
    </xf>
    <xf numFmtId="3" fontId="165" fillId="0" borderId="0" xfId="2" applyNumberFormat="1" applyFont="1" applyAlignment="1">
      <alignment vertical="center" wrapText="1"/>
    </xf>
    <xf numFmtId="0" fontId="165" fillId="0" borderId="88" xfId="2" applyFont="1" applyBorder="1" applyAlignment="1">
      <alignment vertical="center" wrapText="1"/>
    </xf>
    <xf numFmtId="0" fontId="169" fillId="0" borderId="0" xfId="2" applyFont="1" applyAlignment="1">
      <alignment horizontal="left" vertical="center"/>
    </xf>
    <xf numFmtId="0" fontId="165" fillId="0" borderId="89" xfId="2" applyFont="1" applyBorder="1" applyAlignment="1">
      <alignment vertical="center" wrapText="1"/>
    </xf>
    <xf numFmtId="0" fontId="165" fillId="0" borderId="42" xfId="2" applyFont="1" applyBorder="1" applyAlignment="1">
      <alignment vertical="center" wrapText="1"/>
    </xf>
    <xf numFmtId="0" fontId="169" fillId="0" borderId="0" xfId="2" applyFont="1" applyAlignment="1">
      <alignment horizontal="center" vertical="center" wrapText="1"/>
    </xf>
    <xf numFmtId="0" fontId="169" fillId="0" borderId="0" xfId="2" applyFont="1" applyAlignment="1">
      <alignment vertical="center" wrapText="1"/>
    </xf>
    <xf numFmtId="3" fontId="142" fillId="3" borderId="36" xfId="2" applyNumberFormat="1" applyFont="1" applyFill="1" applyBorder="1" applyAlignment="1" applyProtection="1">
      <alignment horizontal="center" vertical="center"/>
      <protection locked="0"/>
    </xf>
    <xf numFmtId="4" fontId="154" fillId="0" borderId="38" xfId="2" applyNumberFormat="1" applyFont="1" applyBorder="1" applyAlignment="1" applyProtection="1">
      <alignment horizontal="center" vertical="center"/>
      <protection locked="0"/>
    </xf>
    <xf numFmtId="3" fontId="142" fillId="3" borderId="39" xfId="2" applyNumberFormat="1" applyFont="1" applyFill="1" applyBorder="1" applyAlignment="1" applyProtection="1">
      <alignment horizontal="center" vertical="center"/>
      <protection locked="0"/>
    </xf>
    <xf numFmtId="4" fontId="154" fillId="3" borderId="40" xfId="2" applyNumberFormat="1" applyFont="1" applyFill="1" applyBorder="1" applyAlignment="1" applyProtection="1">
      <alignment horizontal="center" vertical="center"/>
      <protection locked="0"/>
    </xf>
    <xf numFmtId="4" fontId="154" fillId="0" borderId="40" xfId="2" applyNumberFormat="1" applyFont="1" applyBorder="1" applyAlignment="1" applyProtection="1">
      <alignment horizontal="center" vertical="center"/>
      <protection locked="0"/>
    </xf>
    <xf numFmtId="4" fontId="154" fillId="0" borderId="40" xfId="2" applyNumberFormat="1" applyFont="1" applyBorder="1" applyAlignment="1" applyProtection="1">
      <alignment horizontal="center" vertical="center" wrapText="1"/>
      <protection locked="0"/>
    </xf>
    <xf numFmtId="3" fontId="142" fillId="3" borderId="39" xfId="2" applyNumberFormat="1" applyFont="1" applyFill="1" applyBorder="1" applyAlignment="1" applyProtection="1">
      <alignment horizontal="center" vertical="center" wrapText="1"/>
      <protection locked="0"/>
    </xf>
    <xf numFmtId="4" fontId="154" fillId="3" borderId="40" xfId="2" applyNumberFormat="1" applyFont="1" applyFill="1" applyBorder="1" applyAlignment="1" applyProtection="1">
      <alignment horizontal="center" vertical="center" wrapText="1"/>
      <protection locked="0"/>
    </xf>
    <xf numFmtId="3" fontId="142" fillId="3" borderId="41" xfId="2" applyNumberFormat="1" applyFont="1" applyFill="1" applyBorder="1" applyAlignment="1" applyProtection="1">
      <alignment horizontal="center" vertical="center" wrapText="1"/>
      <protection locked="0"/>
    </xf>
    <xf numFmtId="4" fontId="154" fillId="3" borderId="43" xfId="2" applyNumberFormat="1" applyFont="1" applyFill="1" applyBorder="1" applyAlignment="1" applyProtection="1">
      <alignment horizontal="center" vertical="center" wrapText="1"/>
      <protection locked="0"/>
    </xf>
    <xf numFmtId="4" fontId="154" fillId="0" borderId="43" xfId="2" applyNumberFormat="1" applyFont="1" applyBorder="1" applyAlignment="1" applyProtection="1">
      <alignment horizontal="center" vertical="center" wrapText="1"/>
      <protection locked="0"/>
    </xf>
    <xf numFmtId="0" fontId="169" fillId="0" borderId="0" xfId="2" applyFont="1"/>
    <xf numFmtId="2" fontId="165" fillId="0" borderId="0" xfId="2" applyNumberFormat="1" applyFont="1" applyAlignment="1">
      <alignment vertical="center" wrapText="1"/>
    </xf>
    <xf numFmtId="49" fontId="152" fillId="0" borderId="0" xfId="2" applyNumberFormat="1" applyFont="1" applyAlignment="1">
      <alignment horizontal="left" vertical="center" wrapText="1"/>
    </xf>
    <xf numFmtId="0" fontId="147" fillId="0" borderId="0" xfId="2" applyFont="1" applyAlignment="1">
      <alignment horizontal="left" vertical="center"/>
    </xf>
    <xf numFmtId="0" fontId="54" fillId="0" borderId="0" xfId="2" applyFont="1" applyAlignment="1">
      <alignment horizontal="center" vertical="center" wrapText="1"/>
    </xf>
    <xf numFmtId="0" fontId="54" fillId="0" borderId="0" xfId="2" applyFont="1" applyAlignment="1">
      <alignment vertical="center" wrapText="1"/>
    </xf>
    <xf numFmtId="3" fontId="54" fillId="0" borderId="0" xfId="2" applyNumberFormat="1" applyFont="1" applyAlignment="1">
      <alignment vertical="center" wrapText="1"/>
    </xf>
    <xf numFmtId="0" fontId="148" fillId="0" borderId="0" xfId="2" applyFont="1" applyAlignment="1">
      <alignment vertical="center" wrapText="1"/>
    </xf>
    <xf numFmtId="0" fontId="149" fillId="0" borderId="0" xfId="2" applyFont="1" applyAlignment="1">
      <alignment horizontal="center" vertical="center" wrapText="1"/>
    </xf>
    <xf numFmtId="0" fontId="174" fillId="0" borderId="0" xfId="2" applyFont="1" applyAlignment="1">
      <alignment horizontal="center" vertical="center" wrapText="1"/>
    </xf>
    <xf numFmtId="0" fontId="174" fillId="0" borderId="0" xfId="2" applyFont="1" applyAlignment="1">
      <alignment vertical="center" wrapText="1"/>
    </xf>
    <xf numFmtId="0" fontId="53" fillId="0" borderId="0" xfId="2" applyFont="1" applyAlignment="1">
      <alignment horizontal="center" vertical="center" wrapText="1"/>
    </xf>
    <xf numFmtId="4" fontId="60" fillId="0" borderId="0" xfId="2" applyNumberFormat="1" applyFont="1" applyAlignment="1">
      <alignment horizontal="center" vertical="center"/>
    </xf>
    <xf numFmtId="9" fontId="127" fillId="0" borderId="0" xfId="8" applyFont="1" applyBorder="1" applyAlignment="1">
      <alignment horizontal="center" vertical="center"/>
    </xf>
    <xf numFmtId="0" fontId="174" fillId="0" borderId="0" xfId="2" applyFont="1"/>
    <xf numFmtId="0" fontId="174" fillId="0" borderId="0" xfId="2" applyFont="1" applyAlignment="1">
      <alignment horizontal="left" vertical="center" wrapText="1"/>
    </xf>
    <xf numFmtId="2" fontId="174" fillId="0" borderId="0" xfId="1" applyNumberFormat="1" applyFont="1" applyBorder="1" applyAlignment="1">
      <alignment horizontal="center" vertical="center"/>
    </xf>
    <xf numFmtId="2" fontId="174" fillId="0" borderId="0" xfId="1" applyNumberFormat="1" applyFont="1" applyBorder="1" applyAlignment="1">
      <alignment horizontal="center" vertical="center" wrapText="1"/>
    </xf>
    <xf numFmtId="0" fontId="158" fillId="0" borderId="0" xfId="2" applyFont="1" applyAlignment="1">
      <alignment horizontal="left" vertical="center" wrapText="1"/>
    </xf>
    <xf numFmtId="3" fontId="128" fillId="0" borderId="0" xfId="2" applyNumberFormat="1" applyFont="1" applyAlignment="1">
      <alignment vertical="center" wrapText="1"/>
    </xf>
    <xf numFmtId="3" fontId="128" fillId="0" borderId="0" xfId="0" applyNumberFormat="1" applyFont="1" applyBorder="1" applyAlignment="1" applyProtection="1">
      <alignment horizontal="center" vertical="center"/>
      <protection locked="0"/>
    </xf>
    <xf numFmtId="4" fontId="159" fillId="0" borderId="0" xfId="0" applyNumberFormat="1" applyFont="1" applyBorder="1" applyAlignment="1">
      <alignment horizontal="center" vertical="center"/>
    </xf>
    <xf numFmtId="3" fontId="128" fillId="0" borderId="0" xfId="2" applyNumberFormat="1" applyFont="1" applyAlignment="1" applyProtection="1">
      <alignment horizontal="center" vertical="center"/>
      <protection locked="0"/>
    </xf>
    <xf numFmtId="168" fontId="159" fillId="0" borderId="0" xfId="2" applyNumberFormat="1" applyFont="1" applyAlignment="1">
      <alignment horizontal="center" vertical="center"/>
    </xf>
    <xf numFmtId="3" fontId="128" fillId="3" borderId="0" xfId="2" applyNumberFormat="1" applyFont="1" applyFill="1" applyAlignment="1" applyProtection="1">
      <alignment horizontal="center" vertical="center"/>
      <protection locked="0"/>
    </xf>
    <xf numFmtId="167" fontId="159" fillId="0" borderId="0" xfId="1" applyNumberFormat="1" applyFont="1" applyBorder="1" applyAlignment="1">
      <alignment horizontal="center" vertical="center"/>
    </xf>
    <xf numFmtId="4" fontId="159" fillId="0" borderId="0" xfId="2" applyNumberFormat="1" applyFont="1" applyAlignment="1">
      <alignment horizontal="center" vertical="center"/>
    </xf>
    <xf numFmtId="3" fontId="128" fillId="0" borderId="0" xfId="0" applyNumberFormat="1" applyFont="1" applyBorder="1" applyAlignment="1" applyProtection="1">
      <alignment horizontal="center" vertical="center" wrapText="1"/>
      <protection locked="0"/>
    </xf>
    <xf numFmtId="3" fontId="128" fillId="0" borderId="0" xfId="2" applyNumberFormat="1" applyFont="1" applyAlignment="1" applyProtection="1">
      <alignment horizontal="center" vertical="center" wrapText="1"/>
      <protection locked="0"/>
    </xf>
    <xf numFmtId="3" fontId="128" fillId="3" borderId="0" xfId="2" applyNumberFormat="1" applyFont="1" applyFill="1" applyAlignment="1" applyProtection="1">
      <alignment horizontal="center" vertical="center" wrapText="1"/>
      <protection locked="0"/>
    </xf>
    <xf numFmtId="4" fontId="159" fillId="0" borderId="0" xfId="0" applyNumberFormat="1" applyFont="1" applyBorder="1" applyAlignment="1">
      <alignment horizontal="center" vertical="center" wrapText="1"/>
    </xf>
    <xf numFmtId="168" fontId="159" fillId="0" borderId="0" xfId="2" applyNumberFormat="1" applyFont="1" applyAlignment="1">
      <alignment horizontal="center" vertical="center" wrapText="1"/>
    </xf>
    <xf numFmtId="167" fontId="159" fillId="0" borderId="0" xfId="1" applyNumberFormat="1" applyFont="1" applyBorder="1" applyAlignment="1">
      <alignment horizontal="center" vertical="center" wrapText="1"/>
    </xf>
    <xf numFmtId="4" fontId="159" fillId="0" borderId="0" xfId="2" applyNumberFormat="1" applyFont="1" applyAlignment="1">
      <alignment horizontal="center" vertical="center" wrapText="1"/>
    </xf>
    <xf numFmtId="4" fontId="60" fillId="0" borderId="0" xfId="2" applyNumberFormat="1" applyFont="1" applyAlignment="1">
      <alignment horizontal="center" vertical="center" wrapText="1"/>
    </xf>
    <xf numFmtId="0" fontId="175" fillId="0" borderId="0" xfId="2" applyFont="1" applyAlignment="1">
      <alignment horizontal="center" vertical="center" wrapText="1"/>
    </xf>
    <xf numFmtId="168" fontId="175" fillId="0" borderId="0" xfId="2" applyNumberFormat="1" applyFont="1" applyAlignment="1">
      <alignment horizontal="center" vertical="center" wrapText="1"/>
    </xf>
    <xf numFmtId="167" fontId="175" fillId="0" borderId="0" xfId="1" applyNumberFormat="1" applyFont="1" applyBorder="1" applyAlignment="1">
      <alignment horizontal="center" vertical="center" wrapText="1"/>
    </xf>
    <xf numFmtId="4" fontId="175" fillId="0" borderId="0" xfId="2" applyNumberFormat="1" applyFont="1" applyAlignment="1">
      <alignment horizontal="center" vertical="center" wrapText="1"/>
    </xf>
    <xf numFmtId="168" fontId="176" fillId="0" borderId="0" xfId="2" applyNumberFormat="1" applyFont="1" applyAlignment="1">
      <alignment horizontal="center" vertical="center" wrapText="1"/>
    </xf>
    <xf numFmtId="0" fontId="94" fillId="0" borderId="0" xfId="2" applyFont="1" applyAlignment="1">
      <alignment horizontal="left" vertical="center" wrapText="1"/>
    </xf>
    <xf numFmtId="3" fontId="94" fillId="0" borderId="0" xfId="2" applyNumberFormat="1" applyFont="1" applyAlignment="1">
      <alignment horizontal="center" vertical="center" wrapText="1"/>
    </xf>
    <xf numFmtId="3" fontId="175" fillId="0" borderId="0" xfId="2" applyNumberFormat="1" applyFont="1" applyAlignment="1">
      <alignment horizontal="center" vertical="center" wrapText="1"/>
    </xf>
    <xf numFmtId="4" fontId="176" fillId="0" borderId="0" xfId="2" applyNumberFormat="1" applyFont="1" applyAlignment="1">
      <alignment horizontal="center" vertical="center" wrapText="1"/>
    </xf>
    <xf numFmtId="2" fontId="174" fillId="0" borderId="0" xfId="2" applyNumberFormat="1" applyFont="1" applyAlignment="1">
      <alignment vertical="center" wrapText="1"/>
    </xf>
    <xf numFmtId="0" fontId="177" fillId="0" borderId="0" xfId="2" applyFont="1" applyAlignment="1">
      <alignment vertical="center" wrapText="1"/>
    </xf>
    <xf numFmtId="2" fontId="139" fillId="0" borderId="0" xfId="2" applyNumberFormat="1" applyFont="1" applyAlignment="1">
      <alignment vertical="center" wrapText="1"/>
    </xf>
    <xf numFmtId="2" fontId="138" fillId="0" borderId="0" xfId="2" applyNumberFormat="1" applyFont="1" applyAlignment="1">
      <alignment vertical="center" wrapText="1"/>
    </xf>
    <xf numFmtId="0" fontId="53" fillId="0" borderId="0" xfId="2" applyFont="1" applyAlignment="1">
      <alignment horizontal="left" vertical="center"/>
    </xf>
    <xf numFmtId="0" fontId="54" fillId="0" borderId="0" xfId="2" applyFont="1" applyAlignment="1">
      <alignment horizontal="left" vertical="center" wrapText="1"/>
    </xf>
    <xf numFmtId="3" fontId="53" fillId="0" borderId="0" xfId="2" applyNumberFormat="1" applyFont="1" applyAlignment="1">
      <alignment vertical="center" wrapText="1"/>
    </xf>
    <xf numFmtId="3" fontId="53" fillId="0" borderId="0" xfId="0" applyNumberFormat="1" applyFont="1" applyBorder="1" applyAlignment="1" applyProtection="1">
      <alignment horizontal="center" vertical="center"/>
      <protection locked="0"/>
    </xf>
    <xf numFmtId="4" fontId="155" fillId="0" borderId="0" xfId="0" applyNumberFormat="1" applyFont="1" applyBorder="1" applyAlignment="1">
      <alignment horizontal="center" vertical="center"/>
    </xf>
    <xf numFmtId="3" fontId="53" fillId="0" borderId="0" xfId="2" applyNumberFormat="1" applyFont="1" applyAlignment="1" applyProtection="1">
      <alignment horizontal="center" vertical="center"/>
      <protection locked="0"/>
    </xf>
    <xf numFmtId="168" fontId="155" fillId="0" borderId="0" xfId="2" applyNumberFormat="1" applyFont="1" applyAlignment="1">
      <alignment horizontal="center" vertical="center"/>
    </xf>
    <xf numFmtId="3" fontId="53" fillId="3" borderId="0" xfId="2" applyNumberFormat="1" applyFont="1" applyFill="1" applyAlignment="1" applyProtection="1">
      <alignment horizontal="center" vertical="center"/>
      <protection locked="0"/>
    </xf>
    <xf numFmtId="167" fontId="155" fillId="0" borderId="0" xfId="1" applyNumberFormat="1" applyFont="1" applyBorder="1" applyAlignment="1">
      <alignment horizontal="center" vertical="center"/>
    </xf>
    <xf numFmtId="4" fontId="155" fillId="0" borderId="0" xfId="2" applyNumberFormat="1" applyFont="1" applyAlignment="1">
      <alignment horizontal="center" vertical="center"/>
    </xf>
    <xf numFmtId="9" fontId="53" fillId="0" borderId="0" xfId="8" applyFont="1" applyBorder="1" applyAlignment="1">
      <alignment horizontal="center" vertical="center"/>
    </xf>
    <xf numFmtId="0" fontId="53" fillId="0" borderId="0" xfId="2" applyFont="1"/>
    <xf numFmtId="0" fontId="53" fillId="0" borderId="0" xfId="2" applyFont="1" applyAlignment="1">
      <alignment horizontal="left" vertical="center" wrapText="1"/>
    </xf>
    <xf numFmtId="2" fontId="53" fillId="0" borderId="0" xfId="1" applyNumberFormat="1" applyFont="1" applyBorder="1" applyAlignment="1">
      <alignment horizontal="center" vertical="center"/>
    </xf>
    <xf numFmtId="2" fontId="53" fillId="0" borderId="0" xfId="1" applyNumberFormat="1" applyFont="1" applyBorder="1" applyAlignment="1">
      <alignment horizontal="center" vertical="center" wrapText="1"/>
    </xf>
    <xf numFmtId="3" fontId="53" fillId="0" borderId="0" xfId="0" applyNumberFormat="1" applyFont="1" applyBorder="1" applyAlignment="1" applyProtection="1">
      <alignment horizontal="center" vertical="center" wrapText="1"/>
      <protection locked="0"/>
    </xf>
    <xf numFmtId="3" fontId="53" fillId="0" borderId="0" xfId="2" applyNumberFormat="1" applyFont="1" applyAlignment="1" applyProtection="1">
      <alignment horizontal="center" vertical="center" wrapText="1"/>
      <protection locked="0"/>
    </xf>
    <xf numFmtId="3" fontId="69" fillId="0" borderId="0" xfId="2" applyNumberFormat="1" applyFont="1" applyAlignment="1">
      <alignment vertical="center" wrapText="1"/>
    </xf>
    <xf numFmtId="3" fontId="6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6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6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69" fillId="0" borderId="0" xfId="0" applyNumberFormat="1" applyFont="1" applyBorder="1" applyAlignment="1" applyProtection="1">
      <alignment horizontal="center" vertical="center" wrapText="1"/>
      <protection locked="0"/>
    </xf>
    <xf numFmtId="3" fontId="69" fillId="0" borderId="0" xfId="2" applyNumberFormat="1" applyFont="1" applyAlignment="1" applyProtection="1">
      <alignment horizontal="center" vertical="center" wrapText="1"/>
      <protection locked="0"/>
    </xf>
    <xf numFmtId="3" fontId="6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155" fillId="0" borderId="0" xfId="2" applyNumberFormat="1" applyFont="1" applyAlignment="1">
      <alignment horizontal="center" vertical="center" wrapText="1"/>
    </xf>
    <xf numFmtId="2" fontId="53" fillId="0" borderId="0" xfId="2" applyNumberFormat="1" applyFont="1" applyAlignment="1">
      <alignment vertical="center" wrapText="1"/>
    </xf>
    <xf numFmtId="0" fontId="160" fillId="0" borderId="0" xfId="2" applyFont="1" applyAlignment="1">
      <alignment vertical="center" wrapText="1"/>
    </xf>
    <xf numFmtId="2" fontId="94" fillId="0" borderId="0" xfId="2" applyNumberFormat="1" applyFont="1" applyAlignment="1">
      <alignment vertical="center" wrapText="1"/>
    </xf>
    <xf numFmtId="10" fontId="69" fillId="0" borderId="0" xfId="2" applyNumberFormat="1" applyFont="1" applyAlignment="1">
      <alignment vertical="center" wrapText="1"/>
    </xf>
    <xf numFmtId="0" fontId="165" fillId="0" borderId="96" xfId="2" applyFont="1" applyBorder="1" applyAlignment="1">
      <alignment vertical="center" wrapText="1"/>
    </xf>
    <xf numFmtId="3" fontId="165" fillId="0" borderId="37" xfId="2" applyNumberFormat="1" applyFont="1" applyBorder="1" applyAlignment="1">
      <alignment vertical="center" wrapText="1"/>
    </xf>
    <xf numFmtId="0" fontId="165" fillId="0" borderId="38" xfId="2" applyFont="1" applyBorder="1" applyAlignment="1">
      <alignment vertical="center" wrapText="1"/>
    </xf>
    <xf numFmtId="0" fontId="108" fillId="0" borderId="0" xfId="2" applyFont="1" applyAlignment="1">
      <alignment vertical="center" wrapText="1"/>
    </xf>
    <xf numFmtId="3" fontId="165" fillId="0" borderId="30" xfId="2" applyNumberFormat="1" applyFont="1" applyBorder="1" applyAlignment="1">
      <alignment horizontal="center" vertical="center" wrapText="1"/>
    </xf>
    <xf numFmtId="0" fontId="108" fillId="0" borderId="0" xfId="2" applyFont="1" applyAlignment="1">
      <alignment vertical="center"/>
    </xf>
    <xf numFmtId="0" fontId="108" fillId="0" borderId="0" xfId="2" applyFont="1" applyAlignment="1">
      <alignment horizontal="left" vertical="center"/>
    </xf>
    <xf numFmtId="0" fontId="54" fillId="39" borderId="145" xfId="2" applyFont="1" applyFill="1" applyBorder="1" applyAlignment="1">
      <alignment horizontal="center" vertical="center" wrapText="1"/>
    </xf>
    <xf numFmtId="0" fontId="54" fillId="39" borderId="147" xfId="2" applyFont="1" applyFill="1" applyBorder="1" applyAlignment="1">
      <alignment horizontal="center" vertical="center" wrapText="1"/>
    </xf>
    <xf numFmtId="1" fontId="53" fillId="0" borderId="0" xfId="21" applyNumberFormat="1" applyFont="1" applyBorder="1" applyAlignment="1">
      <alignment horizontal="center" vertical="center"/>
    </xf>
    <xf numFmtId="2" fontId="53" fillId="0" borderId="0" xfId="21" applyNumberFormat="1" applyFont="1" applyBorder="1" applyAlignment="1">
      <alignment horizontal="center" vertical="center"/>
    </xf>
    <xf numFmtId="14" fontId="53" fillId="0" borderId="0" xfId="2" applyNumberFormat="1" applyFont="1" applyAlignment="1">
      <alignment horizontal="left" vertical="center" wrapText="1"/>
    </xf>
    <xf numFmtId="3" fontId="142" fillId="3" borderId="31" xfId="2" applyNumberFormat="1" applyFont="1" applyFill="1" applyBorder="1" applyAlignment="1" applyProtection="1">
      <alignment horizontal="center" vertical="center"/>
      <protection locked="0"/>
    </xf>
    <xf numFmtId="0" fontId="108" fillId="0" borderId="0" xfId="2" applyFont="1"/>
    <xf numFmtId="2" fontId="69" fillId="0" borderId="0" xfId="21" applyNumberFormat="1" applyFont="1" applyBorder="1" applyAlignment="1">
      <alignment horizontal="center" vertical="center"/>
    </xf>
    <xf numFmtId="3" fontId="142" fillId="3" borderId="44" xfId="2" applyNumberFormat="1" applyFont="1" applyFill="1" applyBorder="1" applyAlignment="1" applyProtection="1">
      <alignment horizontal="center" vertical="center"/>
      <protection locked="0"/>
    </xf>
    <xf numFmtId="3" fontId="142" fillId="0" borderId="44" xfId="2" applyNumberFormat="1" applyFont="1" applyBorder="1" applyAlignment="1" applyProtection="1">
      <alignment horizontal="center" vertical="center" wrapText="1"/>
      <protection locked="0"/>
    </xf>
    <xf numFmtId="3" fontId="142" fillId="3" borderId="44" xfId="2" applyNumberFormat="1" applyFont="1" applyFill="1" applyBorder="1" applyAlignment="1" applyProtection="1">
      <alignment horizontal="center" vertical="center" wrapText="1"/>
      <protection locked="0"/>
    </xf>
    <xf numFmtId="3" fontId="142" fillId="3" borderId="45" xfId="2" applyNumberFormat="1" applyFont="1" applyFill="1" applyBorder="1" applyAlignment="1" applyProtection="1">
      <alignment horizontal="center" vertical="center" wrapText="1"/>
      <protection locked="0"/>
    </xf>
    <xf numFmtId="0" fontId="178" fillId="0" borderId="0" xfId="2" applyFont="1" applyAlignment="1">
      <alignment vertical="center" wrapText="1"/>
    </xf>
    <xf numFmtId="0" fontId="69" fillId="0" borderId="0" xfId="0" applyFont="1" applyAlignment="1">
      <alignment vertical="center"/>
    </xf>
    <xf numFmtId="0" fontId="166" fillId="0" borderId="0" xfId="0" applyFont="1" applyAlignment="1">
      <alignment vertical="center" wrapText="1"/>
    </xf>
    <xf numFmtId="0" fontId="143" fillId="0" borderId="0" xfId="0" applyFont="1" applyAlignment="1">
      <alignment vertical="center" wrapText="1"/>
    </xf>
    <xf numFmtId="0" fontId="179" fillId="0" borderId="0" xfId="0" applyFont="1" applyAlignment="1">
      <alignment vertical="center"/>
    </xf>
    <xf numFmtId="0" fontId="141" fillId="0" borderId="0" xfId="0" applyFont="1" applyAlignment="1">
      <alignment horizontal="right" vertical="center"/>
    </xf>
    <xf numFmtId="0" fontId="151" fillId="0" borderId="0" xfId="0" applyFont="1" applyAlignment="1">
      <alignment horizontal="center"/>
    </xf>
    <xf numFmtId="0" fontId="143" fillId="0" borderId="0" xfId="0" applyFont="1" applyAlignment="1">
      <alignment horizontal="left" vertical="center"/>
    </xf>
    <xf numFmtId="3" fontId="143" fillId="0" borderId="0" xfId="0" applyNumberFormat="1" applyFont="1" applyAlignment="1">
      <alignment horizontal="left" vertical="center"/>
    </xf>
    <xf numFmtId="0" fontId="152" fillId="0" borderId="0" xfId="0" applyFont="1" applyAlignment="1">
      <alignment horizontal="left" vertical="center"/>
    </xf>
    <xf numFmtId="0" fontId="169" fillId="0" borderId="0" xfId="0" applyFont="1" applyAlignment="1">
      <alignment vertical="center"/>
    </xf>
    <xf numFmtId="0" fontId="169" fillId="0" borderId="0" xfId="0" applyFont="1" applyAlignment="1">
      <alignment horizontal="left" vertical="center"/>
    </xf>
    <xf numFmtId="3" fontId="169" fillId="0" borderId="0" xfId="0" applyNumberFormat="1" applyFont="1" applyAlignment="1">
      <alignment horizontal="left" vertical="center"/>
    </xf>
    <xf numFmtId="0" fontId="165" fillId="0" borderId="0" xfId="0" applyFont="1" applyBorder="1" applyAlignment="1">
      <alignment vertical="center" wrapText="1"/>
    </xf>
    <xf numFmtId="0" fontId="137" fillId="0" borderId="0" xfId="0" applyFont="1" applyAlignment="1">
      <alignment vertical="center" wrapText="1"/>
    </xf>
    <xf numFmtId="0" fontId="165" fillId="0" borderId="0" xfId="0" applyFont="1" applyBorder="1" applyAlignment="1">
      <alignment horizontal="center" vertical="center" wrapText="1"/>
    </xf>
    <xf numFmtId="0" fontId="165" fillId="0" borderId="0" xfId="0" applyFont="1" applyAlignment="1">
      <alignment vertical="center" wrapText="1"/>
    </xf>
    <xf numFmtId="0" fontId="165" fillId="0" borderId="14" xfId="0" applyFont="1" applyBorder="1" applyAlignment="1">
      <alignment horizontal="center" vertical="center" wrapText="1"/>
    </xf>
    <xf numFmtId="0" fontId="141" fillId="0" borderId="0" xfId="0" applyFont="1" applyBorder="1" applyAlignment="1">
      <alignment horizontal="center" vertical="center" wrapText="1"/>
    </xf>
    <xf numFmtId="0" fontId="140" fillId="0" borderId="0" xfId="0" applyFont="1" applyBorder="1" applyAlignment="1">
      <alignment vertical="center" wrapText="1"/>
    </xf>
    <xf numFmtId="0" fontId="153" fillId="0" borderId="31" xfId="0" applyFont="1" applyBorder="1" applyAlignment="1">
      <alignment horizontal="left" vertical="center" wrapText="1"/>
    </xf>
    <xf numFmtId="0" fontId="142" fillId="0" borderId="0" xfId="0" applyFont="1" applyAlignment="1">
      <alignment vertical="center" wrapText="1"/>
    </xf>
    <xf numFmtId="10" fontId="142" fillId="0" borderId="0" xfId="7" applyNumberFormat="1" applyFont="1" applyAlignment="1">
      <alignment vertical="center" wrapText="1"/>
    </xf>
    <xf numFmtId="3" fontId="142" fillId="0" borderId="36" xfId="7" applyNumberFormat="1" applyFont="1" applyBorder="1" applyAlignment="1" applyProtection="1">
      <alignment horizontal="center" vertical="center"/>
      <protection locked="0"/>
    </xf>
    <xf numFmtId="4" fontId="154" fillId="0" borderId="38" xfId="7" applyNumberFormat="1" applyFont="1" applyBorder="1" applyAlignment="1">
      <alignment horizontal="center" vertical="center"/>
    </xf>
    <xf numFmtId="10" fontId="142" fillId="0" borderId="0" xfId="6" applyNumberFormat="1" applyFont="1" applyAlignment="1">
      <alignment vertical="center" wrapText="1"/>
    </xf>
    <xf numFmtId="3" fontId="153" fillId="0" borderId="36" xfId="0" applyNumberFormat="1" applyFont="1" applyBorder="1" applyAlignment="1">
      <alignment horizontal="center" vertical="center"/>
    </xf>
    <xf numFmtId="0" fontId="153" fillId="0" borderId="45" xfId="0" applyFont="1" applyBorder="1" applyAlignment="1">
      <alignment horizontal="left" vertical="center" wrapText="1"/>
    </xf>
    <xf numFmtId="3" fontId="142" fillId="0" borderId="41" xfId="7" applyNumberFormat="1" applyFont="1" applyBorder="1" applyAlignment="1" applyProtection="1">
      <alignment horizontal="center" vertical="center"/>
      <protection locked="0"/>
    </xf>
    <xf numFmtId="4" fontId="154" fillId="0" borderId="43" xfId="7" applyNumberFormat="1" applyFont="1" applyBorder="1" applyAlignment="1">
      <alignment horizontal="center" vertical="center"/>
    </xf>
    <xf numFmtId="3" fontId="153" fillId="0" borderId="41" xfId="0" applyNumberFormat="1" applyFont="1" applyBorder="1" applyAlignment="1">
      <alignment horizontal="center" vertical="center"/>
    </xf>
    <xf numFmtId="4" fontId="154" fillId="0" borderId="43" xfId="0" applyNumberFormat="1" applyFont="1" applyBorder="1" applyAlignment="1">
      <alignment horizontal="center" vertical="center"/>
    </xf>
    <xf numFmtId="0" fontId="137" fillId="0" borderId="0" xfId="0" applyFont="1" applyBorder="1" applyAlignment="1">
      <alignment horizontal="left" vertical="center" wrapText="1"/>
    </xf>
    <xf numFmtId="0" fontId="137" fillId="0" borderId="0" xfId="0" applyFont="1" applyBorder="1" applyAlignment="1">
      <alignment vertical="center" wrapText="1"/>
    </xf>
    <xf numFmtId="3" fontId="137" fillId="0" borderId="0" xfId="0" applyNumberFormat="1" applyFont="1" applyBorder="1" applyAlignment="1">
      <alignment horizontal="center" vertical="center" wrapText="1"/>
    </xf>
    <xf numFmtId="4" fontId="180" fillId="0" borderId="0" xfId="0" applyNumberFormat="1" applyFont="1" applyBorder="1" applyAlignment="1">
      <alignment horizontal="center" vertical="center" wrapText="1"/>
    </xf>
    <xf numFmtId="4" fontId="181" fillId="0" borderId="11" xfId="0" applyNumberFormat="1" applyFont="1" applyBorder="1" applyAlignment="1">
      <alignment horizontal="center" vertical="center" wrapText="1"/>
    </xf>
    <xf numFmtId="0" fontId="182" fillId="0" borderId="0" xfId="0" applyFont="1" applyBorder="1" applyAlignment="1">
      <alignment vertical="center" wrapText="1"/>
    </xf>
    <xf numFmtId="0" fontId="152" fillId="0" borderId="0" xfId="0" applyFont="1" applyBorder="1" applyAlignment="1">
      <alignment vertical="center" wrapText="1"/>
    </xf>
    <xf numFmtId="2" fontId="151" fillId="0" borderId="0" xfId="0" applyNumberFormat="1" applyFont="1" applyAlignment="1">
      <alignment vertical="center" wrapText="1"/>
    </xf>
    <xf numFmtId="2" fontId="151" fillId="0" borderId="0" xfId="0" applyNumberFormat="1" applyFont="1" applyAlignment="1">
      <alignment horizontal="left" vertical="center" wrapText="1"/>
    </xf>
    <xf numFmtId="2" fontId="182" fillId="0" borderId="0" xfId="0" applyNumberFormat="1" applyFont="1" applyAlignment="1">
      <alignment horizontal="left" vertical="center" wrapText="1"/>
    </xf>
    <xf numFmtId="0" fontId="182" fillId="0" borderId="0" xfId="0" applyFont="1" applyAlignment="1">
      <alignment horizontal="left" vertical="center" wrapText="1"/>
    </xf>
    <xf numFmtId="3" fontId="182" fillId="0" borderId="0" xfId="0" applyNumberFormat="1" applyFont="1" applyAlignment="1">
      <alignment horizontal="left" vertical="center" wrapText="1"/>
    </xf>
    <xf numFmtId="0" fontId="152" fillId="0" borderId="0" xfId="0" applyFont="1" applyBorder="1" applyAlignment="1">
      <alignment horizontal="left" vertical="center" wrapText="1"/>
    </xf>
    <xf numFmtId="0" fontId="152" fillId="0" borderId="0" xfId="0" applyFont="1" applyAlignment="1">
      <alignment vertical="center" wrapText="1"/>
    </xf>
    <xf numFmtId="0" fontId="54" fillId="39" borderId="41" xfId="0" applyFont="1" applyFill="1" applyBorder="1" applyAlignment="1">
      <alignment horizontal="center" vertical="center" wrapText="1"/>
    </xf>
    <xf numFmtId="0" fontId="54" fillId="39" borderId="151" xfId="0" applyFont="1" applyFill="1" applyBorder="1" applyAlignment="1">
      <alignment horizontal="center" vertical="center" wrapText="1"/>
    </xf>
    <xf numFmtId="0" fontId="54" fillId="39" borderId="152" xfId="0" applyFont="1" applyFill="1" applyBorder="1" applyAlignment="1">
      <alignment horizontal="center" vertical="center" wrapText="1"/>
    </xf>
    <xf numFmtId="0" fontId="165" fillId="0" borderId="0" xfId="0" applyFont="1" applyAlignment="1">
      <alignment horizontal="center" vertical="center" wrapText="1"/>
    </xf>
    <xf numFmtId="0" fontId="140" fillId="0" borderId="0" xfId="0" applyFont="1" applyBorder="1" applyAlignment="1">
      <alignment horizontal="center" vertical="center" wrapText="1"/>
    </xf>
    <xf numFmtId="0" fontId="144" fillId="0" borderId="0" xfId="0" applyFont="1" applyBorder="1" applyAlignment="1">
      <alignment horizontal="center" vertical="center" wrapText="1"/>
    </xf>
    <xf numFmtId="3" fontId="165" fillId="0" borderId="61" xfId="0" applyNumberFormat="1" applyFont="1" applyBorder="1" applyAlignment="1">
      <alignment horizontal="center" vertical="center" wrapText="1"/>
    </xf>
    <xf numFmtId="4" fontId="167" fillId="0" borderId="62" xfId="0" applyNumberFormat="1" applyFont="1" applyBorder="1" applyAlignment="1">
      <alignment horizontal="center" vertical="center" wrapText="1"/>
    </xf>
    <xf numFmtId="0" fontId="69" fillId="0" borderId="0" xfId="0" applyFont="1"/>
    <xf numFmtId="0" fontId="143" fillId="0" borderId="0" xfId="0" applyFont="1" applyBorder="1" applyAlignment="1">
      <alignment horizontal="left" vertical="center"/>
    </xf>
    <xf numFmtId="0" fontId="169" fillId="0" borderId="0" xfId="0" applyFont="1" applyBorder="1" applyAlignment="1">
      <alignment horizontal="left" vertical="center"/>
    </xf>
    <xf numFmtId="0" fontId="169" fillId="0" borderId="0" xfId="0" applyFont="1"/>
    <xf numFmtId="0" fontId="169" fillId="0" borderId="0" xfId="0" applyFont="1" applyBorder="1"/>
    <xf numFmtId="9" fontId="165" fillId="0" borderId="0" xfId="0" applyNumberFormat="1" applyFont="1" applyBorder="1" applyAlignment="1">
      <alignment horizontal="center" vertical="center" wrapText="1"/>
    </xf>
    <xf numFmtId="0" fontId="69" fillId="0" borderId="0" xfId="0" applyFont="1" applyBorder="1"/>
    <xf numFmtId="0" fontId="142" fillId="0" borderId="0" xfId="0" applyFont="1" applyAlignment="1">
      <alignment horizontal="center" vertical="center" wrapText="1"/>
    </xf>
    <xf numFmtId="0" fontId="153" fillId="0" borderId="53" xfId="0" applyFont="1" applyBorder="1" applyAlignment="1">
      <alignment horizontal="left" vertical="center" wrapText="1"/>
    </xf>
    <xf numFmtId="3" fontId="142" fillId="0" borderId="55" xfId="0" applyNumberFormat="1" applyFont="1" applyBorder="1" applyAlignment="1">
      <alignment horizontal="center" vertical="center"/>
    </xf>
    <xf numFmtId="4" fontId="154" fillId="0" borderId="56" xfId="0" applyNumberFormat="1" applyFont="1" applyBorder="1" applyAlignment="1">
      <alignment horizontal="center" vertical="center"/>
    </xf>
    <xf numFmtId="0" fontId="142" fillId="0" borderId="0" xfId="0" applyFont="1" applyAlignment="1">
      <alignment horizontal="center" vertical="center"/>
    </xf>
    <xf numFmtId="4" fontId="142" fillId="0" borderId="0" xfId="0" applyNumberFormat="1" applyFont="1" applyBorder="1" applyAlignment="1">
      <alignment horizontal="center" vertical="center"/>
    </xf>
    <xf numFmtId="10" fontId="142" fillId="0" borderId="0" xfId="0" applyNumberFormat="1" applyFont="1" applyBorder="1" applyAlignment="1">
      <alignment horizontal="center" vertical="center"/>
    </xf>
    <xf numFmtId="2" fontId="142" fillId="0" borderId="0" xfId="0" applyNumberFormat="1" applyFont="1" applyBorder="1" applyAlignment="1" applyProtection="1">
      <alignment horizontal="center" vertical="center"/>
      <protection locked="0"/>
    </xf>
    <xf numFmtId="10" fontId="142" fillId="0" borderId="0" xfId="0" applyNumberFormat="1" applyFont="1" applyAlignment="1">
      <alignment vertical="center" wrapText="1"/>
    </xf>
    <xf numFmtId="0" fontId="153" fillId="0" borderId="63" xfId="0" applyFont="1" applyBorder="1" applyAlignment="1">
      <alignment horizontal="left" vertical="center" wrapText="1"/>
    </xf>
    <xf numFmtId="3" fontId="142" fillId="0" borderId="59" xfId="0" applyNumberFormat="1" applyFont="1" applyBorder="1" applyAlignment="1">
      <alignment horizontal="center" vertical="center"/>
    </xf>
    <xf numFmtId="4" fontId="154" fillId="0" borderId="60" xfId="0" applyNumberFormat="1" applyFont="1" applyBorder="1" applyAlignment="1">
      <alignment horizontal="center" vertical="center"/>
    </xf>
    <xf numFmtId="3" fontId="142" fillId="0" borderId="59" xfId="0" applyNumberFormat="1" applyFont="1" applyBorder="1" applyAlignment="1">
      <alignment horizontal="center" vertical="center" wrapText="1"/>
    </xf>
    <xf numFmtId="4" fontId="154" fillId="0" borderId="60" xfId="0" applyNumberFormat="1" applyFont="1" applyBorder="1" applyAlignment="1">
      <alignment horizontal="center" vertical="center" wrapText="1"/>
    </xf>
    <xf numFmtId="4" fontId="142" fillId="0" borderId="0" xfId="0" applyNumberFormat="1" applyFont="1" applyBorder="1" applyAlignment="1">
      <alignment horizontal="center" vertical="center" wrapText="1"/>
    </xf>
    <xf numFmtId="0" fontId="153" fillId="0" borderId="54" xfId="0" applyFont="1" applyBorder="1" applyAlignment="1">
      <alignment horizontal="left" vertical="center" wrapText="1"/>
    </xf>
    <xf numFmtId="3" fontId="142" fillId="0" borderId="57" xfId="0" applyNumberFormat="1" applyFont="1" applyBorder="1" applyAlignment="1">
      <alignment horizontal="center" vertical="center" wrapText="1"/>
    </xf>
    <xf numFmtId="4" fontId="154" fillId="0" borderId="58" xfId="0" applyNumberFormat="1" applyFont="1" applyBorder="1" applyAlignment="1">
      <alignment horizontal="center" vertical="center" wrapText="1"/>
    </xf>
    <xf numFmtId="3" fontId="142" fillId="0" borderId="57" xfId="0" applyNumberFormat="1" applyFont="1" applyBorder="1" applyAlignment="1">
      <alignment horizontal="center" vertical="center"/>
    </xf>
    <xf numFmtId="4" fontId="154" fillId="0" borderId="58" xfId="0" applyNumberFormat="1" applyFont="1" applyBorder="1" applyAlignment="1">
      <alignment horizontal="center" vertical="center"/>
    </xf>
    <xf numFmtId="3" fontId="69" fillId="0" borderId="0" xfId="0" applyNumberFormat="1" applyFont="1" applyBorder="1"/>
    <xf numFmtId="2" fontId="144" fillId="0" borderId="0" xfId="0" applyNumberFormat="1" applyFont="1" applyBorder="1" applyAlignment="1">
      <alignment horizontal="center" vertical="center" wrapText="1"/>
    </xf>
    <xf numFmtId="2" fontId="69" fillId="0" borderId="0" xfId="0" applyNumberFormat="1" applyFont="1" applyBorder="1"/>
    <xf numFmtId="2" fontId="141" fillId="0" borderId="0" xfId="0" applyNumberFormat="1" applyFont="1" applyBorder="1" applyAlignment="1">
      <alignment horizontal="center" vertical="center" wrapText="1"/>
    </xf>
    <xf numFmtId="0" fontId="53" fillId="0" borderId="0" xfId="0" applyFont="1" applyBorder="1" applyAlignment="1">
      <alignment vertical="center" wrapText="1"/>
    </xf>
    <xf numFmtId="0" fontId="155" fillId="0" borderId="0" xfId="0" applyFont="1"/>
    <xf numFmtId="2" fontId="54" fillId="0" borderId="0" xfId="0" applyNumberFormat="1" applyFont="1" applyAlignment="1">
      <alignment vertical="center" wrapText="1"/>
    </xf>
    <xf numFmtId="0" fontId="53" fillId="0" borderId="0" xfId="0" applyFont="1"/>
    <xf numFmtId="3" fontId="53" fillId="0" borderId="0" xfId="0" applyNumberFormat="1" applyFont="1"/>
    <xf numFmtId="0" fontId="53" fillId="0" borderId="0" xfId="0" applyFont="1" applyBorder="1"/>
    <xf numFmtId="3" fontId="53" fillId="0" borderId="0" xfId="0" applyNumberFormat="1" applyFont="1" applyBorder="1" applyAlignment="1">
      <alignment horizontal="center" vertical="center" wrapText="1"/>
    </xf>
    <xf numFmtId="4" fontId="155" fillId="0" borderId="0" xfId="0" applyNumberFormat="1" applyFont="1" applyBorder="1" applyAlignment="1">
      <alignment horizontal="center" vertical="center" wrapText="1"/>
    </xf>
    <xf numFmtId="4" fontId="53" fillId="0" borderId="0" xfId="0" applyNumberFormat="1" applyFont="1" applyBorder="1" applyAlignment="1">
      <alignment horizontal="center" vertical="center" wrapText="1"/>
    </xf>
    <xf numFmtId="3" fontId="53" fillId="0" borderId="0" xfId="0" applyNumberFormat="1" applyFont="1" applyBorder="1" applyAlignment="1">
      <alignment horizontal="center" vertical="center"/>
    </xf>
    <xf numFmtId="0" fontId="108" fillId="0" borderId="0" xfId="0" applyFont="1"/>
    <xf numFmtId="0" fontId="54" fillId="39" borderId="57" xfId="0" applyFont="1" applyFill="1" applyBorder="1" applyAlignment="1">
      <alignment horizontal="center" vertical="center" wrapText="1"/>
    </xf>
    <xf numFmtId="0" fontId="54" fillId="39" borderId="155" xfId="0" applyFont="1" applyFill="1" applyBorder="1" applyAlignment="1">
      <alignment horizontal="center" vertical="center" wrapText="1"/>
    </xf>
    <xf numFmtId="9" fontId="148" fillId="39" borderId="154" xfId="0" applyNumberFormat="1" applyFont="1" applyFill="1" applyBorder="1" applyAlignment="1">
      <alignment horizontal="center" vertical="center" wrapText="1"/>
    </xf>
    <xf numFmtId="9" fontId="148" fillId="39" borderId="58" xfId="0" applyNumberFormat="1" applyFont="1" applyFill="1" applyBorder="1" applyAlignment="1">
      <alignment horizontal="center" vertical="center" wrapText="1"/>
    </xf>
    <xf numFmtId="0" fontId="163" fillId="0" borderId="0" xfId="0" applyFont="1" applyAlignment="1">
      <alignment vertical="center"/>
    </xf>
    <xf numFmtId="0" fontId="54" fillId="0" borderId="0" xfId="0" applyFont="1" applyBorder="1" applyAlignment="1">
      <alignment horizontal="center" vertical="center" wrapText="1"/>
    </xf>
    <xf numFmtId="0" fontId="54" fillId="0" borderId="0" xfId="0" applyFont="1" applyBorder="1" applyAlignment="1">
      <alignment horizontal="left" vertical="center" wrapText="1"/>
    </xf>
    <xf numFmtId="0" fontId="54" fillId="0" borderId="0" xfId="0" applyFont="1" applyBorder="1" applyAlignment="1">
      <alignment vertical="center" wrapText="1"/>
    </xf>
    <xf numFmtId="0" fontId="155" fillId="0" borderId="0" xfId="0" applyFont="1" applyAlignment="1">
      <alignment vertical="center"/>
    </xf>
    <xf numFmtId="0" fontId="69" fillId="0" borderId="0" xfId="0" applyFont="1" applyBorder="1" applyAlignment="1">
      <alignment vertical="center"/>
    </xf>
    <xf numFmtId="0" fontId="151" fillId="0" borderId="0" xfId="0" applyFont="1"/>
    <xf numFmtId="0" fontId="165" fillId="0" borderId="0" xfId="0" applyFont="1" applyAlignment="1">
      <alignment vertical="center"/>
    </xf>
    <xf numFmtId="0" fontId="152" fillId="0" borderId="0" xfId="0" applyFont="1" applyAlignment="1">
      <alignment horizontal="center" vertical="center"/>
    </xf>
    <xf numFmtId="0" fontId="152" fillId="0" borderId="0" xfId="0" applyFont="1" applyBorder="1" applyAlignment="1">
      <alignment horizontal="center" vertical="center"/>
    </xf>
    <xf numFmtId="0" fontId="53" fillId="0" borderId="0" xfId="0" applyFont="1" applyBorder="1" applyAlignment="1">
      <alignment horizontal="left" vertical="center"/>
    </xf>
    <xf numFmtId="0" fontId="54" fillId="0" borderId="0" xfId="0" applyFont="1" applyBorder="1" applyAlignment="1">
      <alignment horizontal="center" vertical="center"/>
    </xf>
    <xf numFmtId="4" fontId="53" fillId="0" borderId="0" xfId="0" applyNumberFormat="1" applyFont="1" applyBorder="1" applyAlignment="1">
      <alignment horizontal="center" vertical="center"/>
    </xf>
    <xf numFmtId="0" fontId="53" fillId="0" borderId="0" xfId="0" applyFont="1" applyBorder="1" applyAlignment="1">
      <alignment horizontal="center" vertical="center" wrapText="1"/>
    </xf>
    <xf numFmtId="3" fontId="53" fillId="0" borderId="0" xfId="0" applyNumberFormat="1" applyFont="1" applyBorder="1" applyAlignment="1">
      <alignment vertical="center" wrapText="1"/>
    </xf>
    <xf numFmtId="3" fontId="54" fillId="0" borderId="0" xfId="0" applyNumberFormat="1" applyFont="1" applyBorder="1" applyAlignment="1">
      <alignment horizontal="center" vertical="center" wrapText="1"/>
    </xf>
    <xf numFmtId="4" fontId="17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2" fontId="155" fillId="0" borderId="0" xfId="0" applyNumberFormat="1" applyFont="1" applyBorder="1" applyAlignment="1">
      <alignment vertical="center" wrapText="1"/>
    </xf>
    <xf numFmtId="2" fontId="53" fillId="0" borderId="0" xfId="0" applyNumberFormat="1" applyFont="1" applyBorder="1" applyAlignment="1">
      <alignment vertical="center" wrapText="1"/>
    </xf>
    <xf numFmtId="0" fontId="143" fillId="0" borderId="0" xfId="0" applyFont="1" applyBorder="1" applyAlignment="1">
      <alignment vertical="center" wrapText="1"/>
    </xf>
    <xf numFmtId="0" fontId="155" fillId="0" borderId="0" xfId="0" applyFont="1" applyBorder="1"/>
    <xf numFmtId="3" fontId="143" fillId="0" borderId="0" xfId="0" applyNumberFormat="1" applyFont="1" applyAlignment="1">
      <alignment vertical="center" wrapText="1"/>
    </xf>
    <xf numFmtId="0" fontId="126" fillId="39" borderId="100" xfId="2" applyFont="1" applyFill="1" applyBorder="1" applyAlignment="1">
      <alignment horizontal="center" vertical="center" wrapText="1"/>
    </xf>
    <xf numFmtId="0" fontId="126" fillId="39" borderId="109" xfId="2" applyFont="1" applyFill="1" applyBorder="1" applyAlignment="1">
      <alignment horizontal="center" vertical="center" wrapText="1"/>
    </xf>
    <xf numFmtId="0" fontId="126" fillId="39" borderId="99" xfId="2" applyFont="1" applyFill="1" applyBorder="1" applyAlignment="1">
      <alignment horizontal="center" vertical="center" wrapText="1"/>
    </xf>
    <xf numFmtId="0" fontId="184" fillId="0" borderId="0" xfId="0" applyFont="1" applyAlignment="1">
      <alignment horizontal="left" vertical="center"/>
    </xf>
    <xf numFmtId="0" fontId="184" fillId="0" borderId="0" xfId="0" applyFont="1" applyAlignment="1">
      <alignment vertical="center"/>
    </xf>
    <xf numFmtId="0" fontId="185" fillId="3" borderId="0" xfId="2" applyFont="1" applyFill="1" applyAlignment="1">
      <alignment vertical="center" wrapText="1"/>
    </xf>
    <xf numFmtId="0" fontId="169" fillId="3" borderId="0" xfId="2" applyFont="1" applyFill="1" applyAlignment="1">
      <alignment vertical="center" wrapText="1"/>
    </xf>
    <xf numFmtId="0" fontId="168" fillId="0" borderId="0" xfId="0" applyFont="1" applyAlignment="1">
      <alignment vertical="center" wrapText="1"/>
    </xf>
    <xf numFmtId="0" fontId="142" fillId="0" borderId="54" xfId="2" applyFont="1" applyBorder="1" applyAlignment="1">
      <alignment vertical="center" wrapText="1"/>
    </xf>
    <xf numFmtId="0" fontId="166" fillId="0" borderId="0" xfId="2" applyFont="1" applyAlignment="1">
      <alignment vertical="center" wrapText="1"/>
    </xf>
    <xf numFmtId="0" fontId="169" fillId="0" borderId="0" xfId="0" applyFont="1" applyBorder="1" applyAlignment="1">
      <alignment vertical="center" wrapText="1"/>
    </xf>
    <xf numFmtId="3" fontId="137" fillId="0" borderId="0" xfId="2" applyNumberFormat="1" applyFont="1" applyAlignment="1">
      <alignment horizontal="center" vertical="center" wrapText="1"/>
    </xf>
    <xf numFmtId="4" fontId="137" fillId="0" borderId="0" xfId="2" applyNumberFormat="1" applyFont="1" applyAlignment="1">
      <alignment horizontal="center" vertical="center" wrapText="1"/>
    </xf>
    <xf numFmtId="0" fontId="150" fillId="0" borderId="0" xfId="2" applyFont="1"/>
    <xf numFmtId="0" fontId="151" fillId="0" borderId="0" xfId="2" applyFont="1"/>
    <xf numFmtId="0" fontId="169" fillId="2" borderId="0" xfId="5" applyFont="1" applyFill="1" applyAlignment="1">
      <alignment vertical="center"/>
    </xf>
    <xf numFmtId="0" fontId="182" fillId="3" borderId="0" xfId="2" applyFont="1" applyFill="1" applyAlignment="1">
      <alignment horizontal="left" vertical="center"/>
    </xf>
    <xf numFmtId="0" fontId="165" fillId="0" borderId="64" xfId="2" applyFont="1" applyBorder="1" applyAlignment="1">
      <alignment horizontal="center" vertical="center" wrapText="1"/>
    </xf>
    <xf numFmtId="0" fontId="165" fillId="3" borderId="0" xfId="2" applyFont="1" applyFill="1" applyAlignment="1">
      <alignment vertical="center" wrapText="1"/>
    </xf>
    <xf numFmtId="2" fontId="69" fillId="3" borderId="0" xfId="2" applyNumberFormat="1" applyFont="1" applyFill="1" applyAlignment="1">
      <alignment vertical="center" wrapText="1"/>
    </xf>
    <xf numFmtId="0" fontId="153" fillId="0" borderId="53" xfId="2" applyFont="1" applyBorder="1" applyAlignment="1">
      <alignment horizontal="left" vertical="center" wrapText="1"/>
    </xf>
    <xf numFmtId="3" fontId="182" fillId="0" borderId="0" xfId="2" applyNumberFormat="1" applyFont="1" applyAlignment="1">
      <alignment vertical="center" wrapText="1"/>
    </xf>
    <xf numFmtId="3" fontId="142" fillId="0" borderId="55" xfId="0" applyNumberFormat="1" applyFont="1" applyBorder="1" applyAlignment="1" applyProtection="1">
      <alignment horizontal="center" vertical="center"/>
      <protection locked="0"/>
    </xf>
    <xf numFmtId="3" fontId="142" fillId="0" borderId="55" xfId="2" applyNumberFormat="1" applyFont="1" applyBorder="1" applyAlignment="1" applyProtection="1">
      <alignment horizontal="center" vertical="center"/>
      <protection locked="0"/>
    </xf>
    <xf numFmtId="4" fontId="154" fillId="0" borderId="56" xfId="2" applyNumberFormat="1" applyFont="1" applyBorder="1" applyAlignment="1">
      <alignment horizontal="center" vertical="center"/>
    </xf>
    <xf numFmtId="3" fontId="142" fillId="0" borderId="55" xfId="2" applyNumberFormat="1" applyFont="1" applyBorder="1" applyAlignment="1">
      <alignment horizontal="center" vertical="center" wrapText="1"/>
    </xf>
    <xf numFmtId="4" fontId="154" fillId="0" borderId="64" xfId="2" applyNumberFormat="1" applyFont="1" applyBorder="1" applyAlignment="1">
      <alignment horizontal="center" vertical="center" wrapText="1"/>
    </xf>
    <xf numFmtId="4" fontId="53" fillId="0" borderId="0" xfId="2" applyNumberFormat="1" applyFont="1" applyAlignment="1">
      <alignment horizontal="center" vertical="center"/>
    </xf>
    <xf numFmtId="0" fontId="153" fillId="0" borderId="63" xfId="2" applyFont="1" applyBorder="1" applyAlignment="1">
      <alignment horizontal="left" vertical="center" wrapText="1"/>
    </xf>
    <xf numFmtId="3" fontId="142" fillId="0" borderId="59" xfId="0" applyNumberFormat="1" applyFont="1" applyBorder="1" applyAlignment="1" applyProtection="1">
      <alignment horizontal="center" vertical="center"/>
      <protection locked="0"/>
    </xf>
    <xf numFmtId="3" fontId="142" fillId="0" borderId="59" xfId="2" applyNumberFormat="1" applyFont="1" applyBorder="1" applyAlignment="1" applyProtection="1">
      <alignment horizontal="center" vertical="center"/>
      <protection locked="0"/>
    </xf>
    <xf numFmtId="4" fontId="154" fillId="0" borderId="60" xfId="2" applyNumberFormat="1" applyFont="1" applyBorder="1" applyAlignment="1">
      <alignment horizontal="center" vertical="center"/>
    </xf>
    <xf numFmtId="3" fontId="142" fillId="0" borderId="59" xfId="2" applyNumberFormat="1" applyFont="1" applyBorder="1" applyAlignment="1">
      <alignment horizontal="center" vertical="center" wrapText="1"/>
    </xf>
    <xf numFmtId="3" fontId="142" fillId="0" borderId="59" xfId="0" applyNumberFormat="1" applyFont="1" applyBorder="1" applyAlignment="1" applyProtection="1">
      <alignment horizontal="center" vertical="center" wrapText="1"/>
      <protection locked="0"/>
    </xf>
    <xf numFmtId="3" fontId="142" fillId="0" borderId="59" xfId="2" applyNumberFormat="1" applyFont="1" applyBorder="1" applyAlignment="1" applyProtection="1">
      <alignment horizontal="center" vertical="center" wrapText="1"/>
      <protection locked="0"/>
    </xf>
    <xf numFmtId="4" fontId="53" fillId="0" borderId="0" xfId="2" applyNumberFormat="1" applyFont="1" applyAlignment="1">
      <alignment horizontal="center" vertical="center" wrapText="1"/>
    </xf>
    <xf numFmtId="0" fontId="94" fillId="0" borderId="63" xfId="2" applyFont="1" applyBorder="1" applyAlignment="1">
      <alignment horizontal="left" vertical="center" wrapText="1"/>
    </xf>
    <xf numFmtId="3" fontId="69" fillId="0" borderId="59" xfId="2" applyNumberFormat="1" applyFont="1" applyBorder="1" applyAlignment="1" applyProtection="1">
      <alignment horizontal="center" vertical="center"/>
      <protection locked="0"/>
    </xf>
    <xf numFmtId="4" fontId="160" fillId="0" borderId="60" xfId="2" applyNumberFormat="1" applyFont="1" applyBorder="1" applyAlignment="1">
      <alignment horizontal="center" vertical="center"/>
    </xf>
    <xf numFmtId="3" fontId="69" fillId="0" borderId="59" xfId="2" applyNumberFormat="1" applyFont="1" applyBorder="1" applyAlignment="1">
      <alignment horizontal="center" vertical="center" wrapText="1"/>
    </xf>
    <xf numFmtId="4" fontId="154" fillId="0" borderId="60" xfId="2" applyNumberFormat="1" applyFont="1" applyBorder="1" applyAlignment="1">
      <alignment horizontal="center" vertical="center" wrapText="1"/>
    </xf>
    <xf numFmtId="0" fontId="142" fillId="0" borderId="57" xfId="2" applyFont="1" applyBorder="1" applyAlignment="1">
      <alignment vertical="center" wrapText="1"/>
    </xf>
    <xf numFmtId="0" fontId="154" fillId="0" borderId="58" xfId="2" applyFont="1" applyBorder="1" applyAlignment="1">
      <alignment vertical="center" wrapText="1"/>
    </xf>
    <xf numFmtId="0" fontId="142" fillId="0" borderId="65" xfId="2" applyFont="1" applyBorder="1" applyAlignment="1">
      <alignment vertical="center" wrapText="1"/>
    </xf>
    <xf numFmtId="2" fontId="151" fillId="0" borderId="0" xfId="2" applyNumberFormat="1" applyFont="1" applyAlignment="1">
      <alignment horizontal="left" vertical="center" wrapText="1"/>
    </xf>
    <xf numFmtId="2" fontId="186" fillId="0" borderId="0" xfId="2" applyNumberFormat="1" applyFont="1" applyAlignment="1">
      <alignment horizontal="left" vertical="center" wrapText="1"/>
    </xf>
    <xf numFmtId="0" fontId="187" fillId="0" borderId="0" xfId="2" applyFont="1" applyAlignment="1">
      <alignment vertical="center" wrapText="1"/>
    </xf>
    <xf numFmtId="0" fontId="53" fillId="3" borderId="0" xfId="2" applyFont="1" applyFill="1" applyAlignment="1">
      <alignment vertical="center" wrapText="1"/>
    </xf>
    <xf numFmtId="0" fontId="137" fillId="0" borderId="0" xfId="2" applyFont="1" applyAlignment="1">
      <alignment horizontal="left" vertical="center" wrapText="1"/>
    </xf>
    <xf numFmtId="0" fontId="182" fillId="0" borderId="0" xfId="2" applyFont="1" applyAlignment="1">
      <alignment vertical="center" wrapText="1"/>
    </xf>
    <xf numFmtId="49" fontId="169" fillId="0" borderId="0" xfId="2" applyNumberFormat="1" applyFont="1" applyAlignment="1">
      <alignment vertical="center" wrapText="1"/>
    </xf>
    <xf numFmtId="167" fontId="69" fillId="0" borderId="0" xfId="1" applyNumberFormat="1" applyFont="1" applyBorder="1" applyAlignment="1">
      <alignment horizontal="center" vertical="center"/>
    </xf>
    <xf numFmtId="167" fontId="69" fillId="0" borderId="0" xfId="1" applyNumberFormat="1" applyFont="1" applyBorder="1" applyAlignment="1">
      <alignment horizontal="center" vertical="center" wrapText="1"/>
    </xf>
    <xf numFmtId="0" fontId="54" fillId="39" borderId="57" xfId="2" applyFont="1" applyFill="1" applyBorder="1" applyAlignment="1">
      <alignment horizontal="center" vertical="center" wrapText="1"/>
    </xf>
    <xf numFmtId="0" fontId="54" fillId="39" borderId="71" xfId="2" applyFont="1" applyFill="1" applyBorder="1" applyAlignment="1">
      <alignment horizontal="center" vertical="center" wrapText="1"/>
    </xf>
    <xf numFmtId="0" fontId="126" fillId="39" borderId="154" xfId="2" applyFont="1" applyFill="1" applyBorder="1" applyAlignment="1">
      <alignment horizontal="center" vertical="center" wrapText="1"/>
    </xf>
    <xf numFmtId="0" fontId="126" fillId="39" borderId="71" xfId="2" applyFont="1" applyFill="1" applyBorder="1" applyAlignment="1">
      <alignment horizontal="center" vertical="center" wrapText="1"/>
    </xf>
    <xf numFmtId="3" fontId="152" fillId="0" borderId="0" xfId="0" applyNumberFormat="1" applyFont="1" applyAlignment="1">
      <alignment horizontal="left" vertical="center"/>
    </xf>
    <xf numFmtId="10" fontId="142" fillId="0" borderId="53" xfId="7" applyNumberFormat="1" applyFont="1" applyBorder="1" applyAlignment="1">
      <alignment vertical="center" wrapText="1"/>
    </xf>
    <xf numFmtId="3" fontId="142" fillId="0" borderId="64" xfId="7" applyNumberFormat="1" applyFont="1" applyBorder="1" applyAlignment="1" applyProtection="1">
      <alignment horizontal="center" vertical="center"/>
      <protection locked="0"/>
    </xf>
    <xf numFmtId="4" fontId="154" fillId="0" borderId="56" xfId="7" applyNumberFormat="1" applyFont="1" applyBorder="1" applyAlignment="1">
      <alignment horizontal="center" vertical="center"/>
    </xf>
    <xf numFmtId="3" fontId="142" fillId="0" borderId="55" xfId="7" applyNumberFormat="1" applyFont="1" applyBorder="1" applyAlignment="1" applyProtection="1">
      <alignment horizontal="center" vertical="center"/>
      <protection locked="0"/>
    </xf>
    <xf numFmtId="9" fontId="142" fillId="0" borderId="0" xfId="8" applyFont="1" applyAlignment="1">
      <alignment vertical="center" wrapText="1"/>
    </xf>
    <xf numFmtId="10" fontId="142" fillId="0" borderId="63" xfId="7" applyNumberFormat="1" applyFont="1" applyBorder="1" applyAlignment="1">
      <alignment vertical="center" wrapText="1"/>
    </xf>
    <xf numFmtId="3" fontId="142" fillId="0" borderId="0" xfId="7" applyNumberFormat="1" applyFont="1" applyBorder="1" applyAlignment="1" applyProtection="1">
      <alignment horizontal="center" vertical="center"/>
      <protection locked="0"/>
    </xf>
    <xf numFmtId="4" fontId="154" fillId="0" borderId="60" xfId="7" applyNumberFormat="1" applyFont="1" applyBorder="1" applyAlignment="1">
      <alignment horizontal="center" vertical="center"/>
    </xf>
    <xf numFmtId="3" fontId="142" fillId="0" borderId="59" xfId="7" applyNumberFormat="1" applyFont="1" applyBorder="1" applyAlignment="1" applyProtection="1">
      <alignment horizontal="center" vertical="center"/>
      <protection locked="0"/>
    </xf>
    <xf numFmtId="10" fontId="142" fillId="0" borderId="54" xfId="7" applyNumberFormat="1" applyFont="1" applyBorder="1" applyAlignment="1">
      <alignment vertical="center" wrapText="1"/>
    </xf>
    <xf numFmtId="3" fontId="142" fillId="0" borderId="65" xfId="7" applyNumberFormat="1" applyFont="1" applyBorder="1" applyAlignment="1" applyProtection="1">
      <alignment horizontal="center" vertical="center"/>
      <protection locked="0"/>
    </xf>
    <xf numFmtId="4" fontId="154" fillId="0" borderId="58" xfId="7" applyNumberFormat="1" applyFont="1" applyBorder="1" applyAlignment="1">
      <alignment horizontal="center" vertical="center"/>
    </xf>
    <xf numFmtId="3" fontId="142" fillId="0" borderId="57" xfId="7" applyNumberFormat="1" applyFont="1" applyBorder="1" applyAlignment="1" applyProtection="1">
      <alignment horizontal="center" vertical="center"/>
      <protection locked="0"/>
    </xf>
    <xf numFmtId="10" fontId="153" fillId="0" borderId="4" xfId="7" applyNumberFormat="1" applyFont="1" applyBorder="1" applyAlignment="1">
      <alignment vertical="center" wrapText="1"/>
    </xf>
    <xf numFmtId="3" fontId="142" fillId="0" borderId="12" xfId="7" applyNumberFormat="1" applyFont="1" applyBorder="1" applyAlignment="1" applyProtection="1">
      <alignment horizontal="center" vertical="center"/>
      <protection locked="0"/>
    </xf>
    <xf numFmtId="4" fontId="154" fillId="0" borderId="11" xfId="7" applyNumberFormat="1" applyFont="1" applyBorder="1" applyAlignment="1">
      <alignment horizontal="center" vertical="center"/>
    </xf>
    <xf numFmtId="3" fontId="142" fillId="0" borderId="61" xfId="7" applyNumberFormat="1" applyFont="1" applyBorder="1" applyAlignment="1" applyProtection="1">
      <alignment horizontal="center" vertical="center"/>
      <protection locked="0"/>
    </xf>
    <xf numFmtId="4" fontId="154" fillId="0" borderId="62" xfId="7" applyNumberFormat="1" applyFont="1" applyBorder="1" applyAlignment="1">
      <alignment horizontal="center" vertical="center"/>
    </xf>
    <xf numFmtId="3" fontId="153" fillId="0" borderId="61" xfId="7" applyNumberFormat="1" applyFont="1" applyBorder="1" applyAlignment="1" applyProtection="1">
      <alignment horizontal="center" vertical="center"/>
      <protection locked="0"/>
    </xf>
    <xf numFmtId="4" fontId="188" fillId="0" borderId="62" xfId="0" applyNumberFormat="1" applyFont="1" applyBorder="1" applyAlignment="1">
      <alignment horizontal="center" vertical="center"/>
    </xf>
    <xf numFmtId="10" fontId="153" fillId="0" borderId="70" xfId="7" applyNumberFormat="1" applyFont="1" applyBorder="1" applyAlignment="1">
      <alignment vertical="center" wrapText="1"/>
    </xf>
    <xf numFmtId="3" fontId="137" fillId="0" borderId="66" xfId="0" applyNumberFormat="1" applyFont="1" applyBorder="1" applyAlignment="1">
      <alignment horizontal="center" vertical="center" wrapText="1"/>
    </xf>
    <xf numFmtId="4" fontId="180" fillId="0" borderId="66" xfId="0" applyNumberFormat="1" applyFont="1" applyBorder="1" applyAlignment="1">
      <alignment horizontal="center" vertical="center" wrapText="1"/>
    </xf>
    <xf numFmtId="3" fontId="165" fillId="0" borderId="14" xfId="0" applyNumberFormat="1" applyFont="1" applyBorder="1" applyAlignment="1">
      <alignment horizontal="center" vertical="center" wrapText="1"/>
    </xf>
    <xf numFmtId="4" fontId="167" fillId="0" borderId="6" xfId="0" applyNumberFormat="1" applyFont="1" applyBorder="1" applyAlignment="1">
      <alignment horizontal="center" vertical="center" wrapText="1"/>
    </xf>
    <xf numFmtId="0" fontId="54" fillId="39" borderId="163" xfId="0" applyFont="1" applyFill="1" applyBorder="1" applyAlignment="1">
      <alignment horizontal="center" vertical="center" wrapText="1"/>
    </xf>
    <xf numFmtId="0" fontId="54" fillId="39" borderId="154" xfId="0" applyFont="1" applyFill="1" applyBorder="1" applyAlignment="1">
      <alignment horizontal="center" vertical="center" wrapText="1"/>
    </xf>
    <xf numFmtId="0" fontId="69" fillId="0" borderId="0" xfId="0" applyFont="1" applyAlignment="1">
      <alignment vertical="center" wrapText="1"/>
    </xf>
    <xf numFmtId="0" fontId="137" fillId="0" borderId="0" xfId="0" applyFont="1" applyAlignment="1">
      <alignment vertical="center"/>
    </xf>
    <xf numFmtId="0" fontId="152" fillId="0" borderId="0" xfId="0" applyFont="1" applyAlignment="1">
      <alignment vertical="center"/>
    </xf>
    <xf numFmtId="0" fontId="169" fillId="0" borderId="0" xfId="0" applyFont="1" applyAlignment="1">
      <alignment horizontal="center" vertical="center"/>
    </xf>
    <xf numFmtId="0" fontId="169" fillId="0" borderId="0" xfId="0" applyFont="1" applyBorder="1" applyAlignment="1">
      <alignment horizontal="center" vertical="center"/>
    </xf>
    <xf numFmtId="0" fontId="165" fillId="0" borderId="0" xfId="0" applyFont="1" applyBorder="1" applyAlignment="1">
      <alignment horizontal="center" vertical="center"/>
    </xf>
    <xf numFmtId="0" fontId="137" fillId="0" borderId="0" xfId="0" applyFont="1" applyBorder="1" applyAlignment="1">
      <alignment horizontal="center" vertical="center"/>
    </xf>
    <xf numFmtId="0" fontId="152" fillId="0" borderId="72" xfId="0" applyFont="1" applyBorder="1" applyAlignment="1">
      <alignment horizontal="left" vertical="center"/>
    </xf>
    <xf numFmtId="0" fontId="141" fillId="0" borderId="57" xfId="0" applyFont="1" applyBorder="1" applyAlignment="1">
      <alignment horizontal="center" vertical="center" wrapText="1"/>
    </xf>
    <xf numFmtId="0" fontId="141" fillId="0" borderId="58" xfId="0" applyFont="1" applyBorder="1" applyAlignment="1">
      <alignment horizontal="center" vertical="center" wrapText="1"/>
    </xf>
    <xf numFmtId="3" fontId="142" fillId="0" borderId="53" xfId="0" applyNumberFormat="1" applyFont="1" applyBorder="1" applyAlignment="1">
      <alignment horizontal="center" vertical="center" wrapText="1"/>
    </xf>
    <xf numFmtId="3" fontId="142" fillId="0" borderId="64" xfId="0" applyNumberFormat="1" applyFont="1" applyBorder="1" applyAlignment="1">
      <alignment horizontal="center" vertical="center"/>
    </xf>
    <xf numFmtId="4" fontId="142" fillId="0" borderId="53" xfId="0" applyNumberFormat="1" applyFont="1" applyBorder="1" applyAlignment="1">
      <alignment horizontal="center" vertical="center"/>
    </xf>
    <xf numFmtId="3" fontId="142" fillId="0" borderId="63" xfId="0" applyNumberFormat="1" applyFont="1" applyBorder="1" applyAlignment="1">
      <alignment horizontal="center" vertical="center" wrapText="1"/>
    </xf>
    <xf numFmtId="3" fontId="142" fillId="0" borderId="0" xfId="0" applyNumberFormat="1" applyFont="1" applyBorder="1" applyAlignment="1">
      <alignment horizontal="center" vertical="center"/>
    </xf>
    <xf numFmtId="4" fontId="142" fillId="0" borderId="63" xfId="0" applyNumberFormat="1" applyFont="1" applyBorder="1" applyAlignment="1">
      <alignment horizontal="center" vertical="center"/>
    </xf>
    <xf numFmtId="0" fontId="94" fillId="0" borderId="63" xfId="0" applyFont="1" applyBorder="1" applyAlignment="1">
      <alignment horizontal="left" vertical="center" wrapText="1"/>
    </xf>
    <xf numFmtId="3" fontId="69" fillId="0" borderId="63" xfId="0" applyNumberFormat="1" applyFont="1" applyBorder="1" applyAlignment="1">
      <alignment horizontal="center" vertical="center" wrapText="1"/>
    </xf>
    <xf numFmtId="3" fontId="69" fillId="0" borderId="59" xfId="0" applyNumberFormat="1" applyFont="1" applyBorder="1" applyAlignment="1">
      <alignment horizontal="center" vertical="center"/>
    </xf>
    <xf numFmtId="4" fontId="160" fillId="0" borderId="60" xfId="0" applyNumberFormat="1" applyFont="1" applyBorder="1" applyAlignment="1">
      <alignment horizontal="center" vertical="center"/>
    </xf>
    <xf numFmtId="3" fontId="69" fillId="0" borderId="0" xfId="0" applyNumberFormat="1" applyFont="1" applyBorder="1" applyAlignment="1">
      <alignment horizontal="center" vertical="center"/>
    </xf>
    <xf numFmtId="4" fontId="69" fillId="0" borderId="0" xfId="0" applyNumberFormat="1" applyFont="1" applyBorder="1" applyAlignment="1">
      <alignment horizontal="center" vertical="center"/>
    </xf>
    <xf numFmtId="3" fontId="142" fillId="0" borderId="0" xfId="0" applyNumberFormat="1" applyFont="1" applyBorder="1" applyAlignment="1">
      <alignment horizontal="center" vertical="center" wrapText="1"/>
    </xf>
    <xf numFmtId="0" fontId="142" fillId="0" borderId="54" xfId="0" applyFont="1" applyBorder="1" applyAlignment="1">
      <alignment horizontal="center" vertical="center" wrapText="1"/>
    </xf>
    <xf numFmtId="4" fontId="142" fillId="0" borderId="58" xfId="0" applyNumberFormat="1" applyFont="1" applyBorder="1" applyAlignment="1">
      <alignment horizontal="center" vertical="center" wrapText="1"/>
    </xf>
    <xf numFmtId="4" fontId="142" fillId="0" borderId="58" xfId="0" applyNumberFormat="1" applyFont="1" applyBorder="1" applyAlignment="1">
      <alignment horizontal="center" vertical="center"/>
    </xf>
    <xf numFmtId="4" fontId="142" fillId="0" borderId="54" xfId="0" applyNumberFormat="1" applyFont="1" applyBorder="1" applyAlignment="1">
      <alignment horizontal="center" vertical="center" wrapText="1"/>
    </xf>
    <xf numFmtId="3" fontId="140" fillId="0" borderId="0" xfId="0" applyNumberFormat="1" applyFont="1" applyBorder="1" applyAlignment="1">
      <alignment vertical="center" wrapText="1"/>
    </xf>
    <xf numFmtId="3" fontId="141" fillId="0" borderId="0" xfId="0" applyNumberFormat="1" applyFont="1" applyBorder="1" applyAlignment="1">
      <alignment horizontal="center" vertical="center" wrapText="1"/>
    </xf>
    <xf numFmtId="4" fontId="137" fillId="0" borderId="0" xfId="0" applyNumberFormat="1" applyFont="1" applyBorder="1" applyAlignment="1">
      <alignment horizontal="center" vertical="center" wrapText="1"/>
    </xf>
    <xf numFmtId="2" fontId="155" fillId="0" borderId="0" xfId="0" applyNumberFormat="1" applyFont="1" applyAlignment="1">
      <alignment vertical="center" wrapText="1"/>
    </xf>
    <xf numFmtId="2" fontId="53" fillId="0" borderId="0" xfId="0" applyNumberFormat="1" applyFont="1" applyAlignment="1">
      <alignment vertical="center" wrapText="1"/>
    </xf>
    <xf numFmtId="0" fontId="53" fillId="0" borderId="0" xfId="0" applyFont="1" applyAlignment="1">
      <alignment vertical="center" wrapText="1"/>
    </xf>
    <xf numFmtId="3" fontId="53" fillId="0" borderId="0" xfId="0" applyNumberFormat="1" applyFont="1" applyAlignment="1">
      <alignment vertical="center" wrapText="1"/>
    </xf>
    <xf numFmtId="0" fontId="54" fillId="39" borderId="58" xfId="0" applyFont="1" applyFill="1" applyBorder="1" applyAlignment="1">
      <alignment horizontal="center" vertical="center" wrapText="1"/>
    </xf>
    <xf numFmtId="0" fontId="148" fillId="39" borderId="53" xfId="0" applyFont="1" applyFill="1" applyBorder="1" applyAlignment="1">
      <alignment horizontal="center" vertical="center" wrapText="1"/>
    </xf>
    <xf numFmtId="0" fontId="54" fillId="39" borderId="71" xfId="0" applyFont="1" applyFill="1" applyBorder="1" applyAlignment="1">
      <alignment horizontal="center" vertical="center" wrapText="1"/>
    </xf>
    <xf numFmtId="0" fontId="54" fillId="39" borderId="156" xfId="0" applyFont="1" applyFill="1" applyBorder="1" applyAlignment="1">
      <alignment horizontal="center" vertical="center" wrapText="1"/>
    </xf>
    <xf numFmtId="0" fontId="54" fillId="39" borderId="77" xfId="0" applyFont="1" applyFill="1" applyBorder="1" applyAlignment="1">
      <alignment horizontal="center" vertical="center" wrapText="1"/>
    </xf>
    <xf numFmtId="0" fontId="126" fillId="39" borderId="137" xfId="0" applyFont="1" applyFill="1" applyBorder="1" applyAlignment="1">
      <alignment horizontal="center" vertical="center" wrapText="1"/>
    </xf>
    <xf numFmtId="0" fontId="54" fillId="39" borderId="166" xfId="0" applyFont="1" applyFill="1" applyBorder="1" applyAlignment="1">
      <alignment horizontal="center" vertical="center" wrapText="1"/>
    </xf>
    <xf numFmtId="0" fontId="141" fillId="0" borderId="170" xfId="0" applyFont="1" applyBorder="1" applyAlignment="1">
      <alignment horizontal="center" vertical="center" wrapText="1"/>
    </xf>
    <xf numFmtId="0" fontId="126" fillId="39" borderId="54" xfId="0" applyFont="1" applyFill="1" applyBorder="1" applyAlignment="1">
      <alignment horizontal="center" vertical="center" wrapText="1"/>
    </xf>
    <xf numFmtId="0" fontId="126" fillId="39" borderId="71" xfId="0" applyFont="1" applyFill="1" applyBorder="1" applyAlignment="1">
      <alignment horizontal="center" vertical="center" wrapText="1"/>
    </xf>
    <xf numFmtId="0" fontId="126" fillId="39" borderId="163" xfId="0" applyFont="1" applyFill="1" applyBorder="1" applyAlignment="1">
      <alignment horizontal="center" vertical="center" wrapText="1"/>
    </xf>
    <xf numFmtId="0" fontId="126" fillId="39" borderId="166" xfId="0" applyFont="1" applyFill="1" applyBorder="1" applyAlignment="1">
      <alignment horizontal="center" vertical="center" wrapText="1"/>
    </xf>
    <xf numFmtId="0" fontId="126" fillId="39" borderId="65" xfId="0" applyFont="1" applyFill="1" applyBorder="1" applyAlignment="1">
      <alignment horizontal="center" vertical="center" wrapText="1"/>
    </xf>
    <xf numFmtId="0" fontId="126" fillId="39" borderId="170" xfId="0" applyFont="1" applyFill="1" applyBorder="1" applyAlignment="1">
      <alignment horizontal="center" vertical="center" wrapText="1"/>
    </xf>
    <xf numFmtId="0" fontId="126" fillId="39" borderId="154" xfId="0" applyFont="1" applyFill="1" applyBorder="1" applyAlignment="1">
      <alignment horizontal="center" vertical="center" wrapText="1"/>
    </xf>
    <xf numFmtId="0" fontId="166" fillId="0" borderId="0" xfId="0" applyFont="1" applyBorder="1" applyAlignment="1">
      <alignment horizontal="center" vertical="center" wrapText="1"/>
    </xf>
    <xf numFmtId="0" fontId="126" fillId="39" borderId="74" xfId="0" applyFont="1" applyFill="1" applyBorder="1" applyAlignment="1">
      <alignment horizontal="center" vertical="center" wrapText="1"/>
    </xf>
    <xf numFmtId="0" fontId="183" fillId="39" borderId="73" xfId="0" applyFont="1" applyFill="1" applyBorder="1" applyAlignment="1">
      <alignment horizontal="center" vertical="center" wrapText="1"/>
    </xf>
    <xf numFmtId="0" fontId="182" fillId="3" borderId="0" xfId="2" applyFont="1" applyFill="1" applyAlignment="1">
      <alignment vertical="center" wrapText="1"/>
    </xf>
    <xf numFmtId="0" fontId="10" fillId="0" borderId="0" xfId="2" applyFont="1" applyAlignment="1">
      <alignment vertical="center" wrapText="1"/>
    </xf>
    <xf numFmtId="0" fontId="110" fillId="0" borderId="0" xfId="2" applyFont="1" applyAlignment="1">
      <alignment horizontal="center" vertical="center" wrapText="1"/>
    </xf>
    <xf numFmtId="0" fontId="152" fillId="2" borderId="0" xfId="5" applyFont="1" applyFill="1" applyAlignment="1">
      <alignment vertical="center"/>
    </xf>
    <xf numFmtId="0" fontId="126" fillId="39" borderId="58" xfId="2" applyFont="1" applyFill="1" applyBorder="1" applyAlignment="1">
      <alignment horizontal="center" vertical="center" wrapText="1"/>
    </xf>
    <xf numFmtId="0" fontId="183" fillId="39" borderId="58" xfId="2" applyFont="1" applyFill="1" applyBorder="1" applyAlignment="1">
      <alignment horizontal="center" vertical="center" wrapText="1"/>
    </xf>
    <xf numFmtId="0" fontId="126" fillId="39" borderId="79" xfId="2" applyFont="1" applyFill="1" applyBorder="1" applyAlignment="1">
      <alignment horizontal="center" vertical="center" wrapText="1"/>
    </xf>
    <xf numFmtId="0" fontId="54" fillId="39" borderId="155" xfId="2" applyFont="1" applyFill="1" applyBorder="1" applyAlignment="1">
      <alignment horizontal="center" vertical="center" wrapText="1"/>
    </xf>
    <xf numFmtId="0" fontId="126" fillId="39" borderId="78" xfId="2" applyFont="1" applyFill="1" applyBorder="1" applyAlignment="1">
      <alignment horizontal="center" vertical="center" wrapText="1"/>
    </xf>
    <xf numFmtId="0" fontId="183" fillId="39" borderId="79" xfId="2" applyFont="1" applyFill="1" applyBorder="1" applyAlignment="1">
      <alignment horizontal="center" vertical="center" wrapText="1"/>
    </xf>
    <xf numFmtId="0" fontId="165" fillId="0" borderId="64" xfId="2" applyFont="1" applyBorder="1" applyAlignment="1">
      <alignment vertical="center" wrapText="1"/>
    </xf>
    <xf numFmtId="0" fontId="165" fillId="0" borderId="65" xfId="2" applyFont="1" applyBorder="1" applyAlignment="1">
      <alignment vertical="center" wrapText="1"/>
    </xf>
    <xf numFmtId="0" fontId="153" fillId="0" borderId="54" xfId="2" applyFont="1" applyBorder="1" applyAlignment="1">
      <alignment horizontal="left" vertical="center" wrapText="1"/>
    </xf>
    <xf numFmtId="3" fontId="142" fillId="0" borderId="57" xfId="2" applyNumberFormat="1" applyFont="1" applyBorder="1" applyAlignment="1" applyProtection="1">
      <alignment horizontal="center" vertical="center" wrapText="1"/>
      <protection locked="0"/>
    </xf>
    <xf numFmtId="0" fontId="126" fillId="39" borderId="125" xfId="2" applyFont="1" applyFill="1" applyBorder="1" applyAlignment="1">
      <alignment horizontal="center" vertical="center" wrapText="1"/>
    </xf>
    <xf numFmtId="0" fontId="139" fillId="0" borderId="0" xfId="2" applyFont="1" applyAlignment="1">
      <alignment horizontal="center" vertical="center" wrapText="1"/>
    </xf>
    <xf numFmtId="10" fontId="147" fillId="0" borderId="0" xfId="2" applyNumberFormat="1" applyFont="1" applyAlignment="1">
      <alignment vertical="center" wrapText="1"/>
    </xf>
    <xf numFmtId="3" fontId="165" fillId="0" borderId="64" xfId="2" applyNumberFormat="1" applyFont="1" applyBorder="1" applyAlignment="1">
      <alignment vertical="center" wrapText="1"/>
    </xf>
    <xf numFmtId="0" fontId="165" fillId="0" borderId="56" xfId="2" applyFont="1" applyBorder="1" applyAlignment="1">
      <alignment vertical="center" wrapText="1"/>
    </xf>
    <xf numFmtId="0" fontId="69" fillId="0" borderId="0" xfId="2" applyFont="1" applyAlignment="1">
      <alignment horizontal="left" vertical="center"/>
    </xf>
    <xf numFmtId="3" fontId="142" fillId="3" borderId="53" xfId="2" applyNumberFormat="1" applyFont="1" applyFill="1" applyBorder="1" applyAlignment="1" applyProtection="1">
      <alignment horizontal="center" vertical="center"/>
      <protection locked="0"/>
    </xf>
    <xf numFmtId="3" fontId="142" fillId="3" borderId="63" xfId="2" applyNumberFormat="1" applyFont="1" applyFill="1" applyBorder="1" applyAlignment="1" applyProtection="1">
      <alignment horizontal="center" vertical="center"/>
      <protection locked="0"/>
    </xf>
    <xf numFmtId="3" fontId="142" fillId="0" borderId="63" xfId="2" applyNumberFormat="1" applyFont="1" applyBorder="1" applyAlignment="1" applyProtection="1">
      <alignment horizontal="center" vertical="center" wrapText="1"/>
      <protection locked="0"/>
    </xf>
    <xf numFmtId="3" fontId="142" fillId="3" borderId="63" xfId="2" applyNumberFormat="1" applyFont="1" applyFill="1" applyBorder="1" applyAlignment="1" applyProtection="1">
      <alignment horizontal="center" vertical="center" wrapText="1"/>
      <protection locked="0"/>
    </xf>
    <xf numFmtId="3" fontId="142" fillId="3" borderId="54" xfId="2" applyNumberFormat="1" applyFont="1" applyFill="1" applyBorder="1" applyAlignment="1" applyProtection="1">
      <alignment horizontal="center" vertical="center" wrapText="1"/>
      <protection locked="0"/>
    </xf>
    <xf numFmtId="4" fontId="154" fillId="0" borderId="58" xfId="2" applyNumberFormat="1" applyFont="1" applyBorder="1" applyAlignment="1">
      <alignment horizontal="center" vertical="center" wrapText="1"/>
    </xf>
    <xf numFmtId="0" fontId="166" fillId="0" borderId="65" xfId="2" applyFont="1" applyBorder="1" applyAlignment="1">
      <alignment vertical="center" wrapText="1"/>
    </xf>
    <xf numFmtId="0" fontId="54" fillId="39" borderId="69" xfId="2" applyFont="1" applyFill="1" applyBorder="1" applyAlignment="1">
      <alignment horizontal="center" vertical="center" wrapText="1"/>
    </xf>
    <xf numFmtId="0" fontId="126" fillId="39" borderId="57" xfId="2" applyFont="1" applyFill="1" applyBorder="1" applyAlignment="1">
      <alignment horizontal="center" vertical="center" wrapText="1"/>
    </xf>
    <xf numFmtId="0" fontId="126" fillId="39" borderId="155" xfId="2" applyFont="1" applyFill="1" applyBorder="1" applyAlignment="1">
      <alignment horizontal="center" vertical="center" wrapText="1"/>
    </xf>
    <xf numFmtId="0" fontId="126" fillId="39" borderId="166" xfId="2" applyFont="1" applyFill="1" applyBorder="1" applyAlignment="1">
      <alignment horizontal="center" vertical="center" wrapText="1"/>
    </xf>
    <xf numFmtId="0" fontId="126" fillId="39" borderId="163" xfId="2" applyFont="1" applyFill="1" applyBorder="1" applyAlignment="1">
      <alignment horizontal="center" vertical="center" wrapText="1"/>
    </xf>
    <xf numFmtId="10" fontId="153" fillId="0" borderId="12" xfId="7" applyNumberFormat="1" applyFont="1" applyBorder="1" applyAlignment="1">
      <alignment vertical="center" wrapText="1"/>
    </xf>
    <xf numFmtId="10" fontId="153" fillId="0" borderId="61" xfId="7" applyNumberFormat="1" applyFont="1" applyBorder="1" applyAlignment="1">
      <alignment vertical="center" wrapText="1"/>
    </xf>
    <xf numFmtId="0" fontId="69" fillId="0" borderId="0" xfId="0" applyFont="1" applyBorder="1" applyAlignment="1">
      <alignment horizontal="left" vertical="center"/>
    </xf>
    <xf numFmtId="10" fontId="53" fillId="0" borderId="0" xfId="7" applyNumberFormat="1" applyFont="1" applyBorder="1" applyAlignment="1">
      <alignment vertical="center" wrapText="1"/>
    </xf>
    <xf numFmtId="3" fontId="53" fillId="0" borderId="0" xfId="7" applyNumberFormat="1" applyFont="1" applyBorder="1" applyAlignment="1" applyProtection="1">
      <alignment horizontal="center" vertical="center"/>
      <protection locked="0"/>
    </xf>
    <xf numFmtId="10" fontId="53" fillId="0" borderId="0" xfId="6" applyNumberFormat="1" applyFont="1" applyBorder="1" applyAlignment="1">
      <alignment vertical="center" wrapText="1"/>
    </xf>
    <xf numFmtId="9" fontId="53" fillId="0" borderId="0" xfId="8" applyFont="1" applyBorder="1" applyAlignment="1">
      <alignment vertical="center" wrapText="1"/>
    </xf>
    <xf numFmtId="10" fontId="54" fillId="0" borderId="0" xfId="7" applyNumberFormat="1" applyFont="1" applyBorder="1" applyAlignment="1">
      <alignment vertical="center" wrapText="1"/>
    </xf>
    <xf numFmtId="2" fontId="54" fillId="0" borderId="0" xfId="0" applyNumberFormat="1" applyFont="1" applyBorder="1" applyAlignment="1">
      <alignment vertical="center" wrapText="1"/>
    </xf>
    <xf numFmtId="2" fontId="54" fillId="0" borderId="0" xfId="0" applyNumberFormat="1" applyFont="1" applyBorder="1" applyAlignment="1">
      <alignment horizontal="left" vertical="center" wrapText="1"/>
    </xf>
    <xf numFmtId="2" fontId="54" fillId="0" borderId="0" xfId="0" applyNumberFormat="1" applyFont="1" applyAlignment="1">
      <alignment horizontal="left" vertical="center" wrapText="1"/>
    </xf>
    <xf numFmtId="2" fontId="53" fillId="0" borderId="0" xfId="0" applyNumberFormat="1" applyFont="1" applyAlignment="1">
      <alignment horizontal="left" vertical="center" wrapText="1"/>
    </xf>
    <xf numFmtId="0" fontId="69" fillId="0" borderId="0" xfId="0" applyFont="1" applyAlignment="1">
      <alignment horizontal="left" vertical="center" wrapText="1"/>
    </xf>
    <xf numFmtId="3" fontId="69" fillId="0" borderId="0" xfId="0" applyNumberFormat="1" applyFont="1" applyAlignment="1">
      <alignment horizontal="left" vertical="center" wrapText="1"/>
    </xf>
    <xf numFmtId="0" fontId="69" fillId="0" borderId="0" xfId="0" applyFont="1" applyBorder="1" applyAlignment="1">
      <alignment vertical="center" wrapText="1"/>
    </xf>
    <xf numFmtId="2" fontId="94" fillId="0" borderId="0" xfId="0" applyNumberFormat="1" applyFont="1" applyAlignment="1">
      <alignment horizontal="left" vertical="center" wrapText="1"/>
    </xf>
    <xf numFmtId="3" fontId="165" fillId="4" borderId="0" xfId="3" applyNumberFormat="1" applyFont="1" applyFill="1" applyAlignment="1">
      <alignment horizontal="center" vertical="center" wrapText="1"/>
    </xf>
    <xf numFmtId="0" fontId="165" fillId="4" borderId="0" xfId="2" applyFont="1" applyFill="1" applyAlignment="1">
      <alignment vertical="center" wrapText="1"/>
    </xf>
    <xf numFmtId="0" fontId="165" fillId="4" borderId="0" xfId="2" applyFont="1" applyFill="1" applyAlignment="1">
      <alignment horizontal="center" vertical="center" wrapText="1"/>
    </xf>
    <xf numFmtId="3" fontId="189" fillId="4" borderId="0" xfId="3" applyNumberFormat="1" applyFont="1" applyFill="1" applyAlignment="1">
      <alignment horizontal="center" vertical="center" wrapText="1"/>
    </xf>
    <xf numFmtId="0" fontId="190" fillId="0" borderId="0" xfId="2" applyFont="1" applyAlignment="1">
      <alignment vertical="center"/>
    </xf>
    <xf numFmtId="0" fontId="191" fillId="2" borderId="0" xfId="5" applyFont="1" applyFill="1" applyAlignment="1">
      <alignment vertical="center"/>
    </xf>
    <xf numFmtId="0" fontId="94" fillId="4" borderId="53" xfId="3" applyFont="1" applyFill="1" applyBorder="1" applyAlignment="1">
      <alignment horizontal="left" vertical="center" indent="1"/>
    </xf>
    <xf numFmtId="3" fontId="69" fillId="4" borderId="55" xfId="2" applyNumberFormat="1" applyFont="1" applyFill="1" applyBorder="1" applyAlignment="1" applyProtection="1">
      <alignment horizontal="center" vertical="center"/>
      <protection locked="0"/>
    </xf>
    <xf numFmtId="4" fontId="160" fillId="4" borderId="56" xfId="2" applyNumberFormat="1" applyFont="1" applyFill="1" applyBorder="1" applyAlignment="1">
      <alignment horizontal="center" vertical="center"/>
    </xf>
    <xf numFmtId="3" fontId="69" fillId="4" borderId="53" xfId="2" applyNumberFormat="1" applyFont="1" applyFill="1" applyBorder="1" applyAlignment="1" applyProtection="1">
      <alignment horizontal="center" vertical="center"/>
      <protection locked="0"/>
    </xf>
    <xf numFmtId="3" fontId="69" fillId="4" borderId="0" xfId="2" applyNumberFormat="1" applyFont="1" applyFill="1" applyAlignment="1" applyProtection="1">
      <alignment horizontal="center" vertical="center"/>
      <protection locked="0"/>
    </xf>
    <xf numFmtId="0" fontId="94" fillId="4" borderId="63" xfId="3" applyFont="1" applyFill="1" applyBorder="1" applyAlignment="1">
      <alignment horizontal="left" vertical="center" indent="1"/>
    </xf>
    <xf numFmtId="3" fontId="69" fillId="4" borderId="59" xfId="2" applyNumberFormat="1" applyFont="1" applyFill="1" applyBorder="1" applyAlignment="1" applyProtection="1">
      <alignment horizontal="center" vertical="center"/>
      <protection locked="0"/>
    </xf>
    <xf numFmtId="4" fontId="160" fillId="4" borderId="60" xfId="2" applyNumberFormat="1" applyFont="1" applyFill="1" applyBorder="1" applyAlignment="1">
      <alignment horizontal="center" vertical="center"/>
    </xf>
    <xf numFmtId="3" fontId="69" fillId="4" borderId="63" xfId="2" applyNumberFormat="1" applyFont="1" applyFill="1" applyBorder="1" applyAlignment="1" applyProtection="1">
      <alignment horizontal="center" vertical="center"/>
      <protection locked="0"/>
    </xf>
    <xf numFmtId="3" fontId="150" fillId="0" borderId="0" xfId="2" applyNumberFormat="1" applyFont="1"/>
    <xf numFmtId="3" fontId="126" fillId="39" borderId="79" xfId="3" applyNumberFormat="1" applyFont="1" applyFill="1" applyBorder="1" applyAlignment="1">
      <alignment horizontal="center" vertical="center" wrapText="1"/>
    </xf>
    <xf numFmtId="3" fontId="126" fillId="39" borderId="77" xfId="3" applyNumberFormat="1" applyFont="1" applyFill="1" applyBorder="1" applyAlignment="1">
      <alignment horizontal="center" vertical="center" wrapText="1"/>
    </xf>
    <xf numFmtId="3" fontId="126" fillId="39" borderId="78" xfId="3" applyNumberFormat="1" applyFont="1" applyFill="1" applyBorder="1" applyAlignment="1">
      <alignment horizontal="center" vertical="center" wrapText="1"/>
    </xf>
    <xf numFmtId="3" fontId="166" fillId="4" borderId="0" xfId="3" applyNumberFormat="1" applyFont="1" applyFill="1" applyAlignment="1">
      <alignment horizontal="center" vertical="center" wrapText="1"/>
    </xf>
    <xf numFmtId="3" fontId="126" fillId="39" borderId="58" xfId="3" applyNumberFormat="1" applyFont="1" applyFill="1" applyBorder="1" applyAlignment="1">
      <alignment horizontal="center" vertical="center" wrapText="1"/>
    </xf>
    <xf numFmtId="3" fontId="126" fillId="39" borderId="167" xfId="3" applyNumberFormat="1" applyFont="1" applyFill="1" applyBorder="1" applyAlignment="1">
      <alignment horizontal="center" vertical="center" wrapText="1"/>
    </xf>
    <xf numFmtId="3" fontId="126" fillId="39" borderId="179" xfId="3" applyNumberFormat="1" applyFont="1" applyFill="1" applyBorder="1" applyAlignment="1">
      <alignment horizontal="center" vertical="center" wrapText="1"/>
    </xf>
    <xf numFmtId="3" fontId="126" fillId="39" borderId="154" xfId="3" applyNumberFormat="1" applyFont="1" applyFill="1" applyBorder="1" applyAlignment="1">
      <alignment horizontal="center" vertical="center" wrapText="1"/>
    </xf>
    <xf numFmtId="3" fontId="126" fillId="39" borderId="155" xfId="3" applyNumberFormat="1" applyFont="1" applyFill="1" applyBorder="1" applyAlignment="1">
      <alignment horizontal="center" vertical="center" wrapText="1"/>
    </xf>
    <xf numFmtId="3" fontId="126" fillId="39" borderId="163" xfId="3" applyNumberFormat="1" applyFont="1" applyFill="1" applyBorder="1" applyAlignment="1">
      <alignment horizontal="center" vertical="center" wrapText="1"/>
    </xf>
    <xf numFmtId="3" fontId="69" fillId="4" borderId="181" xfId="2" applyNumberFormat="1" applyFont="1" applyFill="1" applyBorder="1" applyAlignment="1" applyProtection="1">
      <alignment horizontal="center" vertical="center"/>
      <protection locked="0"/>
    </xf>
    <xf numFmtId="2" fontId="151" fillId="0" borderId="117" xfId="2" applyNumberFormat="1" applyFont="1" applyBorder="1" applyAlignment="1">
      <alignment horizontal="left" vertical="center" wrapText="1"/>
    </xf>
    <xf numFmtId="3" fontId="69" fillId="4" borderId="183" xfId="2" applyNumberFormat="1" applyFont="1" applyFill="1" applyBorder="1" applyAlignment="1" applyProtection="1">
      <alignment horizontal="center" vertical="center"/>
      <protection locked="0"/>
    </xf>
    <xf numFmtId="4" fontId="160" fillId="4" borderId="184" xfId="2" applyNumberFormat="1" applyFont="1" applyFill="1" applyBorder="1" applyAlignment="1">
      <alignment horizontal="center" vertical="center"/>
    </xf>
    <xf numFmtId="0" fontId="140" fillId="0" borderId="117" xfId="2" applyFont="1" applyBorder="1" applyAlignment="1">
      <alignment vertical="center" wrapText="1"/>
    </xf>
    <xf numFmtId="0" fontId="140" fillId="0" borderId="86" xfId="2" applyFont="1" applyBorder="1" applyAlignment="1">
      <alignment vertical="center" wrapText="1"/>
    </xf>
    <xf numFmtId="0" fontId="94" fillId="4" borderId="183" xfId="3" applyFont="1" applyFill="1" applyBorder="1" applyAlignment="1">
      <alignment horizontal="left" vertical="center" indent="1"/>
    </xf>
    <xf numFmtId="0" fontId="94" fillId="4" borderId="54" xfId="3" applyFont="1" applyFill="1" applyBorder="1" applyAlignment="1">
      <alignment horizontal="left" vertical="center" indent="1"/>
    </xf>
    <xf numFmtId="3" fontId="69" fillId="4" borderId="57" xfId="2" applyNumberFormat="1" applyFont="1" applyFill="1" applyBorder="1" applyAlignment="1" applyProtection="1">
      <alignment horizontal="center" vertical="center"/>
      <protection locked="0"/>
    </xf>
    <xf numFmtId="4" fontId="160" fillId="4" borderId="58" xfId="2" applyNumberFormat="1" applyFont="1" applyFill="1" applyBorder="1" applyAlignment="1">
      <alignment horizontal="center" vertical="center"/>
    </xf>
    <xf numFmtId="3" fontId="126" fillId="39" borderId="166" xfId="3" applyNumberFormat="1" applyFont="1" applyFill="1" applyBorder="1" applyAlignment="1">
      <alignment horizontal="center" vertical="center" wrapText="1"/>
    </xf>
    <xf numFmtId="0" fontId="166" fillId="4" borderId="0" xfId="2" applyFont="1" applyFill="1" applyAlignment="1">
      <alignment horizontal="center" vertical="center" wrapText="1"/>
    </xf>
    <xf numFmtId="3" fontId="183" fillId="39" borderId="154" xfId="3" applyNumberFormat="1" applyFont="1" applyFill="1" applyBorder="1" applyAlignment="1">
      <alignment horizontal="center" vertical="center" wrapText="1"/>
    </xf>
    <xf numFmtId="3" fontId="126" fillId="39" borderId="160" xfId="3" applyNumberFormat="1" applyFont="1" applyFill="1" applyBorder="1" applyAlignment="1">
      <alignment horizontal="center" vertical="center" wrapText="1"/>
    </xf>
    <xf numFmtId="0" fontId="69" fillId="0" borderId="0" xfId="16" applyFont="1" applyAlignment="1">
      <alignment vertical="center"/>
    </xf>
    <xf numFmtId="0" fontId="140" fillId="0" borderId="0" xfId="16" applyFont="1" applyBorder="1" applyAlignment="1">
      <alignment vertical="center" wrapText="1"/>
    </xf>
    <xf numFmtId="0" fontId="142" fillId="0" borderId="0" xfId="16" applyFont="1" applyAlignment="1">
      <alignment vertical="center" wrapText="1"/>
    </xf>
    <xf numFmtId="0" fontId="168" fillId="0" borderId="0" xfId="16" applyFont="1" applyAlignment="1">
      <alignment vertical="center" wrapText="1"/>
    </xf>
    <xf numFmtId="0" fontId="53" fillId="0" borderId="0" xfId="16" applyFont="1" applyAlignment="1">
      <alignment vertical="center"/>
    </xf>
    <xf numFmtId="0" fontId="143" fillId="0" borderId="0" xfId="16" applyFont="1" applyAlignment="1">
      <alignment horizontal="left" vertical="center"/>
    </xf>
    <xf numFmtId="0" fontId="151" fillId="0" borderId="0" xfId="16" applyFont="1"/>
    <xf numFmtId="0" fontId="152" fillId="0" borderId="0" xfId="16" applyFont="1" applyAlignment="1">
      <alignment horizontal="left" vertical="center"/>
    </xf>
    <xf numFmtId="0" fontId="169" fillId="0" borderId="0" xfId="16" applyFont="1" applyAlignment="1">
      <alignment horizontal="left" vertical="center"/>
    </xf>
    <xf numFmtId="0" fontId="53" fillId="0" borderId="0" xfId="16" applyFont="1" applyAlignment="1">
      <alignment horizontal="left" vertical="center"/>
    </xf>
    <xf numFmtId="0" fontId="53" fillId="0" borderId="0" xfId="16" applyFont="1" applyAlignment="1">
      <alignment horizontal="center" vertical="center"/>
    </xf>
    <xf numFmtId="0" fontId="169" fillId="4" borderId="0" xfId="16" applyFont="1" applyFill="1" applyBorder="1" applyAlignment="1">
      <alignment horizontal="left" vertical="center"/>
    </xf>
    <xf numFmtId="0" fontId="137" fillId="0" borderId="0" xfId="16" applyFont="1" applyAlignment="1">
      <alignment vertical="center" wrapText="1"/>
    </xf>
    <xf numFmtId="0" fontId="137" fillId="0" borderId="0" xfId="16" applyFont="1" applyAlignment="1">
      <alignment vertical="center"/>
    </xf>
    <xf numFmtId="0" fontId="94" fillId="4" borderId="53" xfId="16" applyFont="1" applyFill="1" applyBorder="1" applyAlignment="1">
      <alignment horizontal="left" vertical="center" indent="1"/>
    </xf>
    <xf numFmtId="3" fontId="69" fillId="4" borderId="55" xfId="0" applyNumberFormat="1" applyFont="1" applyFill="1" applyBorder="1" applyAlignment="1" applyProtection="1">
      <alignment horizontal="center" vertical="center"/>
      <protection locked="0"/>
    </xf>
    <xf numFmtId="4" fontId="160" fillId="4" borderId="56" xfId="0" applyNumberFormat="1" applyFont="1" applyFill="1" applyBorder="1" applyAlignment="1">
      <alignment horizontal="center" vertical="center"/>
    </xf>
    <xf numFmtId="3" fontId="140" fillId="0" borderId="0" xfId="16" applyNumberFormat="1" applyFont="1" applyBorder="1" applyAlignment="1">
      <alignment vertical="center"/>
    </xf>
    <xf numFmtId="0" fontId="94" fillId="4" borderId="63" xfId="16" applyFont="1" applyFill="1" applyBorder="1" applyAlignment="1">
      <alignment horizontal="left" vertical="center" indent="1"/>
    </xf>
    <xf numFmtId="3" fontId="69" fillId="4" borderId="59" xfId="0" applyNumberFormat="1" applyFont="1" applyFill="1" applyBorder="1" applyAlignment="1" applyProtection="1">
      <alignment horizontal="center" vertical="center"/>
      <protection locked="0"/>
    </xf>
    <xf numFmtId="4" fontId="160" fillId="4" borderId="60" xfId="0" applyNumberFormat="1" applyFont="1" applyFill="1" applyBorder="1" applyAlignment="1">
      <alignment horizontal="center" vertical="center"/>
    </xf>
    <xf numFmtId="0" fontId="94" fillId="4" borderId="54" xfId="16" applyFont="1" applyFill="1" applyBorder="1" applyAlignment="1">
      <alignment horizontal="left" vertical="center" indent="1"/>
    </xf>
    <xf numFmtId="3" fontId="69" fillId="4" borderId="57" xfId="0" applyNumberFormat="1" applyFont="1" applyFill="1" applyBorder="1" applyAlignment="1" applyProtection="1">
      <alignment horizontal="center" vertical="center"/>
      <protection locked="0"/>
    </xf>
    <xf numFmtId="4" fontId="160" fillId="4" borderId="58" xfId="0" applyNumberFormat="1" applyFont="1" applyFill="1" applyBorder="1" applyAlignment="1">
      <alignment horizontal="center" vertical="center"/>
    </xf>
    <xf numFmtId="3" fontId="137" fillId="0" borderId="0" xfId="16" applyNumberFormat="1" applyFont="1" applyBorder="1" applyAlignment="1">
      <alignment horizontal="center" vertical="center" wrapText="1"/>
    </xf>
    <xf numFmtId="4" fontId="137" fillId="0" borderId="0" xfId="16" applyNumberFormat="1" applyFont="1" applyBorder="1" applyAlignment="1">
      <alignment horizontal="center" vertical="center" wrapText="1"/>
    </xf>
    <xf numFmtId="2" fontId="152" fillId="0" borderId="0" xfId="16" applyNumberFormat="1" applyFont="1" applyAlignment="1">
      <alignment vertical="center" wrapText="1"/>
    </xf>
    <xf numFmtId="0" fontId="152" fillId="0" borderId="0" xfId="16" applyFont="1" applyBorder="1" applyAlignment="1">
      <alignment vertical="center" wrapText="1"/>
    </xf>
    <xf numFmtId="0" fontId="143" fillId="0" borderId="0" xfId="16" applyFont="1" applyAlignment="1">
      <alignment vertical="center" wrapText="1"/>
    </xf>
    <xf numFmtId="3" fontId="54" fillId="39" borderId="154" xfId="16" applyNumberFormat="1" applyFont="1" applyFill="1" applyBorder="1" applyAlignment="1">
      <alignment horizontal="center" vertical="center" wrapText="1"/>
    </xf>
    <xf numFmtId="3" fontId="54" fillId="39" borderId="166" xfId="16" applyNumberFormat="1" applyFont="1" applyFill="1" applyBorder="1" applyAlignment="1">
      <alignment horizontal="center" vertical="center" wrapText="1"/>
    </xf>
    <xf numFmtId="3" fontId="54" fillId="39" borderId="155" xfId="16" applyNumberFormat="1" applyFont="1" applyFill="1" applyBorder="1" applyAlignment="1">
      <alignment horizontal="center" vertical="center" wrapText="1"/>
    </xf>
    <xf numFmtId="3" fontId="54" fillId="39" borderId="71" xfId="16" applyNumberFormat="1" applyFont="1" applyFill="1" applyBorder="1" applyAlignment="1">
      <alignment horizontal="center" vertical="center" wrapText="1"/>
    </xf>
    <xf numFmtId="0" fontId="69" fillId="4" borderId="0" xfId="16" applyFont="1" applyFill="1" applyAlignment="1">
      <alignment vertical="center"/>
    </xf>
    <xf numFmtId="0" fontId="9" fillId="0" borderId="0" xfId="16" applyFont="1" applyBorder="1"/>
    <xf numFmtId="0" fontId="9" fillId="4" borderId="0" xfId="16" applyFont="1" applyFill="1" applyBorder="1"/>
    <xf numFmtId="0" fontId="141" fillId="4" borderId="0" xfId="16" applyFont="1" applyFill="1" applyAlignment="1">
      <alignment horizontal="right" vertical="center"/>
    </xf>
    <xf numFmtId="0" fontId="143" fillId="4" borderId="0" xfId="16" applyFont="1" applyFill="1" applyAlignment="1">
      <alignment horizontal="left" vertical="center"/>
    </xf>
    <xf numFmtId="0" fontId="151" fillId="4" borderId="0" xfId="16" applyFont="1" applyFill="1" applyAlignment="1">
      <alignment horizontal="center"/>
    </xf>
    <xf numFmtId="3" fontId="143" fillId="4" borderId="0" xfId="16" applyNumberFormat="1" applyFont="1" applyFill="1" applyAlignment="1">
      <alignment horizontal="left" vertical="center"/>
    </xf>
    <xf numFmtId="0" fontId="9" fillId="4" borderId="0" xfId="16" applyFont="1" applyFill="1" applyAlignment="1">
      <alignment horizontal="left" vertical="center"/>
    </xf>
    <xf numFmtId="0" fontId="152" fillId="4" borderId="0" xfId="16" applyFont="1" applyFill="1" applyAlignment="1">
      <alignment horizontal="left" vertical="center"/>
    </xf>
    <xf numFmtId="0" fontId="137" fillId="4" borderId="0" xfId="16" applyFont="1" applyFill="1" applyAlignment="1">
      <alignment vertical="center"/>
    </xf>
    <xf numFmtId="0" fontId="110" fillId="4" borderId="0" xfId="16" applyFont="1" applyFill="1" applyAlignment="1">
      <alignment vertical="center"/>
    </xf>
    <xf numFmtId="0" fontId="53" fillId="4" borderId="0" xfId="16" applyFont="1" applyFill="1" applyAlignment="1">
      <alignment horizontal="left" vertical="center"/>
    </xf>
    <xf numFmtId="0" fontId="137" fillId="4" borderId="0" xfId="16" applyFont="1" applyFill="1" applyAlignment="1">
      <alignment vertical="center" wrapText="1"/>
    </xf>
    <xf numFmtId="0" fontId="53" fillId="0" borderId="0" xfId="5" applyFont="1" applyAlignment="1">
      <alignment vertical="center"/>
    </xf>
    <xf numFmtId="3" fontId="69" fillId="0" borderId="0" xfId="16" applyNumberFormat="1" applyFont="1" applyBorder="1" applyAlignment="1">
      <alignment horizontal="center" vertical="center"/>
    </xf>
    <xf numFmtId="169" fontId="69" fillId="0" borderId="0" xfId="16" applyNumberFormat="1" applyFont="1" applyBorder="1" applyAlignment="1">
      <alignment horizontal="center" vertical="center"/>
    </xf>
    <xf numFmtId="4" fontId="69" fillId="0" borderId="0" xfId="16" applyNumberFormat="1" applyFont="1" applyBorder="1" applyAlignment="1">
      <alignment horizontal="center" vertical="center"/>
    </xf>
    <xf numFmtId="0" fontId="69" fillId="0" borderId="0" xfId="16" applyFont="1" applyBorder="1" applyAlignment="1">
      <alignment horizontal="center" vertical="center" wrapText="1"/>
    </xf>
    <xf numFmtId="0" fontId="69" fillId="4" borderId="0" xfId="16" applyFont="1" applyFill="1" applyBorder="1" applyAlignment="1">
      <alignment horizontal="center" vertical="center" wrapText="1"/>
    </xf>
    <xf numFmtId="3" fontId="69" fillId="4" borderId="0" xfId="16" applyNumberFormat="1" applyFont="1" applyFill="1" applyBorder="1" applyAlignment="1">
      <alignment horizontal="center" vertical="center"/>
    </xf>
    <xf numFmtId="4" fontId="69" fillId="4" borderId="0" xfId="16" applyNumberFormat="1" applyFont="1" applyFill="1" applyBorder="1" applyAlignment="1">
      <alignment horizontal="center" vertical="center"/>
    </xf>
    <xf numFmtId="0" fontId="69" fillId="0" borderId="0" xfId="16" applyFont="1"/>
    <xf numFmtId="0" fontId="192" fillId="0" borderId="0" xfId="0" applyFont="1" applyAlignment="1">
      <alignment horizontal="left" vertical="center"/>
    </xf>
    <xf numFmtId="0" fontId="189" fillId="0" borderId="0" xfId="0" applyFont="1" applyAlignment="1">
      <alignment vertical="center"/>
    </xf>
    <xf numFmtId="0" fontId="69" fillId="0" borderId="0" xfId="0" applyFont="1" applyAlignment="1">
      <alignment horizontal="left" vertical="center"/>
    </xf>
    <xf numFmtId="0" fontId="192" fillId="0" borderId="0" xfId="0" applyFont="1"/>
    <xf numFmtId="3" fontId="53" fillId="4" borderId="0" xfId="0" applyNumberFormat="1" applyFont="1" applyFill="1" applyBorder="1"/>
    <xf numFmtId="10" fontId="53" fillId="4" borderId="0" xfId="0" applyNumberFormat="1" applyFont="1" applyFill="1" applyBorder="1"/>
    <xf numFmtId="169" fontId="54" fillId="4" borderId="0" xfId="0" applyNumberFormat="1" applyFont="1" applyFill="1" applyBorder="1"/>
    <xf numFmtId="0" fontId="193" fillId="0" borderId="0" xfId="2" applyFont="1" applyAlignment="1">
      <alignment vertical="center" wrapText="1"/>
    </xf>
    <xf numFmtId="0" fontId="194" fillId="0" borderId="0" xfId="2" applyFont="1"/>
    <xf numFmtId="0" fontId="195" fillId="0" borderId="0" xfId="2" applyFont="1" applyAlignment="1">
      <alignment horizontal="center"/>
    </xf>
    <xf numFmtId="0" fontId="197" fillId="0" borderId="0" xfId="2" applyFont="1" applyAlignment="1">
      <alignment horizontal="center" vertical="center" wrapText="1"/>
    </xf>
    <xf numFmtId="3" fontId="196" fillId="4" borderId="0" xfId="3" applyNumberFormat="1" applyFont="1" applyFill="1" applyAlignment="1">
      <alignment horizontal="center" vertical="center" wrapText="1"/>
    </xf>
    <xf numFmtId="0" fontId="196" fillId="4" borderId="0" xfId="2" applyFont="1" applyFill="1" applyAlignment="1">
      <alignment vertical="center" wrapText="1"/>
    </xf>
    <xf numFmtId="0" fontId="197" fillId="0" borderId="0" xfId="2" applyFont="1" applyAlignment="1">
      <alignment vertical="center" wrapText="1"/>
    </xf>
    <xf numFmtId="3" fontId="198" fillId="4" borderId="0" xfId="3" applyNumberFormat="1" applyFont="1" applyFill="1" applyAlignment="1">
      <alignment horizontal="center" vertical="center" wrapText="1"/>
    </xf>
    <xf numFmtId="0" fontId="199" fillId="0" borderId="0" xfId="2" applyFont="1" applyAlignment="1">
      <alignment horizontal="center" vertical="center" wrapText="1"/>
    </xf>
    <xf numFmtId="0" fontId="200" fillId="4" borderId="53" xfId="3" applyFont="1" applyFill="1" applyBorder="1" applyAlignment="1">
      <alignment horizontal="left" vertical="center" indent="1"/>
    </xf>
    <xf numFmtId="168" fontId="201" fillId="4" borderId="56" xfId="2" applyNumberFormat="1" applyFont="1" applyFill="1" applyBorder="1" applyAlignment="1" applyProtection="1">
      <alignment horizontal="center" vertical="center"/>
      <protection locked="0"/>
    </xf>
    <xf numFmtId="3" fontId="146" fillId="4" borderId="0" xfId="2" applyNumberFormat="1" applyFont="1" applyFill="1" applyAlignment="1" applyProtection="1">
      <alignment horizontal="center" vertical="center"/>
      <protection locked="0"/>
    </xf>
    <xf numFmtId="168" fontId="201" fillId="4" borderId="53" xfId="2" applyNumberFormat="1" applyFont="1" applyFill="1" applyBorder="1" applyAlignment="1" applyProtection="1">
      <alignment horizontal="center" vertical="center"/>
      <protection locked="0"/>
    </xf>
    <xf numFmtId="0" fontId="199" fillId="0" borderId="0" xfId="2" applyFont="1" applyAlignment="1">
      <alignment vertical="center" wrapText="1"/>
    </xf>
    <xf numFmtId="0" fontId="200" fillId="4" borderId="63" xfId="3" applyFont="1" applyFill="1" applyBorder="1" applyAlignment="1">
      <alignment horizontal="left" vertical="center" indent="1"/>
    </xf>
    <xf numFmtId="168" fontId="201" fillId="4" borderId="60" xfId="2" applyNumberFormat="1" applyFont="1" applyFill="1" applyBorder="1" applyAlignment="1" applyProtection="1">
      <alignment horizontal="center" vertical="center"/>
      <protection locked="0"/>
    </xf>
    <xf numFmtId="168" fontId="201" fillId="4" borderId="63" xfId="2" applyNumberFormat="1" applyFont="1" applyFill="1" applyBorder="1" applyAlignment="1" applyProtection="1">
      <alignment horizontal="center" vertical="center"/>
      <protection locked="0"/>
    </xf>
    <xf numFmtId="0" fontId="200" fillId="4" borderId="54" xfId="3" applyFont="1" applyFill="1" applyBorder="1" applyAlignment="1">
      <alignment horizontal="left" vertical="center" indent="1"/>
    </xf>
    <xf numFmtId="168" fontId="201" fillId="4" borderId="58" xfId="2" applyNumberFormat="1" applyFont="1" applyFill="1" applyBorder="1" applyAlignment="1" applyProtection="1">
      <alignment horizontal="center" vertical="center"/>
      <protection locked="0"/>
    </xf>
    <xf numFmtId="168" fontId="201" fillId="4" borderId="54" xfId="2" applyNumberFormat="1" applyFont="1" applyFill="1" applyBorder="1" applyAlignment="1" applyProtection="1">
      <alignment horizontal="center" vertical="center"/>
      <protection locked="0"/>
    </xf>
    <xf numFmtId="2" fontId="195" fillId="0" borderId="0" xfId="2" applyNumberFormat="1" applyFont="1" applyAlignment="1">
      <alignment horizontal="left" vertical="center" wrapText="1"/>
    </xf>
    <xf numFmtId="3" fontId="194" fillId="0" borderId="0" xfId="2" applyNumberFormat="1" applyFont="1"/>
    <xf numFmtId="168" fontId="160" fillId="4" borderId="53" xfId="2" applyNumberFormat="1" applyFont="1" applyFill="1" applyBorder="1" applyAlignment="1" applyProtection="1">
      <alignment horizontal="center" vertical="center"/>
      <protection locked="0"/>
    </xf>
    <xf numFmtId="168" fontId="160" fillId="4" borderId="63" xfId="2" applyNumberFormat="1" applyFont="1" applyFill="1" applyBorder="1" applyAlignment="1" applyProtection="1">
      <alignment horizontal="center" vertical="center"/>
      <protection locked="0"/>
    </xf>
    <xf numFmtId="168" fontId="160" fillId="4" borderId="54" xfId="2" applyNumberFormat="1" applyFont="1" applyFill="1" applyBorder="1" applyAlignment="1" applyProtection="1">
      <alignment horizontal="center" vertical="center"/>
      <protection locked="0"/>
    </xf>
    <xf numFmtId="0" fontId="53" fillId="4" borderId="0" xfId="0" applyFont="1" applyFill="1"/>
    <xf numFmtId="0" fontId="169" fillId="4" borderId="0" xfId="0" applyFont="1" applyFill="1" applyBorder="1"/>
    <xf numFmtId="0" fontId="94" fillId="5" borderId="55" xfId="0" applyFont="1" applyFill="1" applyBorder="1"/>
    <xf numFmtId="169" fontId="69" fillId="5" borderId="64" xfId="0" applyNumberFormat="1" applyFont="1" applyFill="1" applyBorder="1" applyAlignment="1">
      <alignment horizontal="center"/>
    </xf>
    <xf numFmtId="169" fontId="69" fillId="5" borderId="56" xfId="0" applyNumberFormat="1" applyFont="1" applyFill="1" applyBorder="1" applyAlignment="1">
      <alignment horizontal="center"/>
    </xf>
    <xf numFmtId="0" fontId="192" fillId="4" borderId="0" xfId="0" applyFont="1" applyFill="1" applyBorder="1"/>
    <xf numFmtId="0" fontId="94" fillId="4" borderId="59" xfId="0" applyFont="1" applyFill="1" applyBorder="1"/>
    <xf numFmtId="169" fontId="69" fillId="4" borderId="0" xfId="0" applyNumberFormat="1" applyFont="1" applyFill="1" applyBorder="1" applyAlignment="1">
      <alignment horizontal="center"/>
    </xf>
    <xf numFmtId="169" fontId="69" fillId="4" borderId="60" xfId="0" applyNumberFormat="1" applyFont="1" applyFill="1" applyBorder="1" applyAlignment="1">
      <alignment horizontal="center"/>
    </xf>
    <xf numFmtId="0" fontId="94" fillId="5" borderId="59" xfId="0" applyFont="1" applyFill="1" applyBorder="1"/>
    <xf numFmtId="169" fontId="69" fillId="5" borderId="0" xfId="0" applyNumberFormat="1" applyFont="1" applyFill="1" applyBorder="1" applyAlignment="1">
      <alignment horizontal="center"/>
    </xf>
    <xf numFmtId="169" fontId="69" fillId="5" borderId="60" xfId="0" applyNumberFormat="1" applyFont="1" applyFill="1" applyBorder="1" applyAlignment="1">
      <alignment horizontal="center"/>
    </xf>
    <xf numFmtId="0" fontId="94" fillId="4" borderId="57" xfId="0" applyFont="1" applyFill="1" applyBorder="1"/>
    <xf numFmtId="169" fontId="69" fillId="4" borderId="65" xfId="0" applyNumberFormat="1" applyFont="1" applyFill="1" applyBorder="1" applyAlignment="1">
      <alignment horizontal="center"/>
    </xf>
    <xf numFmtId="169" fontId="69" fillId="4" borderId="58" xfId="0" applyNumberFormat="1" applyFont="1" applyFill="1" applyBorder="1" applyAlignment="1">
      <alignment horizontal="center"/>
    </xf>
    <xf numFmtId="0" fontId="54" fillId="38" borderId="0" xfId="0" applyFont="1" applyFill="1" applyBorder="1" applyAlignment="1">
      <alignment horizontal="center" vertical="center" wrapText="1"/>
    </xf>
    <xf numFmtId="0" fontId="54" fillId="38" borderId="155" xfId="0" applyFont="1" applyFill="1" applyBorder="1" applyAlignment="1">
      <alignment horizontal="center" vertical="center"/>
    </xf>
    <xf numFmtId="0" fontId="54" fillId="38" borderId="166" xfId="0" applyFont="1" applyFill="1" applyBorder="1" applyAlignment="1">
      <alignment horizontal="center" vertical="center" wrapText="1"/>
    </xf>
    <xf numFmtId="0" fontId="54" fillId="38" borderId="154" xfId="0" applyFont="1" applyFill="1" applyBorder="1" applyAlignment="1">
      <alignment horizontal="center" vertical="center"/>
    </xf>
    <xf numFmtId="0" fontId="54" fillId="39" borderId="65" xfId="0" applyFont="1" applyFill="1" applyBorder="1" applyAlignment="1">
      <alignment horizontal="center" vertical="center" wrapText="1"/>
    </xf>
    <xf numFmtId="0" fontId="190" fillId="0" borderId="0" xfId="0" applyFont="1" applyAlignment="1">
      <alignment vertical="center"/>
    </xf>
    <xf numFmtId="0" fontId="192" fillId="0" borderId="0" xfId="0" applyFont="1" applyAlignment="1" applyProtection="1">
      <alignment vertical="center" wrapText="1"/>
      <protection locked="0"/>
    </xf>
    <xf numFmtId="0" fontId="191" fillId="0" borderId="0" xfId="0" applyFont="1" applyAlignment="1" applyProtection="1">
      <alignment vertical="center" wrapText="1"/>
      <protection locked="0"/>
    </xf>
    <xf numFmtId="0" fontId="192" fillId="0" borderId="0" xfId="0" applyFont="1" applyBorder="1"/>
    <xf numFmtId="0" fontId="110" fillId="0" borderId="53" xfId="0" applyFont="1" applyBorder="1"/>
    <xf numFmtId="170" fontId="9" fillId="0" borderId="55" xfId="0" applyNumberFormat="1" applyFont="1" applyBorder="1" applyAlignment="1">
      <alignment horizontal="center"/>
    </xf>
    <xf numFmtId="2" fontId="202" fillId="0" borderId="56" xfId="0" applyNumberFormat="1" applyFont="1" applyBorder="1" applyAlignment="1">
      <alignment horizontal="center"/>
    </xf>
    <xf numFmtId="0" fontId="110" fillId="0" borderId="63" xfId="0" applyFont="1" applyBorder="1"/>
    <xf numFmtId="170" fontId="9" fillId="0" borderId="59" xfId="0" applyNumberFormat="1" applyFont="1" applyBorder="1" applyAlignment="1">
      <alignment horizontal="center"/>
    </xf>
    <xf numFmtId="2" fontId="202" fillId="0" borderId="60" xfId="0" applyNumberFormat="1" applyFont="1" applyBorder="1" applyAlignment="1">
      <alignment horizontal="center"/>
    </xf>
    <xf numFmtId="0" fontId="110" fillId="0" borderId="54" xfId="0" applyFont="1" applyBorder="1"/>
    <xf numFmtId="170" fontId="9" fillId="0" borderId="57" xfId="0" applyNumberFormat="1" applyFont="1" applyBorder="1" applyAlignment="1">
      <alignment horizontal="center"/>
    </xf>
    <xf numFmtId="2" fontId="202" fillId="0" borderId="58" xfId="0" applyNumberFormat="1" applyFont="1" applyBorder="1" applyAlignment="1">
      <alignment horizontal="center"/>
    </xf>
    <xf numFmtId="0" fontId="178" fillId="0" borderId="0" xfId="0" applyFont="1"/>
    <xf numFmtId="49" fontId="152" fillId="0" borderId="0" xfId="0" applyNumberFormat="1" applyFont="1" applyAlignment="1">
      <alignment vertical="center" wrapText="1"/>
    </xf>
    <xf numFmtId="0" fontId="94" fillId="5" borderId="16" xfId="0" applyFont="1" applyFill="1" applyBorder="1"/>
    <xf numFmtId="169" fontId="69" fillId="5" borderId="17" xfId="0" applyNumberFormat="1" applyFont="1" applyFill="1" applyBorder="1" applyAlignment="1">
      <alignment horizontal="center"/>
    </xf>
    <xf numFmtId="0" fontId="94" fillId="4" borderId="16" xfId="0" applyFont="1" applyFill="1" applyBorder="1"/>
    <xf numFmtId="169" fontId="69" fillId="4" borderId="17" xfId="0" applyNumberFormat="1" applyFont="1" applyFill="1" applyBorder="1" applyAlignment="1">
      <alignment horizontal="center"/>
    </xf>
    <xf numFmtId="0" fontId="54" fillId="38" borderId="65" xfId="0" applyFont="1" applyFill="1" applyBorder="1" applyAlignment="1">
      <alignment horizontal="center" vertical="center" wrapText="1"/>
    </xf>
    <xf numFmtId="0" fontId="54" fillId="38" borderId="163" xfId="0" applyFont="1" applyFill="1" applyBorder="1" applyAlignment="1">
      <alignment horizontal="center" vertical="center" wrapText="1"/>
    </xf>
    <xf numFmtId="0" fontId="54" fillId="38" borderId="134" xfId="0" applyFont="1" applyFill="1" applyBorder="1" applyAlignment="1">
      <alignment horizontal="center" vertical="center" wrapText="1"/>
    </xf>
    <xf numFmtId="0" fontId="69" fillId="0" borderId="86" xfId="0" applyFont="1" applyBorder="1"/>
    <xf numFmtId="0" fontId="94" fillId="5" borderId="175" xfId="0" applyFont="1" applyFill="1" applyBorder="1"/>
    <xf numFmtId="169" fontId="69" fillId="5" borderId="117" xfId="0" applyNumberFormat="1" applyFont="1" applyFill="1" applyBorder="1" applyAlignment="1">
      <alignment horizontal="center"/>
    </xf>
    <xf numFmtId="0" fontId="69" fillId="0" borderId="195" xfId="0" applyFont="1" applyBorder="1"/>
    <xf numFmtId="169" fontId="69" fillId="5" borderId="196" xfId="0" applyNumberFormat="1" applyFont="1" applyFill="1" applyBorder="1" applyAlignment="1">
      <alignment horizontal="center"/>
    </xf>
    <xf numFmtId="0" fontId="192" fillId="4" borderId="101" xfId="0" applyFont="1" applyFill="1" applyBorder="1"/>
    <xf numFmtId="169" fontId="69" fillId="5" borderId="197" xfId="0" applyNumberFormat="1" applyFont="1" applyFill="1" applyBorder="1" applyAlignment="1">
      <alignment horizontal="center"/>
    </xf>
    <xf numFmtId="0" fontId="94" fillId="4" borderId="101" xfId="0" applyFont="1" applyFill="1" applyBorder="1"/>
    <xf numFmtId="169" fontId="69" fillId="4" borderId="86" xfId="0" applyNumberFormat="1" applyFont="1" applyFill="1" applyBorder="1" applyAlignment="1">
      <alignment horizontal="center"/>
    </xf>
    <xf numFmtId="0" fontId="94" fillId="5" borderId="101" xfId="0" applyFont="1" applyFill="1" applyBorder="1"/>
    <xf numFmtId="169" fontId="69" fillId="5" borderId="86" xfId="0" applyNumberFormat="1" applyFont="1" applyFill="1" applyBorder="1" applyAlignment="1">
      <alignment horizontal="center"/>
    </xf>
    <xf numFmtId="0" fontId="94" fillId="5" borderId="185" xfId="0" applyFont="1" applyFill="1" applyBorder="1"/>
    <xf numFmtId="169" fontId="69" fillId="5" borderId="142" xfId="0" applyNumberFormat="1" applyFont="1" applyFill="1" applyBorder="1" applyAlignment="1">
      <alignment horizontal="center"/>
    </xf>
    <xf numFmtId="169" fontId="69" fillId="5" borderId="198" xfId="0" applyNumberFormat="1" applyFont="1" applyFill="1" applyBorder="1" applyAlignment="1">
      <alignment horizontal="center"/>
    </xf>
    <xf numFmtId="170" fontId="9" fillId="41" borderId="59" xfId="0" applyNumberFormat="1" applyFont="1" applyFill="1" applyBorder="1" applyAlignment="1">
      <alignment horizontal="center"/>
    </xf>
    <xf numFmtId="0" fontId="69" fillId="3" borderId="0" xfId="2" applyFont="1" applyFill="1" applyAlignment="1">
      <alignment vertical="center" wrapText="1"/>
    </xf>
    <xf numFmtId="14" fontId="53" fillId="0" borderId="0" xfId="2" applyNumberFormat="1" applyFont="1" applyAlignment="1">
      <alignment vertical="center"/>
    </xf>
    <xf numFmtId="0" fontId="169" fillId="3" borderId="0" xfId="2" applyFont="1" applyFill="1" applyAlignment="1">
      <alignment horizontal="left" vertical="center"/>
    </xf>
    <xf numFmtId="0" fontId="165" fillId="0" borderId="11" xfId="2" applyFont="1" applyBorder="1" applyAlignment="1">
      <alignment vertical="center" wrapText="1"/>
    </xf>
    <xf numFmtId="0" fontId="94" fillId="3" borderId="0" xfId="2" applyFont="1" applyFill="1" applyAlignment="1">
      <alignment vertical="center" wrapText="1"/>
    </xf>
    <xf numFmtId="3" fontId="154" fillId="0" borderId="56" xfId="0" applyNumberFormat="1" applyFont="1" applyBorder="1" applyAlignment="1">
      <alignment horizontal="center" vertical="center"/>
    </xf>
    <xf numFmtId="3" fontId="69" fillId="0" borderId="0" xfId="2" applyNumberFormat="1" applyFont="1" applyAlignment="1">
      <alignment horizontal="center" vertical="center"/>
    </xf>
    <xf numFmtId="3" fontId="69" fillId="0" borderId="0" xfId="2" applyNumberFormat="1" applyFont="1" applyAlignment="1">
      <alignment horizontal="center" vertical="center" wrapText="1"/>
    </xf>
    <xf numFmtId="0" fontId="153" fillId="0" borderId="54" xfId="2" applyFont="1" applyBorder="1" applyAlignment="1">
      <alignment vertical="center" wrapText="1"/>
    </xf>
    <xf numFmtId="0" fontId="142" fillId="0" borderId="57" xfId="2" applyFont="1" applyBorder="1" applyAlignment="1">
      <alignment horizontal="center" vertical="center" wrapText="1"/>
    </xf>
    <xf numFmtId="3" fontId="154" fillId="0" borderId="11" xfId="0" applyNumberFormat="1" applyFont="1" applyBorder="1" applyAlignment="1">
      <alignment horizontal="center" vertical="center"/>
    </xf>
    <xf numFmtId="0" fontId="94" fillId="0" borderId="101" xfId="2" applyFont="1" applyBorder="1" applyAlignment="1">
      <alignment horizontal="center" vertical="center" wrapText="1"/>
    </xf>
    <xf numFmtId="0" fontId="53" fillId="0" borderId="0" xfId="3" applyFont="1"/>
    <xf numFmtId="0" fontId="192" fillId="0" borderId="0" xfId="3" applyFont="1" applyAlignment="1">
      <alignment horizontal="left" vertical="center"/>
    </xf>
    <xf numFmtId="0" fontId="189" fillId="0" borderId="0" xfId="3" applyFont="1" applyAlignment="1">
      <alignment vertical="center"/>
    </xf>
    <xf numFmtId="0" fontId="190" fillId="0" borderId="0" xfId="3" applyFont="1" applyAlignment="1">
      <alignment vertical="center"/>
    </xf>
    <xf numFmtId="0" fontId="152" fillId="0" borderId="0" xfId="3" applyFont="1" applyAlignment="1">
      <alignment horizontal="left" vertical="center"/>
    </xf>
    <xf numFmtId="0" fontId="192" fillId="0" borderId="0" xfId="3" applyFont="1" applyAlignment="1" applyProtection="1">
      <alignment vertical="center" wrapText="1"/>
      <protection locked="0"/>
    </xf>
    <xf numFmtId="0" fontId="191" fillId="0" borderId="0" xfId="3" applyFont="1" applyAlignment="1" applyProtection="1">
      <alignment vertical="center" wrapText="1"/>
      <protection locked="0"/>
    </xf>
    <xf numFmtId="0" fontId="69" fillId="0" borderId="0" xfId="3" applyFont="1"/>
    <xf numFmtId="0" fontId="189" fillId="0" borderId="0" xfId="3" applyFont="1" applyAlignment="1">
      <alignment vertical="center" wrapText="1"/>
    </xf>
    <xf numFmtId="0" fontId="110" fillId="4" borderId="16" xfId="3" applyFont="1" applyFill="1" applyBorder="1"/>
    <xf numFmtId="170" fontId="160" fillId="4" borderId="56" xfId="15" applyNumberFormat="1" applyFont="1" applyFill="1" applyBorder="1" applyAlignment="1" applyProtection="1">
      <alignment horizontal="center" vertical="center"/>
      <protection locked="0"/>
    </xf>
    <xf numFmtId="170" fontId="160" fillId="4" borderId="60" xfId="15" applyNumberFormat="1" applyFont="1" applyFill="1" applyBorder="1" applyAlignment="1" applyProtection="1">
      <alignment horizontal="center" vertical="center"/>
      <protection locked="0"/>
    </xf>
    <xf numFmtId="3" fontId="69" fillId="4" borderId="54" xfId="2" applyNumberFormat="1" applyFont="1" applyFill="1" applyBorder="1" applyAlignment="1" applyProtection="1">
      <alignment horizontal="center" vertical="center"/>
      <protection locked="0"/>
    </xf>
    <xf numFmtId="170" fontId="160" fillId="4" borderId="58" xfId="15" applyNumberFormat="1" applyFont="1" applyFill="1" applyBorder="1" applyAlignment="1" applyProtection="1">
      <alignment horizontal="center" vertical="center"/>
      <protection locked="0"/>
    </xf>
    <xf numFmtId="0" fontId="169" fillId="0" borderId="0" xfId="3" applyFont="1"/>
    <xf numFmtId="0" fontId="178" fillId="0" borderId="0" xfId="3" applyFont="1"/>
    <xf numFmtId="0" fontId="54" fillId="39" borderId="59" xfId="3" applyFont="1" applyFill="1" applyBorder="1" applyAlignment="1">
      <alignment horizontal="center" vertical="center" wrapText="1"/>
    </xf>
    <xf numFmtId="0" fontId="169" fillId="39" borderId="64" xfId="3" applyFont="1" applyFill="1" applyBorder="1"/>
    <xf numFmtId="0" fontId="169" fillId="39" borderId="56" xfId="3" applyFont="1" applyFill="1" applyBorder="1"/>
    <xf numFmtId="0" fontId="126" fillId="40" borderId="163" xfId="3" applyFont="1" applyFill="1" applyBorder="1" applyAlignment="1">
      <alignment horizontal="center" vertical="center" wrapText="1"/>
    </xf>
    <xf numFmtId="0" fontId="126" fillId="40" borderId="78" xfId="3" applyFont="1" applyFill="1" applyBorder="1" applyAlignment="1">
      <alignment horizontal="center" vertical="center" wrapText="1"/>
    </xf>
    <xf numFmtId="0" fontId="126" fillId="40" borderId="154" xfId="3" applyFont="1" applyFill="1" applyBorder="1" applyAlignment="1">
      <alignment horizontal="center" vertical="center" wrapText="1"/>
    </xf>
    <xf numFmtId="0" fontId="126" fillId="40" borderId="166" xfId="3" applyFont="1" applyFill="1" applyBorder="1" applyAlignment="1">
      <alignment horizontal="center" vertical="center" wrapText="1"/>
    </xf>
    <xf numFmtId="0" fontId="165" fillId="0" borderId="0" xfId="3" applyFont="1" applyAlignment="1">
      <alignment horizontal="center" vertical="center" wrapText="1"/>
    </xf>
    <xf numFmtId="0" fontId="110" fillId="4" borderId="53" xfId="3" applyFont="1" applyFill="1" applyBorder="1"/>
    <xf numFmtId="0" fontId="110" fillId="4" borderId="63" xfId="3" applyFont="1" applyFill="1" applyBorder="1"/>
    <xf numFmtId="0" fontId="110" fillId="4" borderId="54" xfId="3" applyFont="1" applyFill="1" applyBorder="1"/>
    <xf numFmtId="0" fontId="54" fillId="39" borderId="155" xfId="3" applyFont="1" applyFill="1" applyBorder="1" applyAlignment="1">
      <alignment horizontal="center" vertical="center" wrapText="1"/>
    </xf>
    <xf numFmtId="0" fontId="54" fillId="39" borderId="154" xfId="3" applyFont="1" applyFill="1" applyBorder="1" applyAlignment="1">
      <alignment horizontal="center" vertical="center" wrapText="1"/>
    </xf>
    <xf numFmtId="0" fontId="54" fillId="39" borderId="163" xfId="3" applyFont="1" applyFill="1" applyBorder="1" applyAlignment="1">
      <alignment horizontal="center" vertical="center" wrapText="1"/>
    </xf>
    <xf numFmtId="3" fontId="69" fillId="4" borderId="0" xfId="0" applyNumberFormat="1" applyFont="1" applyFill="1" applyBorder="1"/>
    <xf numFmtId="10" fontId="69" fillId="4" borderId="0" xfId="0" applyNumberFormat="1" applyFont="1" applyFill="1" applyBorder="1"/>
    <xf numFmtId="0" fontId="137" fillId="0" borderId="0" xfId="16" applyFont="1" applyAlignment="1">
      <alignment horizontal="center" vertical="center" wrapText="1"/>
    </xf>
    <xf numFmtId="0" fontId="165" fillId="0" borderId="0" xfId="16" applyFont="1" applyBorder="1" applyAlignment="1">
      <alignment vertical="center" wrapText="1"/>
    </xf>
    <xf numFmtId="0" fontId="165" fillId="0" borderId="0" xfId="16" applyFont="1" applyBorder="1" applyAlignment="1">
      <alignment horizontal="center" vertical="center" wrapText="1"/>
    </xf>
    <xf numFmtId="0" fontId="165" fillId="0" borderId="0" xfId="16" applyFont="1" applyAlignment="1">
      <alignment vertical="center" wrapText="1"/>
    </xf>
    <xf numFmtId="0" fontId="165" fillId="0" borderId="63" xfId="16" applyFont="1" applyBorder="1" applyAlignment="1">
      <alignment vertical="center" wrapText="1"/>
    </xf>
    <xf numFmtId="0" fontId="140" fillId="0" borderId="0" xfId="16" applyFont="1" applyBorder="1" applyAlignment="1">
      <alignment horizontal="center" vertical="center" wrapText="1"/>
    </xf>
    <xf numFmtId="0" fontId="141" fillId="0" borderId="0" xfId="16" applyFont="1" applyBorder="1" applyAlignment="1">
      <alignment horizontal="center" vertical="center" wrapText="1"/>
    </xf>
    <xf numFmtId="0" fontId="151" fillId="0" borderId="0" xfId="16" applyFont="1" applyAlignment="1">
      <alignment horizontal="center"/>
    </xf>
    <xf numFmtId="0" fontId="143" fillId="0" borderId="0" xfId="16" applyFont="1" applyBorder="1" applyAlignment="1">
      <alignment horizontal="center" vertical="center"/>
    </xf>
    <xf numFmtId="0" fontId="143" fillId="0" borderId="0" xfId="16" applyFont="1" applyBorder="1" applyAlignment="1">
      <alignment horizontal="left" vertical="center"/>
    </xf>
    <xf numFmtId="0" fontId="169" fillId="0" borderId="0" xfId="16" applyFont="1" applyBorder="1" applyAlignment="1">
      <alignment horizontal="left" vertical="center"/>
    </xf>
    <xf numFmtId="0" fontId="165" fillId="0" borderId="64" xfId="16" applyFont="1" applyBorder="1" applyAlignment="1">
      <alignment vertical="center" wrapText="1"/>
    </xf>
    <xf numFmtId="0" fontId="165" fillId="0" borderId="56" xfId="16" applyFont="1" applyBorder="1" applyAlignment="1">
      <alignment vertical="center" wrapText="1"/>
    </xf>
    <xf numFmtId="9" fontId="165" fillId="0" borderId="0" xfId="16" applyNumberFormat="1" applyFont="1" applyBorder="1" applyAlignment="1">
      <alignment horizontal="center" vertical="center" wrapText="1"/>
    </xf>
    <xf numFmtId="0" fontId="165" fillId="0" borderId="57" xfId="16" applyFont="1" applyBorder="1" applyAlignment="1">
      <alignment vertical="center" wrapText="1"/>
    </xf>
    <xf numFmtId="0" fontId="142" fillId="0" borderId="0" xfId="16" applyFont="1" applyAlignment="1">
      <alignment horizontal="center" vertical="center" wrapText="1"/>
    </xf>
    <xf numFmtId="0" fontId="153" fillId="0" borderId="53" xfId="16" applyFont="1" applyBorder="1" applyAlignment="1">
      <alignment horizontal="left" vertical="center" wrapText="1"/>
    </xf>
    <xf numFmtId="3" fontId="142" fillId="4" borderId="53" xfId="16" applyNumberFormat="1" applyFont="1" applyFill="1" applyBorder="1" applyAlignment="1">
      <alignment horizontal="center" vertical="center"/>
    </xf>
    <xf numFmtId="4" fontId="142" fillId="0" borderId="0" xfId="16" applyNumberFormat="1" applyFont="1" applyBorder="1" applyAlignment="1">
      <alignment horizontal="center" vertical="center"/>
    </xf>
    <xf numFmtId="3" fontId="142" fillId="4" borderId="55" xfId="16" applyNumberFormat="1" applyFont="1" applyFill="1" applyBorder="1" applyAlignment="1">
      <alignment horizontal="center" vertical="center"/>
    </xf>
    <xf numFmtId="4" fontId="154" fillId="4" borderId="56" xfId="16" applyNumberFormat="1" applyFont="1" applyFill="1" applyBorder="1" applyAlignment="1">
      <alignment horizontal="center" vertical="center"/>
    </xf>
    <xf numFmtId="2" fontId="160" fillId="4" borderId="56" xfId="15" applyNumberFormat="1" applyFont="1" applyFill="1" applyBorder="1" applyAlignment="1" applyProtection="1">
      <alignment horizontal="center" vertical="center"/>
      <protection locked="0"/>
    </xf>
    <xf numFmtId="3" fontId="142" fillId="0" borderId="0" xfId="16" applyNumberFormat="1" applyFont="1" applyAlignment="1">
      <alignment vertical="center" wrapText="1"/>
    </xf>
    <xf numFmtId="0" fontId="153" fillId="0" borderId="63" xfId="16" applyFont="1" applyBorder="1" applyAlignment="1">
      <alignment horizontal="left" vertical="center" wrapText="1"/>
    </xf>
    <xf numFmtId="3" fontId="142" fillId="4" borderId="63" xfId="16" applyNumberFormat="1" applyFont="1" applyFill="1" applyBorder="1" applyAlignment="1">
      <alignment horizontal="center" vertical="center"/>
    </xf>
    <xf numFmtId="3" fontId="142" fillId="4" borderId="59" xfId="16" applyNumberFormat="1" applyFont="1" applyFill="1" applyBorder="1" applyAlignment="1">
      <alignment horizontal="center" vertical="center"/>
    </xf>
    <xf numFmtId="4" fontId="154" fillId="4" borderId="60" xfId="16" applyNumberFormat="1" applyFont="1" applyFill="1" applyBorder="1" applyAlignment="1">
      <alignment horizontal="center" vertical="center"/>
    </xf>
    <xf numFmtId="4" fontId="160" fillId="4" borderId="60" xfId="15" applyNumberFormat="1" applyFont="1" applyFill="1" applyBorder="1" applyAlignment="1" applyProtection="1">
      <alignment horizontal="center" vertical="center"/>
      <protection locked="0"/>
    </xf>
    <xf numFmtId="3" fontId="142" fillId="4" borderId="59" xfId="16" applyNumberFormat="1" applyFont="1" applyFill="1" applyBorder="1" applyAlignment="1">
      <alignment horizontal="center" vertical="center" wrapText="1"/>
    </xf>
    <xf numFmtId="3" fontId="142" fillId="4" borderId="63" xfId="16" applyNumberFormat="1" applyFont="1" applyFill="1" applyBorder="1" applyAlignment="1">
      <alignment horizontal="center" vertical="center" wrapText="1"/>
    </xf>
    <xf numFmtId="4" fontId="142" fillId="0" borderId="0" xfId="16" applyNumberFormat="1" applyFont="1" applyBorder="1" applyAlignment="1">
      <alignment horizontal="center" vertical="center" wrapText="1"/>
    </xf>
    <xf numFmtId="4" fontId="154" fillId="4" borderId="60" xfId="16" applyNumberFormat="1" applyFont="1" applyFill="1" applyBorder="1" applyAlignment="1">
      <alignment horizontal="center" vertical="center" wrapText="1"/>
    </xf>
    <xf numFmtId="0" fontId="153" fillId="0" borderId="54" xfId="16" applyFont="1" applyBorder="1" applyAlignment="1">
      <alignment horizontal="left" vertical="center" wrapText="1"/>
    </xf>
    <xf numFmtId="3" fontId="142" fillId="4" borderId="54" xfId="16" applyNumberFormat="1" applyFont="1" applyFill="1" applyBorder="1" applyAlignment="1">
      <alignment horizontal="center" vertical="center" wrapText="1"/>
    </xf>
    <xf numFmtId="3" fontId="142" fillId="4" borderId="57" xfId="16" applyNumberFormat="1" applyFont="1" applyFill="1" applyBorder="1" applyAlignment="1">
      <alignment horizontal="center" vertical="center" wrapText="1"/>
    </xf>
    <xf numFmtId="4" fontId="154" fillId="4" borderId="58" xfId="16" applyNumberFormat="1" applyFont="1" applyFill="1" applyBorder="1" applyAlignment="1">
      <alignment horizontal="center" vertical="center" wrapText="1"/>
    </xf>
    <xf numFmtId="4" fontId="160" fillId="4" borderId="58" xfId="15" applyNumberFormat="1" applyFont="1" applyFill="1" applyBorder="1" applyAlignment="1" applyProtection="1">
      <alignment horizontal="center" vertical="center"/>
      <protection locked="0"/>
    </xf>
    <xf numFmtId="2" fontId="69" fillId="0" borderId="0" xfId="16" applyNumberFormat="1" applyFont="1" applyBorder="1"/>
    <xf numFmtId="10" fontId="142" fillId="0" borderId="0" xfId="16" applyNumberFormat="1" applyFont="1" applyAlignment="1">
      <alignment vertical="center" wrapText="1"/>
    </xf>
    <xf numFmtId="2" fontId="144" fillId="0" borderId="0" xfId="16" applyNumberFormat="1" applyFont="1" applyBorder="1" applyAlignment="1">
      <alignment horizontal="center" vertical="center" wrapText="1"/>
    </xf>
    <xf numFmtId="2" fontId="141" fillId="0" borderId="0" xfId="16" applyNumberFormat="1" applyFont="1" applyBorder="1" applyAlignment="1">
      <alignment horizontal="center" vertical="center" wrapText="1"/>
    </xf>
    <xf numFmtId="0" fontId="155" fillId="0" borderId="0" xfId="16" applyFont="1"/>
    <xf numFmtId="2" fontId="151" fillId="0" borderId="0" xfId="16" applyNumberFormat="1" applyFont="1" applyAlignment="1">
      <alignment vertical="center" wrapText="1"/>
    </xf>
    <xf numFmtId="9" fontId="54" fillId="39" borderId="65" xfId="16" applyNumberFormat="1" applyFont="1" applyFill="1" applyBorder="1" applyAlignment="1">
      <alignment horizontal="center" vertical="center" wrapText="1"/>
    </xf>
    <xf numFmtId="0" fontId="54" fillId="39" borderId="65" xfId="3" applyFont="1" applyFill="1" applyBorder="1" applyAlignment="1">
      <alignment horizontal="center" vertical="center" wrapText="1"/>
    </xf>
    <xf numFmtId="0" fontId="54" fillId="39" borderId="74" xfId="16" applyFont="1" applyFill="1" applyBorder="1" applyAlignment="1">
      <alignment horizontal="center" vertical="center" wrapText="1"/>
    </xf>
    <xf numFmtId="0" fontId="54" fillId="39" borderId="155" xfId="16" applyFont="1" applyFill="1" applyBorder="1" applyAlignment="1">
      <alignment horizontal="center" vertical="center" wrapText="1"/>
    </xf>
    <xf numFmtId="9" fontId="54" fillId="39" borderId="154" xfId="16" applyNumberFormat="1" applyFont="1" applyFill="1" applyBorder="1" applyAlignment="1">
      <alignment horizontal="center" vertical="center" wrapText="1"/>
    </xf>
    <xf numFmtId="0" fontId="54" fillId="39" borderId="77" xfId="3" applyFont="1" applyFill="1" applyBorder="1" applyAlignment="1">
      <alignment horizontal="center" vertical="center" wrapText="1"/>
    </xf>
    <xf numFmtId="0" fontId="54" fillId="39" borderId="170" xfId="3" applyFont="1" applyFill="1" applyBorder="1" applyAlignment="1">
      <alignment horizontal="center" vertical="center" wrapText="1"/>
    </xf>
    <xf numFmtId="0" fontId="54" fillId="39" borderId="166" xfId="3" applyFont="1" applyFill="1" applyBorder="1" applyAlignment="1">
      <alignment horizontal="center" vertical="center" wrapText="1"/>
    </xf>
    <xf numFmtId="0" fontId="10" fillId="4" borderId="207" xfId="19" applyFont="1" applyFill="1" applyBorder="1"/>
    <xf numFmtId="3" fontId="110" fillId="4" borderId="208" xfId="19" applyNumberFormat="1" applyFont="1" applyFill="1" applyBorder="1"/>
    <xf numFmtId="3" fontId="110" fillId="4" borderId="0" xfId="19" applyNumberFormat="1" applyFont="1" applyFill="1"/>
    <xf numFmtId="3" fontId="10" fillId="4" borderId="209" xfId="19" applyNumberFormat="1" applyFont="1" applyFill="1" applyBorder="1"/>
    <xf numFmtId="3" fontId="110" fillId="4" borderId="210" xfId="19" applyNumberFormat="1" applyFont="1" applyFill="1" applyBorder="1"/>
    <xf numFmtId="3" fontId="110" fillId="4" borderId="211" xfId="19" applyNumberFormat="1" applyFont="1" applyFill="1" applyBorder="1"/>
    <xf numFmtId="0" fontId="10" fillId="0" borderId="212" xfId="19" applyFont="1" applyBorder="1"/>
    <xf numFmtId="3" fontId="110" fillId="4" borderId="213" xfId="19" applyNumberFormat="1" applyFont="1" applyFill="1" applyBorder="1"/>
    <xf numFmtId="169" fontId="110" fillId="4" borderId="39" xfId="20" applyNumberFormat="1" applyFont="1" applyFill="1" applyBorder="1"/>
    <xf numFmtId="169" fontId="69" fillId="4" borderId="214" xfId="20" applyNumberFormat="1" applyFont="1" applyFill="1" applyBorder="1"/>
    <xf numFmtId="169" fontId="110" fillId="4" borderId="39" xfId="19" applyNumberFormat="1" applyFont="1" applyFill="1" applyBorder="1"/>
    <xf numFmtId="169" fontId="10" fillId="4" borderId="214" xfId="19" applyNumberFormat="1" applyFont="1" applyFill="1" applyBorder="1"/>
    <xf numFmtId="3" fontId="110" fillId="4" borderId="40" xfId="19" applyNumberFormat="1" applyFont="1" applyFill="1" applyBorder="1"/>
    <xf numFmtId="3" fontId="10" fillId="4" borderId="215" xfId="19" applyNumberFormat="1" applyFont="1" applyFill="1" applyBorder="1"/>
    <xf numFmtId="169" fontId="110" fillId="4" borderId="216" xfId="19" applyNumberFormat="1" applyFont="1" applyFill="1" applyBorder="1"/>
    <xf numFmtId="0" fontId="54" fillId="39" borderId="42" xfId="0" applyFont="1" applyFill="1" applyBorder="1" applyAlignment="1">
      <alignment horizontal="center" vertical="center" wrapText="1"/>
    </xf>
    <xf numFmtId="0" fontId="53" fillId="0" borderId="0" xfId="0" applyFont="1" applyAlignment="1">
      <alignment horizontal="left" vertical="center"/>
    </xf>
    <xf numFmtId="0" fontId="54" fillId="0" borderId="0" xfId="0" applyFont="1" applyAlignment="1">
      <alignment vertical="center" wrapText="1"/>
    </xf>
    <xf numFmtId="0" fontId="183" fillId="39" borderId="154" xfId="2" applyFont="1" applyFill="1" applyBorder="1" applyAlignment="1">
      <alignment horizontal="center" vertical="center" wrapText="1"/>
    </xf>
    <xf numFmtId="0" fontId="183" fillId="39" borderId="71" xfId="2" applyFont="1" applyFill="1" applyBorder="1" applyAlignment="1">
      <alignment horizontal="center" vertical="center" wrapText="1"/>
    </xf>
    <xf numFmtId="3" fontId="137" fillId="0" borderId="19" xfId="0" applyNumberFormat="1" applyFont="1" applyBorder="1" applyAlignment="1">
      <alignment horizontal="center" vertical="center" wrapText="1"/>
    </xf>
    <xf numFmtId="0" fontId="53" fillId="0" borderId="0" xfId="16" applyFont="1" applyAlignment="1">
      <alignment vertical="center" wrapText="1"/>
    </xf>
    <xf numFmtId="0" fontId="10" fillId="0" borderId="83" xfId="19" applyFont="1" applyBorder="1"/>
    <xf numFmtId="3" fontId="110" fillId="5" borderId="218" xfId="19" applyNumberFormat="1" applyFont="1" applyFill="1" applyBorder="1"/>
    <xf numFmtId="0" fontId="169" fillId="0" borderId="0" xfId="0" applyFont="1" applyAlignment="1">
      <alignment vertical="center" wrapText="1"/>
    </xf>
    <xf numFmtId="0" fontId="94" fillId="0" borderId="30" xfId="0" applyFont="1" applyBorder="1" applyAlignment="1">
      <alignment horizontal="left" vertical="center" wrapText="1"/>
    </xf>
    <xf numFmtId="0" fontId="94" fillId="0" borderId="0" xfId="0" applyFont="1" applyBorder="1" applyAlignment="1">
      <alignment vertical="center" wrapText="1"/>
    </xf>
    <xf numFmtId="3" fontId="94" fillId="0" borderId="32" xfId="0" applyNumberFormat="1" applyFont="1" applyBorder="1" applyAlignment="1">
      <alignment horizontal="center" vertical="center" wrapText="1"/>
    </xf>
    <xf numFmtId="4" fontId="175" fillId="0" borderId="140" xfId="0" applyNumberFormat="1" applyFont="1" applyBorder="1" applyAlignment="1">
      <alignment horizontal="center" vertical="center" wrapText="1"/>
    </xf>
    <xf numFmtId="0" fontId="94" fillId="0" borderId="90" xfId="2" applyFont="1" applyBorder="1" applyAlignment="1">
      <alignment horizontal="left" vertical="center" wrapText="1"/>
    </xf>
    <xf numFmtId="3" fontId="94" fillId="0" borderId="91" xfId="2" applyNumberFormat="1" applyFont="1" applyBorder="1" applyAlignment="1">
      <alignment horizontal="center" vertical="center" wrapText="1"/>
    </xf>
    <xf numFmtId="3" fontId="94" fillId="0" borderId="92" xfId="2" applyNumberFormat="1" applyFont="1" applyBorder="1" applyAlignment="1">
      <alignment horizontal="center" vertical="center" wrapText="1"/>
    </xf>
    <xf numFmtId="4" fontId="175" fillId="0" borderId="92" xfId="2" applyNumberFormat="1" applyFont="1" applyBorder="1" applyAlignment="1">
      <alignment horizontal="center" vertical="center" wrapText="1"/>
    </xf>
    <xf numFmtId="167" fontId="175" fillId="0" borderId="93" xfId="1" applyNumberFormat="1" applyFont="1" applyBorder="1" applyAlignment="1">
      <alignment horizontal="center" vertical="center" wrapText="1"/>
    </xf>
    <xf numFmtId="3" fontId="94" fillId="0" borderId="94" xfId="2" applyNumberFormat="1" applyFont="1" applyBorder="1" applyAlignment="1">
      <alignment horizontal="center" vertical="center" wrapText="1"/>
    </xf>
    <xf numFmtId="4" fontId="175" fillId="0" borderId="95" xfId="2" applyNumberFormat="1" applyFont="1" applyBorder="1" applyAlignment="1">
      <alignment horizontal="center" vertical="center" wrapText="1"/>
    </xf>
    <xf numFmtId="4" fontId="175" fillId="0" borderId="93" xfId="2" applyNumberFormat="1" applyFont="1" applyBorder="1" applyAlignment="1">
      <alignment horizontal="center" vertical="center" wrapText="1"/>
    </xf>
    <xf numFmtId="0" fontId="94" fillId="0" borderId="30" xfId="2" applyFont="1" applyBorder="1" applyAlignment="1">
      <alignment horizontal="left" vertical="center" wrapText="1"/>
    </xf>
    <xf numFmtId="3" fontId="94" fillId="0" borderId="32" xfId="2" applyNumberFormat="1" applyFont="1" applyBorder="1" applyAlignment="1">
      <alignment vertical="center" wrapText="1"/>
    </xf>
    <xf numFmtId="4" fontId="175" fillId="0" borderId="140" xfId="2" applyNumberFormat="1" applyFont="1" applyBorder="1" applyAlignment="1">
      <alignment vertical="center" wrapText="1"/>
    </xf>
    <xf numFmtId="4" fontId="175" fillId="0" borderId="102" xfId="2" applyNumberFormat="1" applyFont="1" applyBorder="1" applyAlignment="1">
      <alignment vertical="center" wrapText="1"/>
    </xf>
    <xf numFmtId="167" fontId="175" fillId="0" borderId="140" xfId="1" applyNumberFormat="1" applyFont="1" applyBorder="1" applyAlignment="1">
      <alignment vertical="center" wrapText="1"/>
    </xf>
    <xf numFmtId="49" fontId="169" fillId="0" borderId="0" xfId="0" applyNumberFormat="1" applyFont="1" applyAlignment="1">
      <alignment vertical="center" wrapText="1"/>
    </xf>
    <xf numFmtId="3" fontId="94" fillId="0" borderId="32" xfId="2" applyNumberFormat="1" applyFont="1" applyBorder="1" applyAlignment="1">
      <alignment horizontal="center" vertical="center" wrapText="1"/>
    </xf>
    <xf numFmtId="4" fontId="175" fillId="0" borderId="35" xfId="2" applyNumberFormat="1" applyFont="1" applyBorder="1" applyAlignment="1">
      <alignment horizontal="center" vertical="center" wrapText="1"/>
    </xf>
    <xf numFmtId="3" fontId="94" fillId="0" borderId="30" xfId="2" applyNumberFormat="1" applyFont="1" applyBorder="1" applyAlignment="1">
      <alignment horizontal="center" vertical="center" wrapText="1"/>
    </xf>
    <xf numFmtId="10" fontId="69" fillId="0" borderId="0" xfId="6" applyNumberFormat="1" applyFont="1" applyAlignment="1">
      <alignment vertical="center" wrapText="1"/>
    </xf>
    <xf numFmtId="4" fontId="175" fillId="0" borderId="35" xfId="0" applyNumberFormat="1" applyFont="1" applyBorder="1" applyAlignment="1">
      <alignment horizontal="center" vertical="center" wrapText="1"/>
    </xf>
    <xf numFmtId="4" fontId="160" fillId="0" borderId="35" xfId="0" applyNumberFormat="1" applyFont="1" applyBorder="1" applyAlignment="1">
      <alignment horizontal="center" vertical="center" wrapText="1"/>
    </xf>
    <xf numFmtId="0" fontId="94" fillId="0" borderId="0" xfId="0" applyFont="1" applyBorder="1" applyAlignment="1">
      <alignment horizontal="center" vertical="center" wrapText="1"/>
    </xf>
    <xf numFmtId="0" fontId="94" fillId="0" borderId="52" xfId="0" applyFont="1" applyBorder="1" applyAlignment="1">
      <alignment horizontal="left" vertical="center" wrapText="1"/>
    </xf>
    <xf numFmtId="3" fontId="94" fillId="0" borderId="61" xfId="0" applyNumberFormat="1" applyFont="1" applyBorder="1" applyAlignment="1">
      <alignment horizontal="center" vertical="center" wrapText="1"/>
    </xf>
    <xf numFmtId="4" fontId="175" fillId="0" borderId="62" xfId="0" applyNumberFormat="1" applyFont="1" applyBorder="1" applyAlignment="1">
      <alignment horizontal="center" vertical="center" wrapText="1"/>
    </xf>
    <xf numFmtId="0" fontId="94" fillId="0" borderId="0" xfId="0" applyFont="1" applyAlignment="1">
      <alignment horizontal="center" vertical="center"/>
    </xf>
    <xf numFmtId="10" fontId="69" fillId="0" borderId="0" xfId="0" applyNumberFormat="1" applyFont="1" applyBorder="1" applyAlignment="1">
      <alignment horizontal="center" vertical="center"/>
    </xf>
    <xf numFmtId="10" fontId="69" fillId="0" borderId="0" xfId="0" applyNumberFormat="1" applyFont="1" applyAlignment="1">
      <alignment vertical="center" wrapText="1"/>
    </xf>
    <xf numFmtId="3" fontId="94" fillId="0" borderId="61" xfId="0" quotePrefix="1" applyNumberFormat="1" applyFont="1" applyBorder="1" applyAlignment="1">
      <alignment horizontal="center" vertical="center" wrapText="1"/>
    </xf>
    <xf numFmtId="0" fontId="94" fillId="0" borderId="52" xfId="2" applyFont="1" applyBorder="1" applyAlignment="1">
      <alignment horizontal="left" vertical="center" wrapText="1"/>
    </xf>
    <xf numFmtId="3" fontId="94" fillId="0" borderId="61" xfId="2" applyNumberFormat="1" applyFont="1" applyBorder="1" applyAlignment="1">
      <alignment horizontal="center" vertical="center" wrapText="1"/>
    </xf>
    <xf numFmtId="4" fontId="175" fillId="0" borderId="62" xfId="2" applyNumberFormat="1" applyFont="1" applyBorder="1" applyAlignment="1">
      <alignment horizontal="center" vertical="center" wrapText="1"/>
    </xf>
    <xf numFmtId="4" fontId="175" fillId="0" borderId="66" xfId="2" applyNumberFormat="1" applyFont="1" applyBorder="1" applyAlignment="1">
      <alignment horizontal="center" vertical="center" wrapText="1"/>
    </xf>
    <xf numFmtId="0" fontId="206" fillId="0" borderId="0" xfId="2" applyFont="1"/>
    <xf numFmtId="0" fontId="206" fillId="0" borderId="0" xfId="2" applyFont="1" applyAlignment="1">
      <alignment vertical="center" wrapText="1"/>
    </xf>
    <xf numFmtId="14" fontId="54" fillId="0" borderId="0" xfId="2" applyNumberFormat="1" applyFont="1" applyAlignment="1">
      <alignment horizontal="left" vertical="center" wrapText="1"/>
    </xf>
    <xf numFmtId="1" fontId="54" fillId="0" borderId="0" xfId="21" applyNumberFormat="1" applyFont="1" applyBorder="1" applyAlignment="1">
      <alignment horizontal="center" vertical="center"/>
    </xf>
    <xf numFmtId="0" fontId="94" fillId="0" borderId="0" xfId="2" applyFont="1"/>
    <xf numFmtId="10" fontId="165" fillId="0" borderId="0" xfId="6" applyNumberFormat="1" applyFont="1" applyAlignment="1">
      <alignment vertical="center" wrapText="1"/>
    </xf>
    <xf numFmtId="3" fontId="94" fillId="0" borderId="2" xfId="0" applyNumberFormat="1" applyFont="1" applyBorder="1" applyAlignment="1">
      <alignment horizontal="center" vertical="center" wrapText="1"/>
    </xf>
    <xf numFmtId="4" fontId="94" fillId="0" borderId="0" xfId="0" applyNumberFormat="1" applyFont="1" applyBorder="1" applyAlignment="1">
      <alignment horizontal="center" vertical="center" wrapText="1"/>
    </xf>
    <xf numFmtId="4" fontId="94" fillId="0" borderId="52" xfId="0" applyNumberFormat="1" applyFont="1" applyBorder="1" applyAlignment="1">
      <alignment horizontal="center" vertical="center" wrapText="1"/>
    </xf>
    <xf numFmtId="0" fontId="94" fillId="0" borderId="59" xfId="0" applyFont="1" applyBorder="1" applyAlignment="1">
      <alignment vertical="center" wrapText="1"/>
    </xf>
    <xf numFmtId="3" fontId="94" fillId="0" borderId="52" xfId="0" applyNumberFormat="1" applyFont="1" applyBorder="1" applyAlignment="1">
      <alignment horizontal="center" vertical="center" wrapText="1"/>
    </xf>
    <xf numFmtId="0" fontId="94" fillId="0" borderId="217" xfId="0" applyFont="1" applyBorder="1" applyAlignment="1">
      <alignment vertical="center" wrapText="1"/>
    </xf>
    <xf numFmtId="9" fontId="94" fillId="0" borderId="0" xfId="8" applyFont="1" applyBorder="1" applyAlignment="1">
      <alignment horizontal="center" vertical="center"/>
    </xf>
    <xf numFmtId="3" fontId="94" fillId="0" borderId="52" xfId="2" applyNumberFormat="1" applyFont="1" applyBorder="1" applyAlignment="1">
      <alignment horizontal="center" vertical="center" wrapText="1"/>
    </xf>
    <xf numFmtId="3" fontId="94" fillId="4" borderId="90" xfId="3" applyNumberFormat="1" applyFont="1" applyFill="1" applyBorder="1" applyAlignment="1">
      <alignment horizontal="left" vertical="center" wrapText="1" indent="1"/>
    </xf>
    <xf numFmtId="3" fontId="94" fillId="4" borderId="182" xfId="2" applyNumberFormat="1" applyFont="1" applyFill="1" applyBorder="1" applyAlignment="1" applyProtection="1">
      <alignment horizontal="center" vertical="center"/>
      <protection locked="0"/>
    </xf>
    <xf numFmtId="4" fontId="175" fillId="4" borderId="182" xfId="2" applyNumberFormat="1" applyFont="1" applyFill="1" applyBorder="1" applyAlignment="1">
      <alignment horizontal="center" vertical="center"/>
    </xf>
    <xf numFmtId="3" fontId="94" fillId="4" borderId="0" xfId="2" applyNumberFormat="1" applyFont="1" applyFill="1" applyAlignment="1" applyProtection="1">
      <alignment horizontal="center" vertical="center"/>
      <protection locked="0"/>
    </xf>
    <xf numFmtId="3" fontId="94" fillId="4" borderId="180" xfId="2" applyNumberFormat="1" applyFont="1" applyFill="1" applyBorder="1" applyAlignment="1" applyProtection="1">
      <alignment horizontal="center" vertical="center"/>
      <protection locked="0"/>
    </xf>
    <xf numFmtId="3" fontId="94" fillId="4" borderId="90" xfId="2" applyNumberFormat="1" applyFont="1" applyFill="1" applyBorder="1" applyAlignment="1" applyProtection="1">
      <alignment horizontal="center" vertical="center"/>
      <protection locked="0"/>
    </xf>
    <xf numFmtId="4" fontId="175" fillId="4" borderId="92" xfId="2" applyNumberFormat="1" applyFont="1" applyFill="1" applyBorder="1" applyAlignment="1">
      <alignment horizontal="center" vertical="center"/>
    </xf>
    <xf numFmtId="4" fontId="175" fillId="4" borderId="90" xfId="2" applyNumberFormat="1" applyFont="1" applyFill="1" applyBorder="1" applyAlignment="1">
      <alignment horizontal="center" vertical="center"/>
    </xf>
    <xf numFmtId="3" fontId="94" fillId="4" borderId="185" xfId="2" applyNumberFormat="1" applyFont="1" applyFill="1" applyBorder="1" applyAlignment="1" applyProtection="1">
      <alignment horizontal="center" vertical="center"/>
      <protection locked="0"/>
    </xf>
    <xf numFmtId="4" fontId="175" fillId="4" borderId="94" xfId="2" applyNumberFormat="1" applyFont="1" applyFill="1" applyBorder="1" applyAlignment="1">
      <alignment horizontal="center" vertical="center"/>
    </xf>
    <xf numFmtId="3" fontId="94" fillId="4" borderId="52" xfId="3" applyNumberFormat="1" applyFont="1" applyFill="1" applyBorder="1" applyAlignment="1">
      <alignment horizontal="left" vertical="center" wrapText="1" indent="1"/>
    </xf>
    <xf numFmtId="3" fontId="94" fillId="4" borderId="61" xfId="2" applyNumberFormat="1" applyFont="1" applyFill="1" applyBorder="1" applyAlignment="1" applyProtection="1">
      <alignment horizontal="center" vertical="center"/>
      <protection locked="0"/>
    </xf>
    <xf numFmtId="4" fontId="175" fillId="4" borderId="62" xfId="2" applyNumberFormat="1" applyFont="1" applyFill="1" applyBorder="1" applyAlignment="1">
      <alignment horizontal="center" vertical="center"/>
    </xf>
    <xf numFmtId="0" fontId="69" fillId="0" borderId="0" xfId="16" applyFont="1" applyBorder="1" applyAlignment="1">
      <alignment vertical="center" wrapText="1"/>
    </xf>
    <xf numFmtId="3" fontId="94" fillId="4" borderId="52" xfId="16" applyNumberFormat="1" applyFont="1" applyFill="1" applyBorder="1" applyAlignment="1">
      <alignment horizontal="left" vertical="center" wrapText="1" indent="1"/>
    </xf>
    <xf numFmtId="3" fontId="94" fillId="4" borderId="18" xfId="0" applyNumberFormat="1" applyFont="1" applyFill="1" applyBorder="1" applyAlignment="1" applyProtection="1">
      <alignment horizontal="center" vertical="center"/>
      <protection locked="0"/>
    </xf>
    <xf numFmtId="2" fontId="175" fillId="4" borderId="18" xfId="8" applyNumberFormat="1" applyFont="1" applyFill="1" applyBorder="1" applyAlignment="1" applyProtection="1">
      <alignment horizontal="center" vertical="center"/>
      <protection locked="0"/>
    </xf>
    <xf numFmtId="3" fontId="94" fillId="4" borderId="61" xfId="0" applyNumberFormat="1" applyFont="1" applyFill="1" applyBorder="1" applyAlignment="1" applyProtection="1">
      <alignment horizontal="center" vertical="center"/>
      <protection locked="0"/>
    </xf>
    <xf numFmtId="2" fontId="175" fillId="4" borderId="62" xfId="8" applyNumberFormat="1" applyFont="1" applyFill="1" applyBorder="1" applyAlignment="1" applyProtection="1">
      <alignment horizontal="center" vertical="center"/>
      <protection locked="0"/>
    </xf>
    <xf numFmtId="0" fontId="200" fillId="0" borderId="0" xfId="2" applyFont="1" applyAlignment="1">
      <alignment horizontal="center" vertical="center" wrapText="1"/>
    </xf>
    <xf numFmtId="3" fontId="200" fillId="4" borderId="52" xfId="3" applyNumberFormat="1" applyFont="1" applyFill="1" applyBorder="1" applyAlignment="1">
      <alignment horizontal="left" vertical="center" wrapText="1" indent="1"/>
    </xf>
    <xf numFmtId="168" fontId="207" fillId="4" borderId="52" xfId="2" applyNumberFormat="1" applyFont="1" applyFill="1" applyBorder="1" applyAlignment="1" applyProtection="1">
      <alignment horizontal="center" vertical="center"/>
      <protection locked="0"/>
    </xf>
    <xf numFmtId="3" fontId="200" fillId="4" borderId="0" xfId="2" applyNumberFormat="1" applyFont="1" applyFill="1" applyAlignment="1" applyProtection="1">
      <alignment horizontal="center" vertical="center"/>
      <protection locked="0"/>
    </xf>
    <xf numFmtId="168" fontId="207" fillId="4" borderId="15" xfId="2" applyNumberFormat="1" applyFont="1" applyFill="1" applyBorder="1" applyAlignment="1" applyProtection="1">
      <alignment horizontal="center" vertical="center"/>
      <protection locked="0"/>
    </xf>
    <xf numFmtId="3" fontId="200" fillId="4" borderId="16" xfId="2" applyNumberFormat="1" applyFont="1" applyFill="1" applyBorder="1" applyAlignment="1" applyProtection="1">
      <alignment horizontal="center" vertical="center"/>
      <protection locked="0"/>
    </xf>
    <xf numFmtId="168" fontId="175" fillId="4" borderId="52" xfId="2" applyNumberFormat="1" applyFont="1" applyFill="1" applyBorder="1" applyAlignment="1" applyProtection="1">
      <alignment horizontal="center" vertical="center"/>
      <protection locked="0"/>
    </xf>
    <xf numFmtId="0" fontId="94" fillId="4" borderId="61" xfId="0" applyFont="1" applyFill="1" applyBorder="1"/>
    <xf numFmtId="9" fontId="94" fillId="4" borderId="66" xfId="0" applyNumberFormat="1" applyFont="1" applyFill="1" applyBorder="1" applyAlignment="1">
      <alignment horizontal="center"/>
    </xf>
    <xf numFmtId="169" fontId="94" fillId="4" borderId="62" xfId="0" applyNumberFormat="1" applyFont="1" applyFill="1" applyBorder="1" applyAlignment="1">
      <alignment horizontal="center"/>
    </xf>
    <xf numFmtId="0" fontId="94" fillId="0" borderId="52" xfId="0" applyFont="1" applyBorder="1" applyAlignment="1">
      <alignment wrapText="1"/>
    </xf>
    <xf numFmtId="170" fontId="94" fillId="0" borderId="61" xfId="0" applyNumberFormat="1" applyFont="1" applyBorder="1" applyAlignment="1">
      <alignment horizontal="center" wrapText="1"/>
    </xf>
    <xf numFmtId="2" fontId="175" fillId="0" borderId="62" xfId="0" applyNumberFormat="1" applyFont="1" applyBorder="1" applyAlignment="1">
      <alignment horizontal="center" wrapText="1"/>
    </xf>
    <xf numFmtId="9" fontId="94" fillId="4" borderId="65" xfId="0" applyNumberFormat="1" applyFont="1" applyFill="1" applyBorder="1" applyAlignment="1">
      <alignment horizontal="center"/>
    </xf>
    <xf numFmtId="169" fontId="94" fillId="4" borderId="58" xfId="0" applyNumberFormat="1" applyFont="1" applyFill="1" applyBorder="1" applyAlignment="1">
      <alignment horizontal="center"/>
    </xf>
    <xf numFmtId="3" fontId="175" fillId="0" borderId="62" xfId="2" applyNumberFormat="1" applyFont="1" applyBorder="1" applyAlignment="1">
      <alignment horizontal="center" vertical="center" wrapText="1"/>
    </xf>
    <xf numFmtId="0" fontId="94" fillId="0" borderId="52" xfId="3" applyFont="1" applyBorder="1" applyAlignment="1">
      <alignment wrapText="1"/>
    </xf>
    <xf numFmtId="3" fontId="94" fillId="4" borderId="52" xfId="2" applyNumberFormat="1" applyFont="1" applyFill="1" applyBorder="1" applyAlignment="1" applyProtection="1">
      <alignment horizontal="center" vertical="center"/>
      <protection locked="0"/>
    </xf>
    <xf numFmtId="170" fontId="175" fillId="4" borderId="62" xfId="15" applyNumberFormat="1" applyFont="1" applyFill="1" applyBorder="1" applyAlignment="1" applyProtection="1">
      <alignment horizontal="center" vertical="center"/>
      <protection locked="0"/>
    </xf>
    <xf numFmtId="0" fontId="94" fillId="0" borderId="0" xfId="16" applyFont="1" applyBorder="1" applyAlignment="1">
      <alignment horizontal="center" vertical="center" wrapText="1"/>
    </xf>
    <xf numFmtId="0" fontId="94" fillId="0" borderId="52" xfId="16" applyFont="1" applyBorder="1" applyAlignment="1">
      <alignment horizontal="left" vertical="center" wrapText="1"/>
    </xf>
    <xf numFmtId="3" fontId="94" fillId="0" borderId="52" xfId="16" applyNumberFormat="1" applyFont="1" applyBorder="1" applyAlignment="1">
      <alignment horizontal="center" vertical="center" wrapText="1"/>
    </xf>
    <xf numFmtId="10" fontId="69" fillId="0" borderId="0" xfId="16" applyNumberFormat="1" applyFont="1" applyAlignment="1">
      <alignment vertical="center" wrapText="1"/>
    </xf>
    <xf numFmtId="3" fontId="94" fillId="0" borderId="61" xfId="16" applyNumberFormat="1" applyFont="1" applyBorder="1" applyAlignment="1">
      <alignment horizontal="center" vertical="center" wrapText="1"/>
    </xf>
    <xf numFmtId="4" fontId="175" fillId="0" borderId="62" xfId="16" applyNumberFormat="1" applyFont="1" applyBorder="1" applyAlignment="1">
      <alignment horizontal="center" vertical="center" wrapText="1"/>
    </xf>
    <xf numFmtId="3" fontId="94" fillId="0" borderId="61" xfId="16" quotePrefix="1" applyNumberFormat="1" applyFont="1" applyBorder="1" applyAlignment="1">
      <alignment horizontal="center" vertical="center" wrapText="1"/>
    </xf>
    <xf numFmtId="0" fontId="54" fillId="39" borderId="53" xfId="2" applyFont="1" applyFill="1" applyBorder="1" applyAlignment="1">
      <alignment horizontal="center" vertical="center" wrapText="1"/>
    </xf>
    <xf numFmtId="9" fontId="208" fillId="0" borderId="0" xfId="8" applyFont="1" applyBorder="1" applyAlignment="1">
      <alignment horizontal="center" vertical="center"/>
    </xf>
    <xf numFmtId="3" fontId="209" fillId="39" borderId="53" xfId="3" applyNumberFormat="1" applyFont="1" applyFill="1" applyBorder="1" applyAlignment="1">
      <alignment horizontal="center" vertical="center" wrapText="1"/>
    </xf>
    <xf numFmtId="3" fontId="209" fillId="39" borderId="54" xfId="3" applyNumberFormat="1" applyFont="1" applyFill="1" applyBorder="1" applyAlignment="1">
      <alignment horizontal="center" vertical="center" wrapText="1"/>
    </xf>
    <xf numFmtId="0" fontId="209" fillId="39" borderId="53" xfId="2" applyFont="1" applyFill="1" applyBorder="1" applyAlignment="1">
      <alignment horizontal="center" vertical="center" wrapText="1"/>
    </xf>
    <xf numFmtId="3" fontId="54" fillId="39" borderId="53" xfId="3" applyNumberFormat="1" applyFont="1" applyFill="1" applyBorder="1" applyAlignment="1">
      <alignment horizontal="center" vertical="center" wrapText="1"/>
    </xf>
    <xf numFmtId="3" fontId="54" fillId="39" borderId="54" xfId="3" applyNumberFormat="1" applyFont="1" applyFill="1" applyBorder="1" applyAlignment="1">
      <alignment horizontal="center" vertical="center" wrapText="1"/>
    </xf>
    <xf numFmtId="2" fontId="54" fillId="0" borderId="0" xfId="2" applyNumberFormat="1" applyFont="1" applyAlignment="1">
      <alignment horizontal="left" vertical="center" wrapText="1"/>
    </xf>
    <xf numFmtId="0" fontId="69" fillId="0" borderId="0" xfId="16" applyFont="1" applyAlignment="1">
      <alignment vertical="center" wrapText="1"/>
    </xf>
    <xf numFmtId="14" fontId="53" fillId="0" borderId="0" xfId="2" applyNumberFormat="1" applyFont="1" applyAlignment="1">
      <alignment vertical="center" wrapText="1"/>
    </xf>
    <xf numFmtId="0" fontId="212" fillId="0" borderId="0" xfId="0" applyFont="1" applyAlignment="1">
      <alignment horizontal="left" vertical="center" wrapText="1"/>
    </xf>
    <xf numFmtId="0" fontId="213" fillId="0" borderId="0" xfId="0" applyFont="1" applyAlignment="1">
      <alignment horizontal="center" wrapText="1"/>
    </xf>
    <xf numFmtId="0" fontId="215" fillId="0" borderId="0" xfId="0" applyFont="1" applyAlignment="1">
      <alignment horizontal="left" vertical="center"/>
    </xf>
    <xf numFmtId="0" fontId="215" fillId="0" borderId="0" xfId="0" applyFont="1" applyAlignment="1">
      <alignment vertical="center"/>
    </xf>
    <xf numFmtId="0" fontId="216" fillId="0" borderId="0" xfId="0" applyFont="1" applyAlignment="1">
      <alignment horizontal="center" vertical="center" wrapText="1"/>
    </xf>
    <xf numFmtId="0" fontId="17" fillId="0" borderId="0" xfId="0" applyFont="1" applyAlignment="1">
      <alignment horizontal="left"/>
    </xf>
    <xf numFmtId="0" fontId="17" fillId="0" borderId="0" xfId="0" applyFont="1"/>
    <xf numFmtId="14" fontId="53" fillId="0" borderId="0" xfId="2" applyNumberFormat="1" applyFont="1" applyAlignment="1">
      <alignment horizontal="left" vertical="center"/>
    </xf>
    <xf numFmtId="14" fontId="53" fillId="0" borderId="0" xfId="21" applyNumberFormat="1" applyFont="1" applyBorder="1" applyAlignment="1">
      <alignment horizontal="center" vertical="center"/>
    </xf>
    <xf numFmtId="0" fontId="54" fillId="0" borderId="0" xfId="2" applyFont="1"/>
    <xf numFmtId="14" fontId="54" fillId="0" borderId="0" xfId="2" applyNumberFormat="1" applyFont="1" applyAlignment="1">
      <alignment vertical="center" wrapText="1"/>
    </xf>
    <xf numFmtId="0" fontId="108" fillId="0" borderId="0" xfId="0" applyFont="1" applyAlignment="1">
      <alignment vertical="center" wrapText="1"/>
    </xf>
    <xf numFmtId="0" fontId="108" fillId="0" borderId="0" xfId="0" applyFont="1" applyBorder="1" applyAlignment="1">
      <alignment vertical="center" wrapText="1"/>
    </xf>
    <xf numFmtId="2" fontId="53" fillId="0" borderId="0" xfId="0" applyNumberFormat="1" applyFont="1" applyBorder="1" applyAlignment="1" applyProtection="1">
      <alignment horizontal="center" vertical="center"/>
      <protection locked="0"/>
    </xf>
    <xf numFmtId="10" fontId="53" fillId="0" borderId="0" xfId="0" applyNumberFormat="1" applyFont="1" applyBorder="1" applyAlignment="1">
      <alignment vertical="center" wrapText="1"/>
    </xf>
    <xf numFmtId="0" fontId="4" fillId="0" borderId="0" xfId="0" applyFont="1" applyAlignment="1">
      <alignment vertical="center" wrapText="1"/>
    </xf>
    <xf numFmtId="0" fontId="4" fillId="0" borderId="0" xfId="0" applyFont="1" applyBorder="1" applyAlignment="1">
      <alignment vertical="center" wrapText="1"/>
    </xf>
    <xf numFmtId="2" fontId="108" fillId="0" borderId="0" xfId="0" applyNumberFormat="1" applyFont="1" applyAlignment="1">
      <alignment vertical="center" wrapText="1"/>
    </xf>
    <xf numFmtId="0" fontId="125" fillId="0" borderId="0" xfId="0" applyFont="1" applyAlignment="1">
      <alignment horizontal="center" vertical="center"/>
    </xf>
    <xf numFmtId="3" fontId="110" fillId="5" borderId="80" xfId="19" applyNumberFormat="1" applyFont="1" applyFill="1" applyBorder="1"/>
    <xf numFmtId="0" fontId="10" fillId="0" borderId="80" xfId="19" applyFont="1" applyBorder="1"/>
    <xf numFmtId="3" fontId="10" fillId="4" borderId="88" xfId="19" applyNumberFormat="1" applyFont="1" applyFill="1" applyBorder="1"/>
    <xf numFmtId="3" fontId="10" fillId="4" borderId="89" xfId="19" applyNumberFormat="1" applyFont="1" applyFill="1" applyBorder="1"/>
    <xf numFmtId="3" fontId="110" fillId="4" borderId="219" xfId="19" applyNumberFormat="1" applyFont="1" applyFill="1" applyBorder="1"/>
    <xf numFmtId="3" fontId="110" fillId="5" borderId="140" xfId="19" applyNumberFormat="1" applyFont="1" applyFill="1" applyBorder="1"/>
    <xf numFmtId="3" fontId="10" fillId="4" borderId="219" xfId="19" applyNumberFormat="1" applyFont="1" applyFill="1" applyBorder="1"/>
    <xf numFmtId="4" fontId="110" fillId="4" borderId="140" xfId="19" applyNumberFormat="1" applyFont="1" applyFill="1" applyBorder="1"/>
    <xf numFmtId="3" fontId="10" fillId="4" borderId="220" xfId="19" applyNumberFormat="1" applyFont="1" applyFill="1" applyBorder="1"/>
    <xf numFmtId="3" fontId="10" fillId="4" borderId="186" xfId="19" applyNumberFormat="1" applyFont="1" applyFill="1" applyBorder="1"/>
    <xf numFmtId="3" fontId="10" fillId="4" borderId="221" xfId="19" applyNumberFormat="1" applyFont="1" applyFill="1" applyBorder="1"/>
    <xf numFmtId="0" fontId="10" fillId="0" borderId="86" xfId="19" applyFont="1" applyBorder="1"/>
    <xf numFmtId="14" fontId="129" fillId="6" borderId="33" xfId="19" applyNumberFormat="1" applyFont="1" applyFill="1" applyBorder="1" applyAlignment="1">
      <alignment horizontal="center" vertical="center"/>
    </xf>
    <xf numFmtId="14" fontId="108" fillId="0" borderId="0" xfId="2" applyNumberFormat="1" applyFont="1" applyAlignment="1">
      <alignment horizontal="left" vertical="center" wrapText="1"/>
    </xf>
    <xf numFmtId="0" fontId="206" fillId="0" borderId="0" xfId="2" applyFont="1" applyAlignment="1">
      <alignment horizontal="center" vertical="center" wrapText="1"/>
    </xf>
    <xf numFmtId="14" fontId="54" fillId="38" borderId="222" xfId="19" applyNumberFormat="1" applyFont="1" applyFill="1" applyBorder="1" applyAlignment="1">
      <alignment horizontal="center" vertical="center"/>
    </xf>
    <xf numFmtId="0" fontId="2" fillId="0" borderId="0" xfId="0" applyFont="1" applyAlignment="1">
      <alignment vertical="center" wrapText="1"/>
    </xf>
    <xf numFmtId="0" fontId="2" fillId="0" borderId="0" xfId="0" applyFont="1" applyBorder="1" applyAlignment="1">
      <alignment vertical="center" wrapText="1"/>
    </xf>
    <xf numFmtId="0" fontId="149" fillId="39" borderId="53" xfId="0" applyFont="1" applyFill="1" applyBorder="1" applyAlignment="1">
      <alignment horizontal="center" vertical="center" wrapText="1"/>
    </xf>
    <xf numFmtId="3" fontId="1" fillId="0" borderId="53" xfId="0" applyNumberFormat="1" applyFont="1" applyBorder="1" applyAlignment="1">
      <alignment horizontal="center" vertical="center" wrapText="1"/>
    </xf>
    <xf numFmtId="0" fontId="1" fillId="0" borderId="0" xfId="0" applyFont="1" applyAlignment="1">
      <alignment vertical="center" wrapText="1"/>
    </xf>
    <xf numFmtId="3" fontId="1" fillId="0" borderId="55" xfId="0" applyNumberFormat="1" applyFont="1" applyBorder="1" applyAlignment="1">
      <alignment horizontal="center" vertical="center"/>
    </xf>
    <xf numFmtId="4" fontId="202" fillId="0" borderId="56" xfId="0" applyNumberFormat="1" applyFont="1" applyBorder="1" applyAlignment="1">
      <alignment horizontal="center" vertical="center"/>
    </xf>
    <xf numFmtId="3" fontId="1" fillId="0" borderId="64" xfId="0" applyNumberFormat="1" applyFont="1" applyBorder="1" applyAlignment="1">
      <alignment horizontal="center" vertical="center"/>
    </xf>
    <xf numFmtId="4" fontId="1" fillId="0" borderId="0" xfId="0" applyNumberFormat="1" applyFont="1" applyBorder="1" applyAlignment="1">
      <alignment horizontal="center" vertical="center"/>
    </xf>
    <xf numFmtId="4" fontId="1" fillId="0" borderId="53" xfId="0" applyNumberFormat="1" applyFont="1" applyBorder="1" applyAlignment="1">
      <alignment horizontal="center" vertical="center"/>
    </xf>
    <xf numFmtId="3" fontId="1" fillId="0" borderId="63" xfId="0" applyNumberFormat="1" applyFont="1" applyBorder="1" applyAlignment="1">
      <alignment horizontal="center" vertical="center" wrapText="1"/>
    </xf>
    <xf numFmtId="3" fontId="1" fillId="0" borderId="59" xfId="0" applyNumberFormat="1" applyFont="1" applyBorder="1" applyAlignment="1">
      <alignment horizontal="center" vertical="center"/>
    </xf>
    <xf numFmtId="4" fontId="202" fillId="0" borderId="60" xfId="0" applyNumberFormat="1" applyFont="1" applyBorder="1" applyAlignment="1">
      <alignment horizontal="center" vertical="center"/>
    </xf>
    <xf numFmtId="3" fontId="1" fillId="0" borderId="0" xfId="0" applyNumberFormat="1" applyFont="1" applyBorder="1" applyAlignment="1">
      <alignment horizontal="center" vertical="center"/>
    </xf>
    <xf numFmtId="4" fontId="1" fillId="0" borderId="63" xfId="0" applyNumberFormat="1" applyFont="1" applyBorder="1" applyAlignment="1">
      <alignment horizontal="center" vertical="center"/>
    </xf>
    <xf numFmtId="3" fontId="1" fillId="0" borderId="59" xfId="0" applyNumberFormat="1" applyFont="1" applyBorder="1" applyAlignment="1">
      <alignment horizontal="center" vertical="center" wrapText="1"/>
    </xf>
    <xf numFmtId="4" fontId="202" fillId="0" borderId="60" xfId="0" applyNumberFormat="1" applyFont="1" applyBorder="1" applyAlignment="1">
      <alignment horizontal="center" vertical="center" wrapText="1"/>
    </xf>
    <xf numFmtId="3" fontId="1" fillId="0" borderId="0" xfId="0" applyNumberFormat="1" applyFont="1" applyBorder="1" applyAlignment="1">
      <alignment horizontal="center" vertical="center" wrapText="1"/>
    </xf>
    <xf numFmtId="0" fontId="1" fillId="0" borderId="54" xfId="0" applyFont="1" applyBorder="1" applyAlignment="1">
      <alignment horizontal="center" vertical="center" wrapText="1"/>
    </xf>
    <xf numFmtId="3" fontId="1" fillId="0" borderId="57" xfId="0" applyNumberFormat="1" applyFont="1" applyBorder="1" applyAlignment="1">
      <alignment horizontal="center" vertical="center" wrapText="1"/>
    </xf>
    <xf numFmtId="4" fontId="1" fillId="0" borderId="58" xfId="0" applyNumberFormat="1" applyFont="1" applyBorder="1" applyAlignment="1">
      <alignment horizontal="center" vertical="center" wrapText="1"/>
    </xf>
    <xf numFmtId="4" fontId="1" fillId="0" borderId="58" xfId="0" applyNumberFormat="1" applyFont="1" applyBorder="1" applyAlignment="1">
      <alignment horizontal="center" vertical="center"/>
    </xf>
    <xf numFmtId="3" fontId="1" fillId="0" borderId="57" xfId="0" applyNumberFormat="1" applyFont="1" applyBorder="1" applyAlignment="1">
      <alignment horizontal="center" vertical="center"/>
    </xf>
    <xf numFmtId="4" fontId="1" fillId="0" borderId="54" xfId="0" applyNumberFormat="1" applyFont="1" applyBorder="1" applyAlignment="1">
      <alignment horizontal="center" vertical="center" wrapText="1"/>
    </xf>
    <xf numFmtId="3" fontId="1" fillId="0" borderId="0" xfId="0" applyNumberFormat="1" applyFont="1" applyBorder="1" applyAlignment="1">
      <alignment vertical="center" wrapText="1"/>
    </xf>
    <xf numFmtId="0" fontId="1" fillId="0" borderId="0" xfId="0" applyFont="1" applyBorder="1" applyAlignment="1">
      <alignment vertical="center" wrapText="1"/>
    </xf>
    <xf numFmtId="0" fontId="110" fillId="0" borderId="0" xfId="0" applyFont="1" applyBorder="1" applyAlignment="1">
      <alignment horizontal="center" vertical="center" wrapText="1"/>
    </xf>
    <xf numFmtId="3" fontId="110" fillId="0" borderId="0" xfId="0" applyNumberFormat="1" applyFont="1" applyBorder="1" applyAlignment="1">
      <alignment horizontal="center" vertical="center" wrapText="1"/>
    </xf>
    <xf numFmtId="3" fontId="110" fillId="0" borderId="2" xfId="0" applyNumberFormat="1" applyFont="1" applyBorder="1" applyAlignment="1">
      <alignment horizontal="center" vertical="center" wrapText="1"/>
    </xf>
    <xf numFmtId="0" fontId="110" fillId="0" borderId="0" xfId="0" applyFont="1" applyBorder="1" applyAlignment="1">
      <alignment vertical="center" wrapText="1"/>
    </xf>
    <xf numFmtId="3" fontId="110" fillId="0" borderId="61" xfId="0" applyNumberFormat="1" applyFont="1" applyBorder="1" applyAlignment="1">
      <alignment horizontal="center" vertical="center" wrapText="1"/>
    </xf>
    <xf numFmtId="4" fontId="221" fillId="0" borderId="62" xfId="0" applyNumberFormat="1" applyFont="1" applyBorder="1" applyAlignment="1">
      <alignment horizontal="center" vertical="center" wrapText="1"/>
    </xf>
    <xf numFmtId="4" fontId="110" fillId="0" borderId="0" xfId="0" applyNumberFormat="1" applyFont="1" applyBorder="1" applyAlignment="1">
      <alignment horizontal="center" vertical="center" wrapText="1"/>
    </xf>
    <xf numFmtId="4" fontId="110" fillId="0" borderId="52" xfId="0" applyNumberFormat="1" applyFont="1" applyBorder="1" applyAlignment="1">
      <alignment horizontal="center" vertical="center" wrapText="1"/>
    </xf>
    <xf numFmtId="4" fontId="206" fillId="0" borderId="0" xfId="0" applyNumberFormat="1" applyFont="1" applyBorder="1" applyAlignment="1">
      <alignment horizontal="center" vertical="center" wrapText="1"/>
    </xf>
    <xf numFmtId="2" fontId="206" fillId="0" borderId="0" xfId="2" applyNumberFormat="1" applyFont="1" applyAlignment="1">
      <alignment horizontal="left" vertical="center" wrapText="1"/>
    </xf>
    <xf numFmtId="0" fontId="210" fillId="0" borderId="0" xfId="0" applyFont="1" applyAlignment="1">
      <alignment horizontal="center" wrapText="1"/>
    </xf>
    <xf numFmtId="0" fontId="217" fillId="0" borderId="0" xfId="0" applyFont="1" applyAlignment="1">
      <alignment horizontal="center"/>
    </xf>
    <xf numFmtId="0" fontId="214" fillId="0" borderId="0" xfId="0" applyFont="1" applyAlignment="1">
      <alignment horizontal="center" vertical="center" wrapText="1"/>
    </xf>
    <xf numFmtId="0" fontId="214" fillId="0" borderId="0" xfId="0" applyFont="1" applyAlignment="1" applyProtection="1">
      <alignment horizontal="center" vertical="center" wrapText="1"/>
      <protection locked="0"/>
    </xf>
    <xf numFmtId="0" fontId="213" fillId="0" borderId="0" xfId="0" applyFont="1" applyAlignment="1">
      <alignment horizontal="center" wrapText="1"/>
    </xf>
    <xf numFmtId="0" fontId="212" fillId="0" borderId="0" xfId="0" applyFont="1" applyAlignment="1">
      <alignment horizontal="left" vertical="center" wrapText="1"/>
    </xf>
    <xf numFmtId="0" fontId="123" fillId="0" borderId="0" xfId="18" applyFont="1" applyAlignment="1">
      <alignment horizontal="left" vertical="center" wrapText="1"/>
    </xf>
    <xf numFmtId="0" fontId="122" fillId="0" borderId="0" xfId="18" applyFont="1" applyAlignment="1">
      <alignment horizontal="left" vertical="center" wrapText="1"/>
    </xf>
    <xf numFmtId="0" fontId="121" fillId="0" borderId="0" xfId="0" applyFont="1" applyAlignment="1">
      <alignment horizontal="center"/>
    </xf>
    <xf numFmtId="0" fontId="121" fillId="0" borderId="0" xfId="0" applyFont="1" applyAlignment="1">
      <alignment horizontal="center" vertical="center" wrapText="1"/>
    </xf>
    <xf numFmtId="0" fontId="121" fillId="4" borderId="0" xfId="0" applyFont="1" applyFill="1" applyAlignment="1">
      <alignment horizontal="left" vertical="center" wrapText="1"/>
    </xf>
    <xf numFmtId="0" fontId="119" fillId="4" borderId="0" xfId="0" applyFont="1" applyFill="1" applyAlignment="1">
      <alignment horizontal="left" vertical="center" wrapText="1"/>
    </xf>
    <xf numFmtId="14" fontId="121" fillId="4" borderId="0" xfId="0" applyNumberFormat="1" applyFont="1" applyFill="1" applyAlignment="1">
      <alignment horizontal="justify" vertical="center" wrapText="1"/>
    </xf>
    <xf numFmtId="0" fontId="119" fillId="4" borderId="0" xfId="0" applyFont="1" applyFill="1" applyAlignment="1">
      <alignment horizontal="justify" vertical="center" wrapText="1"/>
    </xf>
    <xf numFmtId="14" fontId="54" fillId="38" borderId="108" xfId="19" applyNumberFormat="1" applyFont="1" applyFill="1" applyBorder="1" applyAlignment="1">
      <alignment horizontal="center" vertical="center" wrapText="1"/>
    </xf>
    <xf numFmtId="14" fontId="54" fillId="38" borderId="105" xfId="19" applyNumberFormat="1" applyFont="1" applyFill="1" applyBorder="1" applyAlignment="1">
      <alignment horizontal="center" vertical="center" wrapText="1"/>
    </xf>
    <xf numFmtId="14" fontId="54" fillId="38" borderId="104" xfId="19" applyNumberFormat="1" applyFont="1" applyFill="1" applyBorder="1" applyAlignment="1">
      <alignment horizontal="center" vertical="center" wrapText="1"/>
    </xf>
    <xf numFmtId="14" fontId="54" fillId="38" borderId="128" xfId="19" applyNumberFormat="1" applyFont="1" applyFill="1" applyBorder="1" applyAlignment="1">
      <alignment horizontal="center" vertical="center"/>
    </xf>
    <xf numFmtId="14" fontId="54" fillId="38" borderId="129" xfId="19" applyNumberFormat="1" applyFont="1" applyFill="1" applyBorder="1" applyAlignment="1">
      <alignment horizontal="center" vertical="center"/>
    </xf>
    <xf numFmtId="0" fontId="125" fillId="0" borderId="0" xfId="0" applyFont="1" applyAlignment="1">
      <alignment horizontal="center" vertical="center"/>
    </xf>
    <xf numFmtId="14" fontId="54" fillId="38" borderId="30" xfId="19" applyNumberFormat="1" applyFont="1" applyFill="1" applyBorder="1" applyAlignment="1">
      <alignment horizontal="center" vertical="center"/>
    </xf>
    <xf numFmtId="14" fontId="54" fillId="38" borderId="97" xfId="19" applyNumberFormat="1" applyFont="1" applyFill="1" applyBorder="1" applyAlignment="1">
      <alignment horizontal="center" vertical="center"/>
    </xf>
    <xf numFmtId="14" fontId="54" fillId="38" borderId="104" xfId="19" applyNumberFormat="1" applyFont="1" applyFill="1" applyBorder="1" applyAlignment="1">
      <alignment horizontal="center" vertical="center"/>
    </xf>
    <xf numFmtId="0" fontId="53" fillId="39" borderId="105" xfId="19" applyFont="1" applyFill="1" applyBorder="1" applyAlignment="1">
      <alignment horizontal="center" vertical="center"/>
    </xf>
    <xf numFmtId="14" fontId="54" fillId="38" borderId="106" xfId="19" applyNumberFormat="1" applyFont="1" applyFill="1" applyBorder="1" applyAlignment="1">
      <alignment horizontal="center" vertical="center" wrapText="1"/>
    </xf>
    <xf numFmtId="14" fontId="54" fillId="38" borderId="107" xfId="19" applyNumberFormat="1" applyFont="1" applyFill="1" applyBorder="1" applyAlignment="1">
      <alignment horizontal="center" vertical="center" wrapText="1"/>
    </xf>
    <xf numFmtId="14" fontId="54" fillId="38" borderId="40" xfId="19" applyNumberFormat="1" applyFont="1" applyFill="1" applyBorder="1" applyAlignment="1">
      <alignment horizontal="center" vertical="center" wrapText="1"/>
    </xf>
    <xf numFmtId="14" fontId="54" fillId="38" borderId="39" xfId="19" applyNumberFormat="1" applyFont="1" applyFill="1" applyBorder="1" applyAlignment="1">
      <alignment horizontal="center" vertical="center" wrapText="1"/>
    </xf>
    <xf numFmtId="14" fontId="54" fillId="38" borderId="137" xfId="19" applyNumberFormat="1" applyFont="1" applyFill="1" applyBorder="1" applyAlignment="1">
      <alignment horizontal="center" vertical="center" wrapText="1"/>
    </xf>
    <xf numFmtId="14" fontId="54" fillId="38" borderId="148" xfId="19" applyNumberFormat="1" applyFont="1" applyFill="1" applyBorder="1" applyAlignment="1">
      <alignment horizontal="center" vertical="center" wrapText="1"/>
    </xf>
    <xf numFmtId="9" fontId="54" fillId="38" borderId="30" xfId="8" applyFont="1" applyFill="1" applyBorder="1" applyAlignment="1">
      <alignment horizontal="center" vertical="center"/>
    </xf>
    <xf numFmtId="9" fontId="54" fillId="38" borderId="97" xfId="8" applyFont="1" applyFill="1" applyBorder="1" applyAlignment="1">
      <alignment horizontal="center" vertical="center"/>
    </xf>
    <xf numFmtId="14" fontId="54" fillId="38" borderId="134" xfId="19" applyNumberFormat="1" applyFont="1" applyFill="1" applyBorder="1" applyAlignment="1">
      <alignment horizontal="center" vertical="center" wrapText="1"/>
    </xf>
    <xf numFmtId="0" fontId="151" fillId="0" borderId="0" xfId="2" applyFont="1" applyAlignment="1">
      <alignment horizontal="center"/>
    </xf>
    <xf numFmtId="0" fontId="137" fillId="0" borderId="0" xfId="2" applyFont="1" applyAlignment="1">
      <alignment horizontal="center" vertical="center"/>
    </xf>
    <xf numFmtId="0" fontId="125" fillId="0" borderId="0" xfId="2" applyFont="1" applyAlignment="1">
      <alignment horizontal="center" vertical="center"/>
    </xf>
    <xf numFmtId="0" fontId="171" fillId="2" borderId="0" xfId="5" applyFont="1" applyFill="1" applyAlignment="1">
      <alignment horizontal="center" vertical="center"/>
    </xf>
    <xf numFmtId="0" fontId="54" fillId="39" borderId="31" xfId="2" applyFont="1" applyFill="1" applyBorder="1" applyAlignment="1">
      <alignment horizontal="center" vertical="center" wrapText="1"/>
    </xf>
    <xf numFmtId="0" fontId="54" fillId="39" borderId="44" xfId="2" applyFont="1" applyFill="1" applyBorder="1" applyAlignment="1">
      <alignment horizontal="center" vertical="center" wrapText="1"/>
    </xf>
    <xf numFmtId="0" fontId="54" fillId="39" borderId="45" xfId="2" applyFont="1" applyFill="1" applyBorder="1" applyAlignment="1">
      <alignment horizontal="center" vertical="center" wrapText="1"/>
    </xf>
    <xf numFmtId="0" fontId="172" fillId="41" borderId="36" xfId="2" applyFont="1" applyFill="1" applyBorder="1" applyAlignment="1">
      <alignment horizontal="center" vertical="center" wrapText="1"/>
    </xf>
    <xf numFmtId="0" fontId="172" fillId="41" borderId="37" xfId="2" applyFont="1" applyFill="1" applyBorder="1" applyAlignment="1">
      <alignment horizontal="center" vertical="center" wrapText="1"/>
    </xf>
    <xf numFmtId="0" fontId="172" fillId="41" borderId="141" xfId="2" applyFont="1" applyFill="1" applyBorder="1" applyAlignment="1">
      <alignment horizontal="center" vertical="center" wrapText="1"/>
    </xf>
    <xf numFmtId="0" fontId="172" fillId="41" borderId="142" xfId="2" applyFont="1" applyFill="1" applyBorder="1" applyAlignment="1">
      <alignment horizontal="center" vertical="center" wrapText="1"/>
    </xf>
    <xf numFmtId="0" fontId="129" fillId="41" borderId="37" xfId="2" applyFont="1" applyFill="1" applyBorder="1" applyAlignment="1">
      <alignment horizontal="center" vertical="center" wrapText="1"/>
    </xf>
    <xf numFmtId="0" fontId="129" fillId="41" borderId="38" xfId="2" applyFont="1" applyFill="1" applyBorder="1" applyAlignment="1">
      <alignment horizontal="center" vertical="center" wrapText="1"/>
    </xf>
    <xf numFmtId="0" fontId="54" fillId="40" borderId="126" xfId="2" applyFont="1" applyFill="1" applyBorder="1" applyAlignment="1">
      <alignment horizontal="center" vertical="center" wrapText="1"/>
    </xf>
    <xf numFmtId="0" fontId="54" fillId="40" borderId="130" xfId="2" applyFont="1" applyFill="1" applyBorder="1" applyAlignment="1">
      <alignment horizontal="center" vertical="center" wrapText="1"/>
    </xf>
    <xf numFmtId="0" fontId="54" fillId="40" borderId="131" xfId="2" applyFont="1" applyFill="1" applyBorder="1" applyAlignment="1">
      <alignment horizontal="center" vertical="center" wrapText="1"/>
    </xf>
    <xf numFmtId="0" fontId="54" fillId="39" borderId="172" xfId="2" applyFont="1" applyFill="1" applyBorder="1" applyAlignment="1">
      <alignment horizontal="center" vertical="center" wrapText="1"/>
    </xf>
    <xf numFmtId="0" fontId="54" fillId="39" borderId="132" xfId="2" applyFont="1" applyFill="1" applyBorder="1" applyAlignment="1">
      <alignment horizontal="center" vertical="center" wrapText="1"/>
    </xf>
    <xf numFmtId="0" fontId="54" fillId="39" borderId="173" xfId="2" applyFont="1" applyFill="1" applyBorder="1" applyAlignment="1">
      <alignment horizontal="center" vertical="center" wrapText="1"/>
    </xf>
    <xf numFmtId="0" fontId="54" fillId="39" borderId="174" xfId="2" applyFont="1" applyFill="1" applyBorder="1" applyAlignment="1">
      <alignment horizontal="center" vertical="center" wrapText="1"/>
    </xf>
    <xf numFmtId="0" fontId="54" fillId="39" borderId="143" xfId="2" applyFont="1" applyFill="1" applyBorder="1" applyAlignment="1">
      <alignment horizontal="center" vertical="center" wrapText="1"/>
    </xf>
    <xf numFmtId="0" fontId="54" fillId="39" borderId="107" xfId="2" applyFont="1" applyFill="1" applyBorder="1" applyAlignment="1">
      <alignment horizontal="center" vertical="center" wrapText="1"/>
    </xf>
    <xf numFmtId="0" fontId="54" fillId="39" borderId="137" xfId="2" applyFont="1" applyFill="1" applyBorder="1" applyAlignment="1">
      <alignment horizontal="center" vertical="center" wrapText="1"/>
    </xf>
    <xf numFmtId="0" fontId="54" fillId="39" borderId="138" xfId="2" applyFont="1" applyFill="1" applyBorder="1" applyAlignment="1">
      <alignment horizontal="center" vertical="center" wrapText="1"/>
    </xf>
    <xf numFmtId="0" fontId="126" fillId="39" borderId="20" xfId="2" applyFont="1" applyFill="1" applyBorder="1" applyAlignment="1">
      <alignment horizontal="center" vertical="center" wrapText="1"/>
    </xf>
    <xf numFmtId="0" fontId="126" fillId="39" borderId="48" xfId="2" applyFont="1" applyFill="1" applyBorder="1" applyAlignment="1">
      <alignment horizontal="center" vertical="center" wrapText="1"/>
    </xf>
    <xf numFmtId="0" fontId="54" fillId="39" borderId="133" xfId="2" applyFont="1" applyFill="1" applyBorder="1" applyAlignment="1">
      <alignment horizontal="center" vertical="center" wrapText="1"/>
    </xf>
    <xf numFmtId="0" fontId="54" fillId="39" borderId="134" xfId="2" applyFont="1" applyFill="1" applyBorder="1" applyAlignment="1">
      <alignment horizontal="center" vertical="center" wrapText="1"/>
    </xf>
    <xf numFmtId="2" fontId="94" fillId="0" borderId="0" xfId="2" applyNumberFormat="1" applyFont="1" applyAlignment="1">
      <alignment horizontal="left" vertical="center" wrapText="1"/>
    </xf>
    <xf numFmtId="49" fontId="130" fillId="0" borderId="0" xfId="0" applyNumberFormat="1" applyFont="1" applyAlignment="1">
      <alignment horizontal="left" vertical="center" wrapText="1"/>
    </xf>
    <xf numFmtId="49" fontId="152" fillId="0" borderId="0" xfId="0" applyNumberFormat="1" applyFont="1" applyAlignment="1">
      <alignment horizontal="left" vertical="center" wrapText="1"/>
    </xf>
    <xf numFmtId="0" fontId="129" fillId="0" borderId="0" xfId="0" applyFont="1" applyAlignment="1">
      <alignment horizontal="center"/>
    </xf>
    <xf numFmtId="0" fontId="54" fillId="39" borderId="36" xfId="0" applyFont="1" applyFill="1" applyBorder="1" applyAlignment="1">
      <alignment horizontal="center" vertical="center" wrapText="1"/>
    </xf>
    <xf numFmtId="0" fontId="54" fillId="39" borderId="38" xfId="0" applyFont="1" applyFill="1" applyBorder="1" applyAlignment="1">
      <alignment horizontal="center" vertical="center" wrapText="1"/>
    </xf>
    <xf numFmtId="0" fontId="54" fillId="39" borderId="31" xfId="0" applyFont="1" applyFill="1" applyBorder="1" applyAlignment="1">
      <alignment horizontal="center" vertical="center" wrapText="1"/>
    </xf>
    <xf numFmtId="0" fontId="54" fillId="39" borderId="45" xfId="0" applyFont="1" applyFill="1" applyBorder="1" applyAlignment="1">
      <alignment horizontal="center" vertical="center" wrapText="1"/>
    </xf>
    <xf numFmtId="0" fontId="157" fillId="0" borderId="0" xfId="0" applyFont="1" applyAlignment="1" applyProtection="1">
      <alignment horizontal="center" vertical="center" wrapText="1"/>
      <protection locked="0"/>
    </xf>
    <xf numFmtId="2" fontId="137" fillId="0" borderId="0" xfId="2" applyNumberFormat="1" applyFont="1" applyAlignment="1">
      <alignment horizontal="left" vertical="center" wrapText="1"/>
    </xf>
    <xf numFmtId="0" fontId="163" fillId="0" borderId="0" xfId="2" applyFont="1" applyAlignment="1">
      <alignment horizontal="center" vertical="center"/>
    </xf>
    <xf numFmtId="0" fontId="164" fillId="2" borderId="0" xfId="5" applyFont="1" applyFill="1" applyAlignment="1">
      <alignment horizontal="center" vertical="center"/>
    </xf>
    <xf numFmtId="0" fontId="54" fillId="39" borderId="36" xfId="2" applyFont="1" applyFill="1" applyBorder="1" applyAlignment="1">
      <alignment horizontal="center" vertical="center" wrapText="1"/>
    </xf>
    <xf numFmtId="0" fontId="54" fillId="39" borderId="38" xfId="2" applyFont="1" applyFill="1" applyBorder="1" applyAlignment="1">
      <alignment horizontal="center" vertical="center" wrapText="1"/>
    </xf>
    <xf numFmtId="0" fontId="54" fillId="39" borderId="37" xfId="2" applyFont="1" applyFill="1" applyBorder="1" applyAlignment="1">
      <alignment horizontal="center" vertical="center" wrapText="1"/>
    </xf>
    <xf numFmtId="49" fontId="169" fillId="0" borderId="0" xfId="0" applyNumberFormat="1" applyFont="1" applyAlignment="1">
      <alignment horizontal="left" vertical="center" wrapText="1"/>
    </xf>
    <xf numFmtId="49" fontId="169" fillId="0" borderId="0" xfId="2" applyNumberFormat="1" applyFont="1" applyAlignment="1">
      <alignment horizontal="left" vertical="center" wrapText="1"/>
    </xf>
    <xf numFmtId="2" fontId="206" fillId="0" borderId="0" xfId="2" applyNumberFormat="1" applyFont="1" applyAlignment="1">
      <alignment horizontal="left" vertical="center" wrapText="1"/>
    </xf>
    <xf numFmtId="49" fontId="53" fillId="0" borderId="0" xfId="0" applyNumberFormat="1" applyFont="1" applyAlignment="1">
      <alignment horizontal="left" vertical="center" wrapText="1"/>
    </xf>
    <xf numFmtId="49" fontId="108" fillId="0" borderId="0" xfId="0" applyNumberFormat="1" applyFont="1" applyAlignment="1">
      <alignment horizontal="left" vertical="center" wrapText="1"/>
    </xf>
    <xf numFmtId="49" fontId="152" fillId="0" borderId="0" xfId="2" applyNumberFormat="1" applyFont="1" applyAlignment="1">
      <alignment horizontal="left" vertical="center" wrapText="1"/>
    </xf>
    <xf numFmtId="0" fontId="54" fillId="39" borderId="199" xfId="2" applyFont="1" applyFill="1" applyBorder="1" applyAlignment="1">
      <alignment horizontal="center" vertical="center" wrapText="1"/>
    </xf>
    <xf numFmtId="0" fontId="54" fillId="39" borderId="124" xfId="2" applyFont="1" applyFill="1" applyBorder="1" applyAlignment="1">
      <alignment horizontal="center" vertical="center" wrapText="1"/>
    </xf>
    <xf numFmtId="0" fontId="169" fillId="0" borderId="0" xfId="0" applyFont="1" applyAlignment="1">
      <alignment horizontal="left" vertical="center" wrapText="1"/>
    </xf>
    <xf numFmtId="0" fontId="54" fillId="40" borderId="40" xfId="2" applyFont="1" applyFill="1" applyBorder="1" applyAlignment="1">
      <alignment horizontal="center" vertical="center" wrapText="1"/>
    </xf>
    <xf numFmtId="0" fontId="54" fillId="40" borderId="43" xfId="2" applyFont="1" applyFill="1" applyBorder="1" applyAlignment="1">
      <alignment horizontal="center" vertical="center" wrapText="1"/>
    </xf>
    <xf numFmtId="0" fontId="54" fillId="40" borderId="107" xfId="2" applyFont="1" applyFill="1" applyBorder="1" applyAlignment="1">
      <alignment horizontal="center" vertical="center" wrapText="1"/>
    </xf>
    <xf numFmtId="0" fontId="54" fillId="40" borderId="132" xfId="2" applyFont="1" applyFill="1" applyBorder="1" applyAlignment="1">
      <alignment horizontal="center" vertical="center" wrapText="1"/>
    </xf>
    <xf numFmtId="0" fontId="172" fillId="41" borderId="128" xfId="2" applyFont="1" applyFill="1" applyBorder="1" applyAlignment="1">
      <alignment horizontal="center" vertical="center" wrapText="1"/>
    </xf>
    <xf numFmtId="0" fontId="172" fillId="41" borderId="129" xfId="2" applyFont="1" applyFill="1" applyBorder="1" applyAlignment="1">
      <alignment horizontal="center" vertical="center" wrapText="1"/>
    </xf>
    <xf numFmtId="0" fontId="165" fillId="41" borderId="37" xfId="2" applyFont="1" applyFill="1" applyBorder="1" applyAlignment="1">
      <alignment horizontal="center" vertical="center" wrapText="1"/>
    </xf>
    <xf numFmtId="0" fontId="165" fillId="41" borderId="38" xfId="2" applyFont="1" applyFill="1" applyBorder="1" applyAlignment="1">
      <alignment horizontal="center" vertical="center" wrapText="1"/>
    </xf>
    <xf numFmtId="0" fontId="54" fillId="39" borderId="39" xfId="2" applyFont="1" applyFill="1" applyBorder="1" applyAlignment="1">
      <alignment horizontal="center" vertical="center" wrapText="1"/>
    </xf>
    <xf numFmtId="0" fontId="54" fillId="39" borderId="41" xfId="2" applyFont="1" applyFill="1" applyBorder="1" applyAlignment="1">
      <alignment horizontal="center" vertical="center" wrapText="1"/>
    </xf>
    <xf numFmtId="2" fontId="31" fillId="0" borderId="0" xfId="2" applyNumberFormat="1" applyFont="1" applyAlignment="1">
      <alignment horizontal="left" vertical="center" wrapText="1"/>
    </xf>
    <xf numFmtId="49" fontId="22" fillId="0" borderId="0" xfId="2" applyNumberFormat="1" applyFont="1" applyAlignment="1">
      <alignment horizontal="left" vertical="center" wrapText="1"/>
    </xf>
    <xf numFmtId="0" fontId="34" fillId="0" borderId="0" xfId="2" applyFont="1" applyAlignment="1">
      <alignment horizontal="center"/>
    </xf>
    <xf numFmtId="0" fontId="20" fillId="0" borderId="0" xfId="2" applyFont="1" applyAlignment="1">
      <alignment horizontal="center" vertical="center"/>
    </xf>
    <xf numFmtId="0" fontId="23" fillId="0" borderId="5" xfId="2" applyFont="1" applyBorder="1" applyAlignment="1">
      <alignment horizontal="center" vertical="center" wrapText="1"/>
    </xf>
    <xf numFmtId="0" fontId="23" fillId="0" borderId="4" xfId="2" applyFont="1" applyBorder="1" applyAlignment="1">
      <alignment horizontal="center" vertical="center" wrapText="1"/>
    </xf>
    <xf numFmtId="0" fontId="23" fillId="0" borderId="3" xfId="2" applyFont="1" applyBorder="1" applyAlignment="1">
      <alignment horizontal="center" vertical="center" wrapText="1"/>
    </xf>
    <xf numFmtId="0" fontId="42" fillId="0" borderId="13" xfId="2" applyFont="1" applyBorder="1" applyAlignment="1">
      <alignment horizontal="center" vertical="center" wrapText="1"/>
    </xf>
    <xf numFmtId="0" fontId="42" fillId="0" borderId="9" xfId="2" applyFont="1" applyBorder="1" applyAlignment="1">
      <alignment horizontal="center" vertical="center" wrapText="1"/>
    </xf>
    <xf numFmtId="49" fontId="22" fillId="0" borderId="0" xfId="0" applyNumberFormat="1" applyFont="1" applyAlignment="1">
      <alignment horizontal="left" vertical="center" wrapText="1"/>
    </xf>
    <xf numFmtId="0" fontId="42" fillId="0" borderId="10" xfId="2" applyFont="1" applyBorder="1" applyAlignment="1">
      <alignment horizontal="center" vertical="center" wrapText="1"/>
    </xf>
    <xf numFmtId="0" fontId="42" fillId="0" borderId="12" xfId="2" applyFont="1" applyBorder="1" applyAlignment="1">
      <alignment horizontal="center" vertical="center" wrapText="1"/>
    </xf>
    <xf numFmtId="0" fontId="42" fillId="0" borderId="11" xfId="2" applyFont="1" applyBorder="1" applyAlignment="1">
      <alignment horizontal="center" vertical="center" wrapText="1"/>
    </xf>
    <xf numFmtId="0" fontId="42" fillId="0" borderId="0" xfId="2" applyFont="1" applyAlignment="1">
      <alignment horizontal="center" vertical="center" wrapText="1"/>
    </xf>
    <xf numFmtId="0" fontId="18" fillId="2" borderId="0" xfId="5" applyFont="1" applyFill="1" applyAlignment="1">
      <alignment horizontal="center" vertical="center"/>
    </xf>
    <xf numFmtId="0" fontId="54" fillId="0" borderId="0" xfId="2" applyFont="1" applyAlignment="1">
      <alignment horizontal="center" vertical="center" wrapText="1"/>
    </xf>
    <xf numFmtId="49" fontId="69" fillId="0" borderId="0" xfId="0" applyNumberFormat="1" applyFont="1" applyBorder="1" applyAlignment="1">
      <alignment horizontal="left" vertical="center" wrapText="1"/>
    </xf>
    <xf numFmtId="49" fontId="53" fillId="0" borderId="0" xfId="2" applyNumberFormat="1" applyFont="1" applyAlignment="1">
      <alignment horizontal="left" vertical="center" wrapText="1"/>
    </xf>
    <xf numFmtId="0" fontId="54" fillId="40" borderId="149" xfId="2" applyFont="1" applyFill="1" applyBorder="1" applyAlignment="1">
      <alignment horizontal="center" vertical="center" wrapText="1"/>
    </xf>
    <xf numFmtId="0" fontId="54" fillId="40" borderId="127" xfId="2" applyFont="1" applyFill="1" applyBorder="1" applyAlignment="1">
      <alignment horizontal="center" vertical="center" wrapText="1"/>
    </xf>
    <xf numFmtId="0" fontId="54" fillId="40" borderId="129" xfId="2" applyFont="1" applyFill="1" applyBorder="1" applyAlignment="1">
      <alignment horizontal="center" vertical="center" wrapText="1"/>
    </xf>
    <xf numFmtId="0" fontId="54" fillId="39" borderId="128" xfId="2" applyFont="1" applyFill="1" applyBorder="1" applyAlignment="1">
      <alignment horizontal="center" vertical="center" wrapText="1"/>
    </xf>
    <xf numFmtId="0" fontId="54" fillId="39" borderId="129" xfId="2" applyFont="1" applyFill="1" applyBorder="1" applyAlignment="1">
      <alignment horizontal="center" vertical="center" wrapText="1"/>
    </xf>
    <xf numFmtId="0" fontId="176" fillId="40" borderId="150" xfId="2" applyFont="1" applyFill="1" applyBorder="1" applyAlignment="1">
      <alignment horizontal="center" vertical="center" wrapText="1"/>
    </xf>
    <xf numFmtId="0" fontId="176" fillId="40" borderId="130" xfId="2" applyFont="1" applyFill="1" applyBorder="1" applyAlignment="1">
      <alignment horizontal="center" vertical="center" wrapText="1"/>
    </xf>
    <xf numFmtId="0" fontId="176" fillId="40" borderId="131" xfId="2" applyFont="1" applyFill="1" applyBorder="1" applyAlignment="1">
      <alignment horizontal="center" vertical="center" wrapText="1"/>
    </xf>
    <xf numFmtId="0" fontId="178" fillId="0" borderId="0" xfId="2" applyFont="1" applyAlignment="1">
      <alignment horizontal="left" vertical="center" wrapText="1"/>
    </xf>
    <xf numFmtId="0" fontId="54" fillId="40" borderId="0" xfId="2" applyFont="1" applyFill="1" applyAlignment="1">
      <alignment horizontal="center" vertical="center" wrapText="1"/>
    </xf>
    <xf numFmtId="0" fontId="54" fillId="40" borderId="137" xfId="2" applyFont="1" applyFill="1" applyBorder="1" applyAlignment="1">
      <alignment horizontal="center" vertical="center" wrapText="1"/>
    </xf>
    <xf numFmtId="0" fontId="54" fillId="40" borderId="134" xfId="2" applyFont="1" applyFill="1" applyBorder="1" applyAlignment="1">
      <alignment horizontal="center" vertical="center" wrapText="1"/>
    </xf>
    <xf numFmtId="0" fontId="54" fillId="40" borderId="135" xfId="2" applyFont="1" applyFill="1" applyBorder="1" applyAlignment="1">
      <alignment horizontal="center" vertical="center" wrapText="1"/>
    </xf>
    <xf numFmtId="0" fontId="54" fillId="40" borderId="136" xfId="2" applyFont="1" applyFill="1" applyBorder="1" applyAlignment="1">
      <alignment horizontal="center" vertical="center" wrapText="1"/>
    </xf>
    <xf numFmtId="0" fontId="54" fillId="39" borderId="51" xfId="2" applyFont="1" applyFill="1" applyBorder="1" applyAlignment="1">
      <alignment horizontal="center" vertical="center" wrapText="1"/>
    </xf>
    <xf numFmtId="0" fontId="165" fillId="0" borderId="37" xfId="2" applyFont="1" applyBorder="1" applyAlignment="1">
      <alignment horizontal="center" vertical="center" wrapText="1"/>
    </xf>
    <xf numFmtId="0" fontId="54" fillId="39" borderId="144" xfId="2" applyFont="1" applyFill="1" applyBorder="1" applyAlignment="1">
      <alignment horizontal="center" vertical="center" wrapText="1"/>
    </xf>
    <xf numFmtId="0" fontId="163" fillId="0" borderId="0" xfId="2" applyFont="1" applyAlignment="1">
      <alignment horizontal="center" vertical="center" wrapText="1"/>
    </xf>
    <xf numFmtId="0" fontId="137" fillId="0" borderId="0" xfId="0" applyFont="1" applyBorder="1" applyAlignment="1">
      <alignment horizontal="left" vertical="center" wrapText="1"/>
    </xf>
    <xf numFmtId="0" fontId="152" fillId="0" borderId="0" xfId="0" applyFont="1" applyBorder="1" applyAlignment="1">
      <alignment horizontal="left" vertical="center" wrapText="1"/>
    </xf>
    <xf numFmtId="0" fontId="54" fillId="39" borderId="128" xfId="0" applyFont="1" applyFill="1" applyBorder="1" applyAlignment="1">
      <alignment horizontal="center" vertical="center" wrapText="1"/>
    </xf>
    <xf numFmtId="0" fontId="54" fillId="39" borderId="144" xfId="0" applyFont="1" applyFill="1" applyBorder="1" applyAlignment="1">
      <alignment horizontal="center" vertical="center" wrapText="1"/>
    </xf>
    <xf numFmtId="2" fontId="165" fillId="0" borderId="0" xfId="0" applyNumberFormat="1" applyFont="1" applyAlignment="1">
      <alignment horizontal="left" vertical="center" wrapText="1"/>
    </xf>
    <xf numFmtId="0" fontId="151" fillId="0" borderId="0" xfId="0" applyFont="1" applyAlignment="1">
      <alignment horizontal="center"/>
    </xf>
    <xf numFmtId="0" fontId="137" fillId="0" borderId="0" xfId="0" applyFont="1" applyAlignment="1">
      <alignment horizontal="center" vertical="center"/>
    </xf>
    <xf numFmtId="0" fontId="163" fillId="0" borderId="0" xfId="0" applyFont="1" applyAlignment="1">
      <alignment horizontal="center" vertical="center"/>
    </xf>
    <xf numFmtId="0" fontId="54" fillId="39" borderId="44" xfId="0" applyFont="1" applyFill="1" applyBorder="1" applyAlignment="1">
      <alignment horizontal="center" vertical="center" wrapText="1"/>
    </xf>
    <xf numFmtId="0" fontId="54" fillId="39" borderId="126" xfId="0" applyFont="1" applyFill="1" applyBorder="1" applyAlignment="1">
      <alignment horizontal="center" vertical="center" wrapText="1"/>
    </xf>
    <xf numFmtId="0" fontId="54" fillId="39" borderId="130" xfId="0" applyFont="1" applyFill="1" applyBorder="1" applyAlignment="1">
      <alignment horizontal="center" vertical="center" wrapText="1"/>
    </xf>
    <xf numFmtId="0" fontId="54" fillId="39" borderId="131" xfId="0" applyFont="1" applyFill="1" applyBorder="1" applyAlignment="1">
      <alignment horizontal="center" vertical="center" wrapText="1"/>
    </xf>
    <xf numFmtId="0" fontId="54" fillId="39" borderId="39" xfId="0" applyFont="1" applyFill="1" applyBorder="1" applyAlignment="1">
      <alignment horizontal="center" vertical="center" wrapText="1"/>
    </xf>
    <xf numFmtId="0" fontId="54" fillId="39" borderId="40" xfId="0" applyFont="1" applyFill="1" applyBorder="1" applyAlignment="1">
      <alignment horizontal="center" vertical="center" wrapText="1"/>
    </xf>
    <xf numFmtId="0" fontId="143" fillId="0" borderId="0" xfId="0" applyFont="1" applyBorder="1" applyAlignment="1">
      <alignment horizontal="center" vertical="center"/>
    </xf>
    <xf numFmtId="0" fontId="54" fillId="39" borderId="53" xfId="0" applyFont="1" applyFill="1" applyBorder="1" applyAlignment="1">
      <alignment horizontal="center" vertical="center" wrapText="1"/>
    </xf>
    <xf numFmtId="0" fontId="54" fillId="39" borderId="54" xfId="0" applyFont="1" applyFill="1" applyBorder="1" applyAlignment="1">
      <alignment horizontal="center" vertical="center" wrapText="1"/>
    </xf>
    <xf numFmtId="0" fontId="54" fillId="39" borderId="75" xfId="0" applyFont="1" applyFill="1" applyBorder="1" applyAlignment="1">
      <alignment horizontal="center" vertical="center" wrapText="1"/>
    </xf>
    <xf numFmtId="0" fontId="54" fillId="39" borderId="153" xfId="0" applyFont="1" applyFill="1" applyBorder="1" applyAlignment="1">
      <alignment horizontal="center" vertical="center" wrapText="1"/>
    </xf>
    <xf numFmtId="0" fontId="126" fillId="39" borderId="75" xfId="0" applyFont="1" applyFill="1" applyBorder="1" applyAlignment="1">
      <alignment horizontal="center" vertical="center" wrapText="1"/>
    </xf>
    <xf numFmtId="0" fontId="126" fillId="39" borderId="153" xfId="0" applyFont="1" applyFill="1" applyBorder="1" applyAlignment="1">
      <alignment horizontal="center" vertical="center" wrapText="1"/>
    </xf>
    <xf numFmtId="0" fontId="163" fillId="0" borderId="0" xfId="0" applyFont="1" applyAlignment="1">
      <alignment horizontal="center" vertical="center" wrapText="1"/>
    </xf>
    <xf numFmtId="0" fontId="54" fillId="0" borderId="0" xfId="0" applyFont="1" applyBorder="1" applyAlignment="1">
      <alignment horizontal="center" vertical="center"/>
    </xf>
    <xf numFmtId="0" fontId="54" fillId="0" borderId="0" xfId="0" applyFont="1" applyBorder="1" applyAlignment="1">
      <alignment horizontal="center" vertical="center" wrapText="1"/>
    </xf>
    <xf numFmtId="0" fontId="80" fillId="0" borderId="0" xfId="0" applyFont="1" applyBorder="1" applyAlignment="1">
      <alignment horizontal="center" vertical="center"/>
    </xf>
    <xf numFmtId="0" fontId="66" fillId="0" borderId="0" xfId="0" applyFont="1" applyBorder="1" applyAlignment="1">
      <alignment horizontal="center" vertical="center" wrapText="1"/>
    </xf>
    <xf numFmtId="0" fontId="81" fillId="0" borderId="0" xfId="0" applyFont="1" applyBorder="1" applyAlignment="1">
      <alignment horizontal="center" vertical="center" wrapText="1"/>
    </xf>
    <xf numFmtId="0" fontId="54" fillId="39" borderId="53" xfId="2" applyFont="1" applyFill="1" applyBorder="1" applyAlignment="1">
      <alignment horizontal="center" vertical="center" wrapText="1"/>
    </xf>
    <xf numFmtId="0" fontId="53" fillId="39" borderId="54" xfId="2" applyFont="1" applyFill="1" applyBorder="1" applyAlignment="1">
      <alignment horizontal="center" vertical="center" wrapText="1"/>
    </xf>
    <xf numFmtId="0" fontId="126" fillId="39" borderId="55" xfId="2" applyFont="1" applyFill="1" applyBorder="1" applyAlignment="1">
      <alignment horizontal="center" vertical="center" wrapText="1"/>
    </xf>
    <xf numFmtId="0" fontId="126" fillId="39" borderId="56" xfId="2" applyFont="1" applyFill="1" applyBorder="1" applyAlignment="1">
      <alignment horizontal="center" vertical="center" wrapText="1"/>
    </xf>
    <xf numFmtId="0" fontId="126" fillId="39" borderId="75" xfId="2" applyFont="1" applyFill="1" applyBorder="1" applyAlignment="1">
      <alignment horizontal="center" vertical="center" wrapText="1"/>
    </xf>
    <xf numFmtId="0" fontId="126" fillId="39" borderId="157" xfId="2" applyFont="1" applyFill="1" applyBorder="1" applyAlignment="1">
      <alignment horizontal="center" vertical="center" wrapText="1"/>
    </xf>
    <xf numFmtId="2" fontId="54" fillId="0" borderId="0" xfId="2" applyNumberFormat="1" applyFont="1" applyAlignment="1">
      <alignment horizontal="left" vertical="center" wrapText="1"/>
    </xf>
    <xf numFmtId="0" fontId="54" fillId="39" borderId="137" xfId="0" applyFont="1" applyFill="1" applyBorder="1" applyAlignment="1">
      <alignment horizontal="center" vertical="center" wrapText="1"/>
    </xf>
    <xf numFmtId="0" fontId="54" fillId="39" borderId="161" xfId="0" applyFont="1" applyFill="1" applyBorder="1" applyAlignment="1">
      <alignment horizontal="center" vertical="center" wrapText="1"/>
    </xf>
    <xf numFmtId="0" fontId="54" fillId="39" borderId="55" xfId="0" applyFont="1" applyFill="1" applyBorder="1" applyAlignment="1">
      <alignment horizontal="center" vertical="center" wrapText="1"/>
    </xf>
    <xf numFmtId="0" fontId="54" fillId="39" borderId="59" xfId="0" applyFont="1" applyFill="1" applyBorder="1" applyAlignment="1">
      <alignment horizontal="center" vertical="center" wrapText="1"/>
    </xf>
    <xf numFmtId="0" fontId="54" fillId="39" borderId="57" xfId="0" applyFont="1" applyFill="1" applyBorder="1" applyAlignment="1">
      <alignment horizontal="center" vertical="center" wrapText="1"/>
    </xf>
    <xf numFmtId="0" fontId="153" fillId="0" borderId="53" xfId="0" applyFont="1" applyBorder="1" applyAlignment="1">
      <alignment horizontal="center" vertical="center" wrapText="1"/>
    </xf>
    <xf numFmtId="0" fontId="153" fillId="0" borderId="63" xfId="0" applyFont="1" applyBorder="1" applyAlignment="1">
      <alignment horizontal="center" vertical="center" wrapText="1"/>
    </xf>
    <xf numFmtId="0" fontId="153" fillId="0" borderId="54" xfId="0" applyFont="1" applyBorder="1" applyAlignment="1">
      <alignment horizontal="center" vertical="center" wrapText="1"/>
    </xf>
    <xf numFmtId="0" fontId="165" fillId="0" borderId="61" xfId="0" applyFont="1" applyBorder="1" applyAlignment="1">
      <alignment horizontal="center" vertical="center" wrapText="1"/>
    </xf>
    <xf numFmtId="0" fontId="165" fillId="0" borderId="66" xfId="0" applyFont="1" applyBorder="1" applyAlignment="1">
      <alignment horizontal="center" vertical="center" wrapText="1"/>
    </xf>
    <xf numFmtId="0" fontId="165" fillId="0" borderId="62" xfId="0" applyFont="1" applyBorder="1" applyAlignment="1">
      <alignment horizontal="center" vertical="center" wrapText="1"/>
    </xf>
    <xf numFmtId="0" fontId="54" fillId="39" borderId="63" xfId="0" applyFont="1" applyFill="1" applyBorder="1" applyAlignment="1">
      <alignment horizontal="center" vertical="center" wrapText="1"/>
    </xf>
    <xf numFmtId="0" fontId="54" fillId="39" borderId="162" xfId="0" applyFont="1" applyFill="1" applyBorder="1" applyAlignment="1">
      <alignment horizontal="center" vertical="center" wrapText="1"/>
    </xf>
    <xf numFmtId="0" fontId="54" fillId="39" borderId="157" xfId="0" applyFont="1" applyFill="1" applyBorder="1" applyAlignment="1">
      <alignment horizontal="center" vertical="center" wrapText="1"/>
    </xf>
    <xf numFmtId="0" fontId="54" fillId="39" borderId="56" xfId="0" applyFont="1" applyFill="1" applyBorder="1" applyAlignment="1">
      <alignment horizontal="center" vertical="center" wrapText="1"/>
    </xf>
    <xf numFmtId="0" fontId="54" fillId="39" borderId="158" xfId="0" applyFont="1" applyFill="1" applyBorder="1" applyAlignment="1">
      <alignment horizontal="center" vertical="center" wrapText="1"/>
    </xf>
    <xf numFmtId="0" fontId="54" fillId="39" borderId="159" xfId="0" applyFont="1" applyFill="1" applyBorder="1" applyAlignment="1">
      <alignment horizontal="center" vertical="center" wrapText="1"/>
    </xf>
    <xf numFmtId="0" fontId="34" fillId="0" borderId="0" xfId="0" applyFont="1" applyAlignment="1">
      <alignment horizontal="center"/>
    </xf>
    <xf numFmtId="0" fontId="20" fillId="0" borderId="0" xfId="0" applyFont="1" applyAlignment="1">
      <alignment horizontal="center" vertical="center"/>
    </xf>
    <xf numFmtId="0" fontId="72" fillId="0" borderId="0" xfId="0" applyFont="1" applyBorder="1" applyAlignment="1">
      <alignment horizontal="center" vertical="center" wrapText="1"/>
    </xf>
    <xf numFmtId="0" fontId="79" fillId="0" borderId="0" xfId="0" applyFont="1" applyBorder="1" applyAlignment="1">
      <alignment horizontal="center" vertical="center" wrapText="1"/>
    </xf>
    <xf numFmtId="2" fontId="38" fillId="0" borderId="0" xfId="0" applyNumberFormat="1" applyFont="1" applyAlignment="1">
      <alignment horizontal="left" vertical="center" wrapText="1"/>
    </xf>
    <xf numFmtId="0" fontId="31" fillId="0" borderId="0" xfId="0" applyFont="1" applyBorder="1" applyAlignment="1">
      <alignment horizontal="left" vertical="center" wrapText="1"/>
    </xf>
    <xf numFmtId="0" fontId="22" fillId="0" borderId="0" xfId="0" applyFont="1" applyBorder="1" applyAlignment="1">
      <alignment horizontal="left" vertical="center" wrapText="1"/>
    </xf>
    <xf numFmtId="0" fontId="54" fillId="39" borderId="55" xfId="0" applyFont="1" applyFill="1" applyBorder="1" applyAlignment="1">
      <alignment horizontal="center" vertical="center"/>
    </xf>
    <xf numFmtId="0" fontId="54" fillId="39" borderId="64" xfId="0" applyFont="1" applyFill="1" applyBorder="1" applyAlignment="1">
      <alignment horizontal="center" vertical="center"/>
    </xf>
    <xf numFmtId="0" fontId="54" fillId="39" borderId="56" xfId="0" applyFont="1" applyFill="1" applyBorder="1" applyAlignment="1">
      <alignment horizontal="center" vertical="center"/>
    </xf>
    <xf numFmtId="0" fontId="126" fillId="39" borderId="76" xfId="0" applyFont="1" applyFill="1" applyBorder="1" applyAlignment="1">
      <alignment horizontal="center" vertical="center" wrapText="1"/>
    </xf>
    <xf numFmtId="0" fontId="126" fillId="39" borderId="134" xfId="0" applyFont="1" applyFill="1" applyBorder="1" applyAlignment="1">
      <alignment horizontal="center" vertical="center" wrapText="1"/>
    </xf>
    <xf numFmtId="0" fontId="126" fillId="39" borderId="137" xfId="0" applyFont="1" applyFill="1" applyBorder="1" applyAlignment="1">
      <alignment horizontal="center" vertical="center" wrapText="1"/>
    </xf>
    <xf numFmtId="0" fontId="126" fillId="39" borderId="148" xfId="0" applyFont="1" applyFill="1" applyBorder="1" applyAlignment="1">
      <alignment horizontal="center" vertical="center" wrapText="1"/>
    </xf>
    <xf numFmtId="0" fontId="126" fillId="39" borderId="135" xfId="0" applyFont="1" applyFill="1" applyBorder="1" applyAlignment="1">
      <alignment horizontal="center" vertical="center" wrapText="1"/>
    </xf>
    <xf numFmtId="0" fontId="126" fillId="39" borderId="168" xfId="0" applyFont="1" applyFill="1" applyBorder="1" applyAlignment="1">
      <alignment horizontal="center" vertical="center" wrapText="1"/>
    </xf>
    <xf numFmtId="0" fontId="126" fillId="39" borderId="146" xfId="0" applyFont="1" applyFill="1" applyBorder="1" applyAlignment="1">
      <alignment horizontal="center" vertical="center" wrapText="1"/>
    </xf>
    <xf numFmtId="0" fontId="126" fillId="39" borderId="165" xfId="0" applyFont="1" applyFill="1" applyBorder="1" applyAlignment="1">
      <alignment horizontal="center" vertical="center" wrapText="1"/>
    </xf>
    <xf numFmtId="0" fontId="126" fillId="39" borderId="153" xfId="2" applyFont="1" applyFill="1" applyBorder="1" applyAlignment="1">
      <alignment horizontal="center" vertical="center" wrapText="1"/>
    </xf>
    <xf numFmtId="0" fontId="54" fillId="39" borderId="75" xfId="2" applyFont="1" applyFill="1" applyBorder="1" applyAlignment="1">
      <alignment horizontal="center" vertical="center" wrapText="1"/>
    </xf>
    <xf numFmtId="0" fontId="54" fillId="39" borderId="157" xfId="2" applyFont="1" applyFill="1" applyBorder="1" applyAlignment="1">
      <alignment horizontal="center" vertical="center" wrapText="1"/>
    </xf>
    <xf numFmtId="0" fontId="54" fillId="39" borderId="153" xfId="2" applyFont="1" applyFill="1" applyBorder="1" applyAlignment="1">
      <alignment horizontal="center" vertical="center" wrapText="1"/>
    </xf>
    <xf numFmtId="0" fontId="54" fillId="39" borderId="55" xfId="2" applyFont="1" applyFill="1" applyBorder="1" applyAlignment="1">
      <alignment horizontal="center" vertical="center" wrapText="1"/>
    </xf>
    <xf numFmtId="0" fontId="54" fillId="39" borderId="57" xfId="2" applyFont="1" applyFill="1" applyBorder="1" applyAlignment="1">
      <alignment horizontal="center" vertical="center" wrapText="1"/>
    </xf>
    <xf numFmtId="0" fontId="126" fillId="40" borderId="126" xfId="2" applyFont="1" applyFill="1" applyBorder="1" applyAlignment="1">
      <alignment horizontal="center" vertical="center" wrapText="1"/>
    </xf>
    <xf numFmtId="0" fontId="126" fillId="40" borderId="131" xfId="2" applyFont="1" applyFill="1" applyBorder="1" applyAlignment="1">
      <alignment horizontal="center" vertical="center" wrapText="1"/>
    </xf>
    <xf numFmtId="0" fontId="134" fillId="0" borderId="0" xfId="2" applyFont="1" applyAlignment="1">
      <alignment horizontal="center"/>
    </xf>
    <xf numFmtId="0" fontId="136" fillId="0" borderId="0" xfId="2" applyFont="1" applyAlignment="1">
      <alignment horizontal="center" vertical="center"/>
    </xf>
    <xf numFmtId="0" fontId="94" fillId="0" borderId="0" xfId="2" applyFont="1" applyAlignment="1">
      <alignment horizontal="center" vertical="center" wrapText="1"/>
    </xf>
    <xf numFmtId="0" fontId="126" fillId="0" borderId="0" xfId="2" applyFont="1" applyAlignment="1">
      <alignment horizontal="center" vertical="center" wrapText="1"/>
    </xf>
    <xf numFmtId="49" fontId="91" fillId="0" borderId="0" xfId="0" applyNumberFormat="1" applyFont="1" applyBorder="1" applyAlignment="1">
      <alignment horizontal="left" vertical="center" wrapText="1"/>
    </xf>
    <xf numFmtId="49" fontId="91" fillId="0" borderId="0" xfId="2" applyNumberFormat="1" applyFont="1" applyAlignment="1">
      <alignment horizontal="left" vertical="center" wrapText="1"/>
    </xf>
    <xf numFmtId="2" fontId="139" fillId="0" borderId="0" xfId="2" applyNumberFormat="1" applyFont="1" applyAlignment="1">
      <alignment horizontal="left" vertical="center" wrapText="1"/>
    </xf>
    <xf numFmtId="0" fontId="54" fillId="39" borderId="72" xfId="2" applyFont="1" applyFill="1" applyBorder="1" applyAlignment="1">
      <alignment horizontal="center" vertical="center" wrapText="1"/>
    </xf>
    <xf numFmtId="0" fontId="54" fillId="39" borderId="0" xfId="2" applyFont="1" applyFill="1" applyAlignment="1">
      <alignment horizontal="center" vertical="center" wrapText="1"/>
    </xf>
    <xf numFmtId="0" fontId="54" fillId="39" borderId="149" xfId="2" applyFont="1" applyFill="1" applyBorder="1" applyAlignment="1">
      <alignment horizontal="center" vertical="center" wrapText="1"/>
    </xf>
    <xf numFmtId="0" fontId="54" fillId="39" borderId="127" xfId="2" applyFont="1" applyFill="1" applyBorder="1" applyAlignment="1">
      <alignment horizontal="center" vertical="center" wrapText="1"/>
    </xf>
    <xf numFmtId="0" fontId="54" fillId="39" borderId="161" xfId="2" applyFont="1" applyFill="1" applyBorder="1" applyAlignment="1">
      <alignment horizontal="center" vertical="center" wrapText="1"/>
    </xf>
    <xf numFmtId="0" fontId="54" fillId="39" borderId="177" xfId="2" applyFont="1" applyFill="1" applyBorder="1" applyAlignment="1">
      <alignment horizontal="center" vertical="center" wrapText="1"/>
    </xf>
    <xf numFmtId="0" fontId="54" fillId="39" borderId="158" xfId="2" applyFont="1" applyFill="1" applyBorder="1" applyAlignment="1">
      <alignment horizontal="center" vertical="center" wrapText="1"/>
    </xf>
    <xf numFmtId="0" fontId="176" fillId="40" borderId="162" xfId="2" applyFont="1" applyFill="1" applyBorder="1" applyAlignment="1">
      <alignment horizontal="center" vertical="center" wrapText="1"/>
    </xf>
    <xf numFmtId="0" fontId="176" fillId="40" borderId="157" xfId="2" applyFont="1" applyFill="1" applyBorder="1" applyAlignment="1">
      <alignment horizontal="center" vertical="center" wrapText="1"/>
    </xf>
    <xf numFmtId="0" fontId="176" fillId="40" borderId="153" xfId="2" applyFont="1" applyFill="1" applyBorder="1" applyAlignment="1">
      <alignment horizontal="center" vertical="center" wrapText="1"/>
    </xf>
    <xf numFmtId="0" fontId="54" fillId="39" borderId="148" xfId="2" applyFont="1" applyFill="1" applyBorder="1" applyAlignment="1">
      <alignment horizontal="center" vertical="center" wrapText="1"/>
    </xf>
    <xf numFmtId="0" fontId="54" fillId="39" borderId="6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54" fillId="39" borderId="67" xfId="2" applyFont="1" applyFill="1" applyBorder="1" applyAlignment="1">
      <alignment horizontal="center" vertical="center" wrapText="1"/>
    </xf>
    <xf numFmtId="0" fontId="54" fillId="39" borderId="68" xfId="2" applyFont="1" applyFill="1" applyBorder="1" applyAlignment="1">
      <alignment horizontal="center" vertical="center" wrapText="1"/>
    </xf>
    <xf numFmtId="0" fontId="54" fillId="39" borderId="176" xfId="2" applyFont="1" applyFill="1" applyBorder="1" applyAlignment="1">
      <alignment horizontal="center" vertical="center" wrapText="1"/>
    </xf>
    <xf numFmtId="0" fontId="165" fillId="0" borderId="66" xfId="2" applyFont="1" applyBorder="1" applyAlignment="1">
      <alignment horizontal="center" vertical="center" wrapText="1"/>
    </xf>
    <xf numFmtId="0" fontId="54" fillId="39" borderId="56" xfId="2" applyFont="1" applyFill="1" applyBorder="1" applyAlignment="1">
      <alignment horizontal="center" vertical="center" wrapText="1"/>
    </xf>
    <xf numFmtId="0" fontId="54" fillId="39" borderId="159" xfId="2" applyFont="1" applyFill="1" applyBorder="1" applyAlignment="1">
      <alignment horizontal="center" vertical="center" wrapText="1"/>
    </xf>
    <xf numFmtId="0" fontId="165" fillId="0" borderId="61" xfId="2" applyFont="1" applyBorder="1" applyAlignment="1">
      <alignment horizontal="center" vertical="center" wrapText="1"/>
    </xf>
    <xf numFmtId="0" fontId="165" fillId="0" borderId="62" xfId="2" applyFont="1" applyBorder="1" applyAlignment="1">
      <alignment horizontal="center" vertical="center" wrapText="1"/>
    </xf>
    <xf numFmtId="0" fontId="94" fillId="0" borderId="61" xfId="0" applyFont="1" applyBorder="1" applyAlignment="1">
      <alignment horizontal="center" vertical="center" wrapText="1"/>
    </xf>
    <xf numFmtId="0" fontId="94" fillId="0" borderId="66" xfId="0" applyFont="1" applyBorder="1" applyAlignment="1">
      <alignment horizontal="center" vertical="center" wrapText="1"/>
    </xf>
    <xf numFmtId="0" fontId="94" fillId="0" borderId="62" xfId="0" applyFont="1" applyBorder="1" applyAlignment="1">
      <alignment horizontal="center" vertical="center" wrapText="1"/>
    </xf>
    <xf numFmtId="2" fontId="166" fillId="0" borderId="0" xfId="0" applyNumberFormat="1" applyFont="1" applyAlignment="1">
      <alignment horizontal="left" vertical="center" wrapText="1"/>
    </xf>
    <xf numFmtId="0" fontId="54" fillId="39" borderId="149" xfId="0" applyFont="1" applyFill="1" applyBorder="1" applyAlignment="1">
      <alignment horizontal="center" vertical="center" wrapText="1"/>
    </xf>
    <xf numFmtId="0" fontId="54" fillId="39" borderId="60" xfId="0" applyFont="1" applyFill="1" applyBorder="1" applyAlignment="1">
      <alignment horizontal="center" vertical="center" wrapText="1"/>
    </xf>
    <xf numFmtId="0" fontId="20" fillId="0" borderId="0" xfId="2" applyFont="1" applyAlignment="1">
      <alignment horizontal="center" vertical="center" wrapText="1"/>
    </xf>
    <xf numFmtId="2" fontId="137" fillId="0" borderId="0" xfId="0" applyNumberFormat="1" applyFont="1" applyAlignment="1">
      <alignment horizontal="left" vertical="center" wrapText="1"/>
    </xf>
    <xf numFmtId="0" fontId="53" fillId="2" borderId="0" xfId="0" applyFont="1" applyFill="1" applyAlignment="1">
      <alignment horizontal="left" wrapText="1"/>
    </xf>
    <xf numFmtId="0" fontId="54" fillId="39" borderId="76" xfId="2" applyFont="1" applyFill="1" applyBorder="1" applyAlignment="1">
      <alignment horizontal="center" vertical="center" wrapText="1"/>
    </xf>
    <xf numFmtId="0" fontId="54" fillId="39" borderId="164" xfId="2" applyFont="1" applyFill="1" applyBorder="1" applyAlignment="1">
      <alignment horizontal="center" vertical="center" wrapText="1"/>
    </xf>
    <xf numFmtId="0" fontId="54" fillId="39" borderId="168" xfId="2" applyFont="1" applyFill="1" applyBorder="1" applyAlignment="1">
      <alignment horizontal="center" vertical="center" wrapText="1"/>
    </xf>
    <xf numFmtId="2" fontId="151" fillId="0" borderId="117" xfId="2" applyNumberFormat="1" applyFont="1" applyBorder="1" applyAlignment="1">
      <alignment horizontal="left" vertical="center" wrapText="1"/>
    </xf>
    <xf numFmtId="0" fontId="143" fillId="0" borderId="0" xfId="2" applyFont="1" applyAlignment="1">
      <alignment horizontal="center" vertical="center"/>
    </xf>
    <xf numFmtId="3" fontId="54" fillId="39" borderId="75" xfId="3" applyNumberFormat="1" applyFont="1" applyFill="1" applyBorder="1" applyAlignment="1">
      <alignment horizontal="center" vertical="center" wrapText="1"/>
    </xf>
    <xf numFmtId="3" fontId="54" fillId="39" borderId="76" xfId="3" applyNumberFormat="1" applyFont="1" applyFill="1" applyBorder="1" applyAlignment="1">
      <alignment horizontal="center" vertical="center" wrapText="1"/>
    </xf>
    <xf numFmtId="3" fontId="54" fillId="39" borderId="71" xfId="3" applyNumberFormat="1" applyFont="1" applyFill="1" applyBorder="1" applyAlignment="1">
      <alignment horizontal="center" vertical="center" wrapText="1"/>
    </xf>
    <xf numFmtId="3" fontId="54" fillId="39" borderId="55" xfId="3" applyNumberFormat="1" applyFont="1" applyFill="1" applyBorder="1" applyAlignment="1">
      <alignment horizontal="center" vertical="center" wrapText="1"/>
    </xf>
    <xf numFmtId="3" fontId="54" fillId="39" borderId="64" xfId="3" applyNumberFormat="1" applyFont="1" applyFill="1" applyBorder="1" applyAlignment="1">
      <alignment horizontal="center" vertical="center" wrapText="1"/>
    </xf>
    <xf numFmtId="3" fontId="54" fillId="39" borderId="56" xfId="3" applyNumberFormat="1" applyFont="1" applyFill="1" applyBorder="1" applyAlignment="1">
      <alignment horizontal="center" vertical="center" wrapText="1"/>
    </xf>
    <xf numFmtId="3" fontId="54" fillId="39" borderId="158" xfId="3" applyNumberFormat="1" applyFont="1" applyFill="1" applyBorder="1" applyAlignment="1">
      <alignment horizontal="center" vertical="center" wrapText="1"/>
    </xf>
    <xf numFmtId="3" fontId="54" fillId="39" borderId="129" xfId="3" applyNumberFormat="1" applyFont="1" applyFill="1" applyBorder="1" applyAlignment="1">
      <alignment horizontal="center" vertical="center" wrapText="1"/>
    </xf>
    <xf numFmtId="3" fontId="54" fillId="39" borderId="159" xfId="3" applyNumberFormat="1" applyFont="1" applyFill="1" applyBorder="1" applyAlignment="1">
      <alignment horizontal="center" vertical="center" wrapText="1"/>
    </xf>
    <xf numFmtId="3" fontId="54" fillId="39" borderId="148" xfId="3" applyNumberFormat="1" applyFont="1" applyFill="1" applyBorder="1" applyAlignment="1">
      <alignment horizontal="center" vertical="center" wrapText="1"/>
    </xf>
    <xf numFmtId="0" fontId="126" fillId="39" borderId="137" xfId="2" applyFont="1" applyFill="1" applyBorder="1" applyAlignment="1">
      <alignment horizontal="center" vertical="center" wrapText="1"/>
    </xf>
    <xf numFmtId="0" fontId="126" fillId="39" borderId="161" xfId="2" applyFont="1" applyFill="1" applyBorder="1" applyAlignment="1">
      <alignment horizontal="center" vertical="center" wrapText="1"/>
    </xf>
    <xf numFmtId="2" fontId="151" fillId="0" borderId="0" xfId="2" applyNumberFormat="1" applyFont="1" applyAlignment="1">
      <alignment horizontal="left" vertical="center" wrapText="1"/>
    </xf>
    <xf numFmtId="0" fontId="152" fillId="2" borderId="0" xfId="0" applyFont="1" applyFill="1" applyAlignment="1">
      <alignment horizontal="left" wrapText="1"/>
    </xf>
    <xf numFmtId="3" fontId="54" fillId="39" borderId="178" xfId="3" applyNumberFormat="1" applyFont="1" applyFill="1" applyBorder="1" applyAlignment="1">
      <alignment horizontal="center" vertical="center" wrapText="1"/>
    </xf>
    <xf numFmtId="3" fontId="54" fillId="39" borderId="149" xfId="3" applyNumberFormat="1" applyFont="1" applyFill="1" applyBorder="1" applyAlignment="1">
      <alignment horizontal="center" vertical="center" wrapText="1"/>
    </xf>
    <xf numFmtId="0" fontId="54" fillId="40" borderId="75" xfId="2" applyFont="1" applyFill="1" applyBorder="1" applyAlignment="1">
      <alignment horizontal="center" vertical="center" wrapText="1"/>
    </xf>
    <xf numFmtId="0" fontId="54" fillId="40" borderId="157" xfId="2" applyFont="1" applyFill="1" applyBorder="1" applyAlignment="1">
      <alignment horizontal="center" vertical="center" wrapText="1"/>
    </xf>
    <xf numFmtId="0" fontId="54" fillId="40" borderId="153" xfId="2" applyFont="1" applyFill="1" applyBorder="1" applyAlignment="1">
      <alignment horizontal="center" vertical="center" wrapText="1"/>
    </xf>
    <xf numFmtId="0" fontId="126" fillId="39" borderId="59" xfId="2" applyFont="1" applyFill="1" applyBorder="1" applyAlignment="1">
      <alignment horizontal="center" vertical="center" wrapText="1"/>
    </xf>
    <xf numFmtId="0" fontId="126" fillId="39" borderId="186" xfId="2" applyFont="1" applyFill="1" applyBorder="1" applyAlignment="1">
      <alignment horizontal="center" vertical="center" wrapText="1"/>
    </xf>
    <xf numFmtId="0" fontId="126" fillId="39" borderId="158" xfId="2" applyFont="1" applyFill="1" applyBorder="1" applyAlignment="1">
      <alignment horizontal="center" vertical="center" wrapText="1"/>
    </xf>
    <xf numFmtId="0" fontId="126" fillId="39" borderId="129" xfId="2" applyFont="1" applyFill="1" applyBorder="1" applyAlignment="1">
      <alignment horizontal="center" vertical="center" wrapText="1"/>
    </xf>
    <xf numFmtId="3" fontId="54" fillId="39" borderId="190" xfId="16" applyNumberFormat="1" applyFont="1" applyFill="1" applyBorder="1" applyAlignment="1">
      <alignment horizontal="center" vertical="center" wrapText="1"/>
    </xf>
    <xf numFmtId="3" fontId="54" fillId="39" borderId="191" xfId="16" applyNumberFormat="1" applyFont="1" applyFill="1" applyBorder="1" applyAlignment="1">
      <alignment horizontal="center" vertical="center" wrapText="1"/>
    </xf>
    <xf numFmtId="3" fontId="54" fillId="39" borderId="75" xfId="16" applyNumberFormat="1" applyFont="1" applyFill="1" applyBorder="1" applyAlignment="1">
      <alignment horizontal="center" vertical="center" wrapText="1"/>
    </xf>
    <xf numFmtId="3" fontId="54" fillId="39" borderId="157" xfId="16" applyNumberFormat="1" applyFont="1" applyFill="1" applyBorder="1" applyAlignment="1">
      <alignment horizontal="center" vertical="center" wrapText="1"/>
    </xf>
    <xf numFmtId="3" fontId="54" fillId="39" borderId="153" xfId="16" applyNumberFormat="1" applyFont="1" applyFill="1" applyBorder="1" applyAlignment="1">
      <alignment horizontal="center" vertical="center" wrapText="1"/>
    </xf>
    <xf numFmtId="0" fontId="54" fillId="39" borderId="187" xfId="16" applyFont="1" applyFill="1" applyBorder="1" applyAlignment="1">
      <alignment horizontal="center" vertical="center"/>
    </xf>
    <xf numFmtId="0" fontId="54" fillId="39" borderId="77" xfId="16" applyFont="1" applyFill="1" applyBorder="1" applyAlignment="1">
      <alignment horizontal="center" vertical="center"/>
    </xf>
    <xf numFmtId="3" fontId="54" fillId="39" borderId="17" xfId="16" applyNumberFormat="1" applyFont="1" applyFill="1" applyBorder="1" applyAlignment="1">
      <alignment horizontal="center" vertical="center" wrapText="1"/>
    </xf>
    <xf numFmtId="3" fontId="54" fillId="39" borderId="16" xfId="16" applyNumberFormat="1" applyFont="1" applyFill="1" applyBorder="1" applyAlignment="1">
      <alignment horizontal="center" vertical="center" wrapText="1"/>
    </xf>
    <xf numFmtId="3" fontId="54" fillId="39" borderId="192" xfId="16" applyNumberFormat="1" applyFont="1" applyFill="1" applyBorder="1" applyAlignment="1">
      <alignment horizontal="center" vertical="center" wrapText="1"/>
    </xf>
    <xf numFmtId="3" fontId="54" fillId="39" borderId="188" xfId="16" applyNumberFormat="1" applyFont="1" applyFill="1" applyBorder="1" applyAlignment="1">
      <alignment horizontal="center" vertical="center" wrapText="1"/>
    </xf>
    <xf numFmtId="3" fontId="54" fillId="39" borderId="189" xfId="16" applyNumberFormat="1" applyFont="1" applyFill="1" applyBorder="1" applyAlignment="1">
      <alignment horizontal="center" vertical="center" wrapText="1"/>
    </xf>
    <xf numFmtId="0" fontId="69" fillId="4" borderId="0" xfId="16" applyFont="1" applyFill="1" applyBorder="1" applyAlignment="1">
      <alignment horizontal="center"/>
    </xf>
    <xf numFmtId="0" fontId="69" fillId="4" borderId="0" xfId="16" applyFont="1" applyFill="1" applyBorder="1" applyAlignment="1">
      <alignment horizontal="center" vertical="center"/>
    </xf>
    <xf numFmtId="0" fontId="69" fillId="0" borderId="0" xfId="16" applyFont="1" applyBorder="1" applyAlignment="1">
      <alignment horizontal="center" vertical="center"/>
    </xf>
    <xf numFmtId="0" fontId="69" fillId="0" borderId="0" xfId="16" applyFont="1" applyBorder="1" applyAlignment="1">
      <alignment horizontal="center"/>
    </xf>
    <xf numFmtId="0" fontId="151" fillId="4" borderId="0" xfId="16" applyFont="1" applyFill="1" applyAlignment="1">
      <alignment horizontal="center"/>
    </xf>
    <xf numFmtId="0" fontId="163" fillId="4" borderId="0" xfId="16" applyFont="1" applyFill="1" applyAlignment="1">
      <alignment horizontal="center" vertical="center" wrapText="1"/>
    </xf>
    <xf numFmtId="0" fontId="164" fillId="0" borderId="0" xfId="5" applyFont="1" applyAlignment="1">
      <alignment horizontal="center" vertical="center"/>
    </xf>
    <xf numFmtId="0" fontId="164" fillId="0" borderId="0" xfId="0" applyFont="1" applyAlignment="1" applyProtection="1">
      <alignment horizontal="center" vertical="center" wrapText="1"/>
      <protection locked="0"/>
    </xf>
    <xf numFmtId="0" fontId="53" fillId="4" borderId="0" xfId="0" applyFont="1" applyFill="1" applyBorder="1" applyAlignment="1">
      <alignment horizontal="center"/>
    </xf>
    <xf numFmtId="2" fontId="195" fillId="0" borderId="0" xfId="2" applyNumberFormat="1" applyFont="1" applyAlignment="1">
      <alignment horizontal="left" vertical="center" wrapText="1"/>
    </xf>
    <xf numFmtId="0" fontId="195" fillId="0" borderId="0" xfId="2" applyFont="1" applyAlignment="1">
      <alignment horizontal="center"/>
    </xf>
    <xf numFmtId="0" fontId="133" fillId="0" borderId="0" xfId="2" applyFont="1" applyAlignment="1">
      <alignment horizontal="center" vertical="center"/>
    </xf>
    <xf numFmtId="3" fontId="209" fillId="39" borderId="73" xfId="3" applyNumberFormat="1" applyFont="1" applyFill="1" applyBorder="1" applyAlignment="1">
      <alignment horizontal="center" vertical="center" wrapText="1"/>
    </xf>
    <xf numFmtId="3" fontId="209" fillId="39" borderId="74" xfId="3" applyNumberFormat="1" applyFont="1" applyFill="1" applyBorder="1" applyAlignment="1">
      <alignment horizontal="center" vertical="center" wrapText="1"/>
    </xf>
    <xf numFmtId="3" fontId="54" fillId="39" borderId="73" xfId="3" applyNumberFormat="1" applyFont="1" applyFill="1" applyBorder="1" applyAlignment="1">
      <alignment horizontal="center" vertical="center" wrapText="1"/>
    </xf>
    <xf numFmtId="3" fontId="54" fillId="39" borderId="74" xfId="3" applyNumberFormat="1" applyFont="1" applyFill="1" applyBorder="1" applyAlignment="1">
      <alignment horizontal="center" vertical="center" wrapText="1"/>
    </xf>
    <xf numFmtId="0" fontId="54" fillId="38" borderId="75" xfId="0" applyFont="1" applyFill="1" applyBorder="1" applyAlignment="1">
      <alignment horizontal="center" vertical="center"/>
    </xf>
    <xf numFmtId="0" fontId="54" fillId="38" borderId="157" xfId="0" applyFont="1" applyFill="1" applyBorder="1" applyAlignment="1">
      <alignment horizontal="center" vertical="center"/>
    </xf>
    <xf numFmtId="0" fontId="54" fillId="38" borderId="153" xfId="0" applyFont="1" applyFill="1" applyBorder="1" applyAlignment="1">
      <alignment horizontal="center" vertical="center"/>
    </xf>
    <xf numFmtId="0" fontId="178" fillId="0" borderId="0" xfId="0" applyFont="1" applyAlignment="1">
      <alignment horizontal="left" vertical="top" wrapText="1"/>
    </xf>
    <xf numFmtId="0" fontId="54" fillId="39" borderId="187" xfId="0" applyFont="1" applyFill="1" applyBorder="1" applyAlignment="1">
      <alignment horizontal="center" vertical="center" wrapText="1"/>
    </xf>
    <xf numFmtId="0" fontId="54" fillId="39" borderId="77" xfId="0" applyFont="1" applyFill="1" applyBorder="1" applyAlignment="1">
      <alignment horizontal="center" vertical="center" wrapText="1"/>
    </xf>
    <xf numFmtId="0" fontId="54" fillId="39" borderId="157" xfId="0" applyFont="1" applyFill="1" applyBorder="1" applyAlignment="1">
      <alignment horizontal="center" wrapText="1"/>
    </xf>
    <xf numFmtId="0" fontId="54" fillId="39" borderId="162" xfId="0" applyFont="1" applyFill="1" applyBorder="1" applyAlignment="1">
      <alignment horizontal="center" wrapText="1"/>
    </xf>
    <xf numFmtId="0" fontId="54" fillId="39" borderId="194" xfId="0" applyFont="1" applyFill="1" applyBorder="1" applyAlignment="1">
      <alignment horizontal="center" wrapText="1"/>
    </xf>
    <xf numFmtId="0" fontId="54" fillId="39" borderId="178" xfId="0" applyFont="1" applyFill="1" applyBorder="1" applyAlignment="1">
      <alignment horizontal="center" wrapText="1"/>
    </xf>
    <xf numFmtId="0" fontId="54" fillId="39" borderId="56" xfId="0" applyFont="1" applyFill="1" applyBorder="1" applyAlignment="1">
      <alignment horizontal="center" wrapText="1"/>
    </xf>
    <xf numFmtId="0" fontId="169" fillId="0" borderId="0" xfId="2" applyFont="1" applyAlignment="1">
      <alignment horizontal="left" vertical="center" wrapText="1"/>
    </xf>
    <xf numFmtId="0" fontId="203" fillId="0" borderId="0" xfId="2" applyFont="1" applyAlignment="1">
      <alignment horizontal="center" vertical="center" wrapText="1"/>
    </xf>
    <xf numFmtId="0" fontId="169" fillId="0" borderId="61" xfId="2" applyFont="1" applyBorder="1" applyAlignment="1">
      <alignment horizontal="center" vertical="center" wrapText="1"/>
    </xf>
    <xf numFmtId="0" fontId="169" fillId="0" borderId="66" xfId="2" applyFont="1" applyBorder="1" applyAlignment="1">
      <alignment horizontal="center" vertical="center" wrapText="1"/>
    </xf>
    <xf numFmtId="0" fontId="169" fillId="0" borderId="66" xfId="0" applyFont="1" applyBorder="1" applyAlignment="1">
      <alignment horizontal="center" vertical="center" wrapText="1"/>
    </xf>
    <xf numFmtId="0" fontId="169" fillId="0" borderId="62" xfId="0" applyFont="1" applyBorder="1" applyAlignment="1">
      <alignment horizontal="center" vertical="center" wrapText="1"/>
    </xf>
    <xf numFmtId="0" fontId="178" fillId="0" borderId="0" xfId="3" applyFont="1" applyAlignment="1">
      <alignment horizontal="left" wrapText="1"/>
    </xf>
    <xf numFmtId="0" fontId="163" fillId="0" borderId="0" xfId="3" applyFont="1" applyAlignment="1">
      <alignment horizontal="center" vertical="center" wrapText="1"/>
    </xf>
    <xf numFmtId="0" fontId="164" fillId="0" borderId="0" xfId="3" applyFont="1" applyAlignment="1" applyProtection="1">
      <alignment horizontal="center" vertical="center" wrapText="1"/>
      <protection locked="0"/>
    </xf>
    <xf numFmtId="0" fontId="54" fillId="39" borderId="55" xfId="3" applyFont="1" applyFill="1" applyBorder="1" applyAlignment="1">
      <alignment horizontal="center" vertical="center" wrapText="1"/>
    </xf>
    <xf numFmtId="0" fontId="54" fillId="39" borderId="59" xfId="3" applyFont="1" applyFill="1" applyBorder="1" applyAlignment="1">
      <alignment horizontal="center" vertical="center" wrapText="1"/>
    </xf>
    <xf numFmtId="0" fontId="54" fillId="39" borderId="57" xfId="3" applyFont="1" applyFill="1" applyBorder="1" applyAlignment="1">
      <alignment horizontal="center" vertical="center" wrapText="1"/>
    </xf>
    <xf numFmtId="0" fontId="54" fillId="39" borderId="200" xfId="3" applyFont="1" applyFill="1" applyBorder="1" applyAlignment="1">
      <alignment horizontal="center" vertical="center" wrapText="1"/>
    </xf>
    <xf numFmtId="0" fontId="54" fillId="39" borderId="201" xfId="3" applyFont="1" applyFill="1" applyBorder="1" applyAlignment="1">
      <alignment horizontal="center" vertical="center" wrapText="1"/>
    </xf>
    <xf numFmtId="0" fontId="54" fillId="39" borderId="179" xfId="3" applyFont="1" applyFill="1" applyBorder="1" applyAlignment="1">
      <alignment horizontal="center" vertical="center" wrapText="1"/>
    </xf>
    <xf numFmtId="0" fontId="126" fillId="40" borderId="154" xfId="3" applyFont="1" applyFill="1" applyBorder="1" applyAlignment="1">
      <alignment horizontal="center" vertical="center" wrapText="1"/>
    </xf>
    <xf numFmtId="0" fontId="126" fillId="40" borderId="71" xfId="3" applyFont="1" applyFill="1" applyBorder="1" applyAlignment="1">
      <alignment horizontal="center" vertical="center" wrapText="1"/>
    </xf>
    <xf numFmtId="0" fontId="126" fillId="40" borderId="202" xfId="3" applyFont="1" applyFill="1" applyBorder="1" applyAlignment="1">
      <alignment horizontal="center" vertical="center" wrapText="1"/>
    </xf>
    <xf numFmtId="0" fontId="126" fillId="40" borderId="75" xfId="3" applyFont="1" applyFill="1" applyBorder="1" applyAlignment="1">
      <alignment horizontal="center" vertical="center" wrapText="1"/>
    </xf>
    <xf numFmtId="0" fontId="126" fillId="40" borderId="160" xfId="3" applyFont="1" applyFill="1" applyBorder="1" applyAlignment="1">
      <alignment horizontal="center" vertical="center" wrapText="1"/>
    </xf>
    <xf numFmtId="0" fontId="126" fillId="40" borderId="203" xfId="3" applyFont="1" applyFill="1" applyBorder="1" applyAlignment="1">
      <alignment horizontal="center" vertical="center" wrapText="1"/>
    </xf>
    <xf numFmtId="0" fontId="126" fillId="40" borderId="171" xfId="3" applyFont="1" applyFill="1" applyBorder="1" applyAlignment="1">
      <alignment horizontal="center" vertical="center" wrapText="1"/>
    </xf>
    <xf numFmtId="0" fontId="126" fillId="40" borderId="59" xfId="3" applyFont="1" applyFill="1" applyBorder="1" applyAlignment="1">
      <alignment horizontal="center" vertical="center" wrapText="1"/>
    </xf>
    <xf numFmtId="0" fontId="54" fillId="39" borderId="187" xfId="3" applyFont="1" applyFill="1" applyBorder="1" applyAlignment="1">
      <alignment horizontal="center" vertical="center" wrapText="1"/>
    </xf>
    <xf numFmtId="0" fontId="54" fillId="39" borderId="204" xfId="3" applyFont="1" applyFill="1" applyBorder="1" applyAlignment="1">
      <alignment horizontal="center" vertical="center" wrapText="1"/>
    </xf>
    <xf numFmtId="0" fontId="54" fillId="39" borderId="205" xfId="3" applyFont="1" applyFill="1" applyBorder="1" applyAlignment="1">
      <alignment horizontal="center" vertical="center" wrapText="1"/>
    </xf>
    <xf numFmtId="0" fontId="54" fillId="39" borderId="53" xfId="3" applyFont="1" applyFill="1" applyBorder="1" applyAlignment="1">
      <alignment horizontal="center" vertical="center" wrapText="1"/>
    </xf>
    <xf numFmtId="0" fontId="54" fillId="39" borderId="63" xfId="3" applyFont="1" applyFill="1" applyBorder="1" applyAlignment="1">
      <alignment horizontal="center" vertical="center" wrapText="1"/>
    </xf>
    <xf numFmtId="0" fontId="54" fillId="39" borderId="56" xfId="3" applyFont="1" applyFill="1" applyBorder="1" applyAlignment="1">
      <alignment horizontal="center" vertical="center" wrapText="1"/>
    </xf>
    <xf numFmtId="0" fontId="54" fillId="39" borderId="60" xfId="3" applyFont="1" applyFill="1" applyBorder="1" applyAlignment="1">
      <alignment horizontal="center" vertical="center" wrapText="1"/>
    </xf>
    <xf numFmtId="0" fontId="54" fillId="39" borderId="158" xfId="3" applyFont="1" applyFill="1" applyBorder="1" applyAlignment="1">
      <alignment horizontal="center" vertical="center" wrapText="1"/>
    </xf>
    <xf numFmtId="0" fontId="54" fillId="39" borderId="159" xfId="3" applyFont="1" applyFill="1" applyBorder="1" applyAlignment="1">
      <alignment horizontal="center" vertical="center" wrapText="1"/>
    </xf>
    <xf numFmtId="0" fontId="54" fillId="39" borderId="64" xfId="3" applyFont="1" applyFill="1" applyBorder="1" applyAlignment="1">
      <alignment horizontal="center" vertical="center" wrapText="1"/>
    </xf>
    <xf numFmtId="0" fontId="54" fillId="39" borderId="0" xfId="3" applyFont="1" applyFill="1" applyAlignment="1">
      <alignment horizontal="center" vertical="center" wrapText="1"/>
    </xf>
    <xf numFmtId="0" fontId="61" fillId="4" borderId="0" xfId="0" applyFont="1" applyFill="1" applyBorder="1" applyAlignment="1">
      <alignment horizontal="center"/>
    </xf>
    <xf numFmtId="0" fontId="178" fillId="0" borderId="0" xfId="16" applyFont="1" applyAlignment="1">
      <alignment horizontal="left" vertical="top" wrapText="1"/>
    </xf>
    <xf numFmtId="0" fontId="151" fillId="0" borderId="0" xfId="16" applyFont="1" applyAlignment="1">
      <alignment horizontal="center"/>
    </xf>
    <xf numFmtId="0" fontId="54" fillId="39" borderId="53" xfId="16" applyFont="1" applyFill="1" applyBorder="1" applyAlignment="1">
      <alignment horizontal="center" vertical="center" wrapText="1"/>
    </xf>
    <xf numFmtId="0" fontId="54" fillId="39" borderId="63" xfId="16" applyFont="1" applyFill="1" applyBorder="1" applyAlignment="1">
      <alignment horizontal="center" vertical="center" wrapText="1"/>
    </xf>
    <xf numFmtId="0" fontId="54" fillId="39" borderId="54" xfId="16" applyFont="1" applyFill="1" applyBorder="1" applyAlignment="1">
      <alignment horizontal="center" vertical="center" wrapText="1"/>
    </xf>
    <xf numFmtId="0" fontId="54" fillId="39" borderId="55" xfId="16" applyFont="1" applyFill="1" applyBorder="1" applyAlignment="1">
      <alignment horizontal="center" vertical="center" wrapText="1"/>
    </xf>
    <xf numFmtId="0" fontId="54" fillId="39" borderId="56" xfId="16" applyFont="1" applyFill="1" applyBorder="1" applyAlignment="1">
      <alignment horizontal="center" vertical="center" wrapText="1"/>
    </xf>
    <xf numFmtId="0" fontId="54" fillId="39" borderId="59" xfId="16" applyFont="1" applyFill="1" applyBorder="1" applyAlignment="1">
      <alignment horizontal="center" vertical="center" wrapText="1"/>
    </xf>
    <xf numFmtId="0" fontId="54" fillId="39" borderId="60" xfId="16" applyFont="1" applyFill="1" applyBorder="1" applyAlignment="1">
      <alignment horizontal="center" vertical="center" wrapText="1"/>
    </xf>
    <xf numFmtId="0" fontId="54" fillId="39" borderId="64" xfId="16" applyFont="1" applyFill="1" applyBorder="1" applyAlignment="1">
      <alignment horizontal="center" vertical="center" wrapText="1"/>
    </xf>
    <xf numFmtId="0" fontId="54" fillId="39" borderId="0" xfId="16" applyFont="1" applyFill="1" applyBorder="1" applyAlignment="1">
      <alignment horizontal="center" vertical="center" wrapText="1"/>
    </xf>
    <xf numFmtId="0" fontId="54" fillId="39" borderId="158" xfId="16" applyFont="1" applyFill="1" applyBorder="1" applyAlignment="1">
      <alignment horizontal="center" vertical="center" wrapText="1"/>
    </xf>
    <xf numFmtId="0" fontId="54" fillId="39" borderId="129" xfId="16" applyFont="1" applyFill="1" applyBorder="1" applyAlignment="1">
      <alignment horizontal="center" vertical="center" wrapText="1"/>
    </xf>
    <xf numFmtId="0" fontId="54" fillId="39" borderId="52" xfId="3" applyFont="1" applyFill="1" applyBorder="1" applyAlignment="1">
      <alignment horizontal="center" vertical="center" wrapText="1"/>
    </xf>
    <xf numFmtId="0" fontId="54" fillId="39" borderId="61" xfId="3" applyFont="1" applyFill="1" applyBorder="1" applyAlignment="1">
      <alignment horizontal="center" vertical="center" wrapText="1"/>
    </xf>
    <xf numFmtId="0" fontId="54" fillId="39" borderId="73" xfId="3" applyFont="1" applyFill="1" applyBorder="1" applyAlignment="1">
      <alignment horizontal="center" vertical="center" wrapText="1"/>
    </xf>
    <xf numFmtId="0" fontId="54" fillId="39" borderId="75" xfId="3" applyFont="1" applyFill="1" applyBorder="1" applyAlignment="1">
      <alignment horizontal="center" vertical="center" wrapText="1"/>
    </xf>
    <xf numFmtId="0" fontId="54" fillId="39" borderId="193" xfId="3" applyFont="1" applyFill="1" applyBorder="1" applyAlignment="1">
      <alignment horizontal="center" vertical="center" wrapText="1"/>
    </xf>
    <xf numFmtId="0" fontId="54" fillId="39" borderId="167" xfId="3" applyFont="1" applyFill="1" applyBorder="1" applyAlignment="1">
      <alignment horizontal="center" vertical="center" wrapText="1"/>
    </xf>
    <xf numFmtId="0" fontId="54" fillId="39" borderId="169" xfId="3" applyFont="1" applyFill="1" applyBorder="1" applyAlignment="1">
      <alignment horizontal="center" vertical="center" wrapText="1"/>
    </xf>
    <xf numFmtId="0" fontId="54" fillId="39" borderId="165" xfId="3" applyFont="1" applyFill="1" applyBorder="1" applyAlignment="1">
      <alignment horizontal="center" vertical="center" wrapText="1"/>
    </xf>
    <xf numFmtId="0" fontId="54" fillId="39" borderId="206" xfId="3" applyFont="1" applyFill="1" applyBorder="1" applyAlignment="1">
      <alignment horizontal="center" vertical="center" wrapText="1"/>
    </xf>
    <xf numFmtId="0" fontId="163" fillId="0" borderId="0" xfId="16" applyFont="1" applyAlignment="1">
      <alignment horizontal="center" vertical="center" wrapText="1"/>
    </xf>
  </cellXfs>
  <cellStyles count="253">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60% - Énfasis1" xfId="42" builtinId="32" customBuiltin="1"/>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4.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1355746</c:v>
                </c:pt>
                <c:pt idx="1">
                  <c:v>824414</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19.246218228406523</c:v>
                </c:pt>
                <c:pt idx="1">
                  <c:v>25.050014022623166</c:v>
                </c:pt>
                <c:pt idx="2">
                  <c:v>18.542282127031019</c:v>
                </c:pt>
                <c:pt idx="3">
                  <c:v>19.225552692255526</c:v>
                </c:pt>
                <c:pt idx="4">
                  <c:v>30.090295926511324</c:v>
                </c:pt>
                <c:pt idx="5">
                  <c:v>22.596617299097364</c:v>
                </c:pt>
                <c:pt idx="6">
                  <c:v>22.097209148497722</c:v>
                </c:pt>
                <c:pt idx="7">
                  <c:v>24.436962368350819</c:v>
                </c:pt>
                <c:pt idx="8">
                  <c:v>13.926746406900554</c:v>
                </c:pt>
                <c:pt idx="9">
                  <c:v>23.535071823852064</c:v>
                </c:pt>
                <c:pt idx="10">
                  <c:v>23.235920533500924</c:v>
                </c:pt>
                <c:pt idx="11">
                  <c:v>30.441210983337246</c:v>
                </c:pt>
                <c:pt idx="12">
                  <c:v>24.934958915396997</c:v>
                </c:pt>
                <c:pt idx="13">
                  <c:v>25.003751813376464</c:v>
                </c:pt>
                <c:pt idx="14">
                  <c:v>16.12470667113644</c:v>
                </c:pt>
                <c:pt idx="15">
                  <c:v>16.72216653358025</c:v>
                </c:pt>
                <c:pt idx="16">
                  <c:v>16.425577937001488</c:v>
                </c:pt>
                <c:pt idx="17">
                  <c:v>22.772277227722771</c:v>
                </c:pt>
                <c:pt idx="18" formatCode="General">
                  <c:v>21.008137159826102</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35.119597969470746</c:v>
                </c:pt>
                <c:pt idx="1">
                  <c:v>30.344956529868188</c:v>
                </c:pt>
                <c:pt idx="2">
                  <c:v>26.299390694239293</c:v>
                </c:pt>
                <c:pt idx="3">
                  <c:v>25.873683258736833</c:v>
                </c:pt>
                <c:pt idx="4">
                  <c:v>31.506549193283359</c:v>
                </c:pt>
                <c:pt idx="5">
                  <c:v>33.936552449390938</c:v>
                </c:pt>
                <c:pt idx="6">
                  <c:v>26.406874093672883</c:v>
                </c:pt>
                <c:pt idx="7">
                  <c:v>27.080211049292739</c:v>
                </c:pt>
                <c:pt idx="8">
                  <c:v>28.797473703188295</c:v>
                </c:pt>
                <c:pt idx="9">
                  <c:v>32.046967573032717</c:v>
                </c:pt>
                <c:pt idx="10">
                  <c:v>23.923745679270976</c:v>
                </c:pt>
                <c:pt idx="11">
                  <c:v>31.475005867167333</c:v>
                </c:pt>
                <c:pt idx="12">
                  <c:v>29.374918937064646</c:v>
                </c:pt>
                <c:pt idx="13">
                  <c:v>32.457354387954176</c:v>
                </c:pt>
                <c:pt idx="14">
                  <c:v>31.368229490924765</c:v>
                </c:pt>
                <c:pt idx="15">
                  <c:v>23.020268777926908</c:v>
                </c:pt>
                <c:pt idx="16">
                  <c:v>29.816141679059079</c:v>
                </c:pt>
                <c:pt idx="17">
                  <c:v>27.374404107077375</c:v>
                </c:pt>
                <c:pt idx="18" formatCode="General">
                  <c:v>29.983257312657784</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25.815382812838283</c:v>
                </c:pt>
                <c:pt idx="1">
                  <c:v>29.952323081237729</c:v>
                </c:pt>
                <c:pt idx="2">
                  <c:v>34.328840472673562</c:v>
                </c:pt>
                <c:pt idx="3">
                  <c:v>35.444640354446406</c:v>
                </c:pt>
                <c:pt idx="4">
                  <c:v>27.14511509992019</c:v>
                </c:pt>
                <c:pt idx="5">
                  <c:v>22.587853825256332</c:v>
                </c:pt>
                <c:pt idx="6">
                  <c:v>31.793955275141833</c:v>
                </c:pt>
                <c:pt idx="7">
                  <c:v>30.901886714980805</c:v>
                </c:pt>
                <c:pt idx="8">
                  <c:v>33.582169437667964</c:v>
                </c:pt>
                <c:pt idx="9">
                  <c:v>30.06637784083971</c:v>
                </c:pt>
                <c:pt idx="10">
                  <c:v>25.19639677385566</c:v>
                </c:pt>
                <c:pt idx="11">
                  <c:v>30.328561370570288</c:v>
                </c:pt>
                <c:pt idx="12">
                  <c:v>24.515339014732472</c:v>
                </c:pt>
                <c:pt idx="13">
                  <c:v>29.21245268546464</c:v>
                </c:pt>
                <c:pt idx="14">
                  <c:v>31.425698002969206</c:v>
                </c:pt>
                <c:pt idx="15">
                  <c:v>32.593146332761343</c:v>
                </c:pt>
                <c:pt idx="16">
                  <c:v>24.631607408408815</c:v>
                </c:pt>
                <c:pt idx="17">
                  <c:v>23.670700403373672</c:v>
                </c:pt>
                <c:pt idx="18" formatCode="General">
                  <c:v>29.307865273353766</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19.818800989284451</c:v>
                </c:pt>
                <c:pt idx="1">
                  <c:v>14.652706366270918</c:v>
                </c:pt>
                <c:pt idx="2">
                  <c:v>20.82948670605613</c:v>
                </c:pt>
                <c:pt idx="3">
                  <c:v>19.456123694561239</c:v>
                </c:pt>
                <c:pt idx="4">
                  <c:v>11.258039780285129</c:v>
                </c:pt>
                <c:pt idx="5">
                  <c:v>20.878976426255367</c:v>
                </c:pt>
                <c:pt idx="6">
                  <c:v>19.701961482687562</c:v>
                </c:pt>
                <c:pt idx="7">
                  <c:v>17.580939867375641</c:v>
                </c:pt>
                <c:pt idx="8">
                  <c:v>23.693610452243188</c:v>
                </c:pt>
                <c:pt idx="9">
                  <c:v>14.351582762275505</c:v>
                </c:pt>
                <c:pt idx="10">
                  <c:v>27.643937013372437</c:v>
                </c:pt>
                <c:pt idx="11">
                  <c:v>7.7552217789251348</c:v>
                </c:pt>
                <c:pt idx="12">
                  <c:v>21.174783132805885</c:v>
                </c:pt>
                <c:pt idx="13">
                  <c:v>13.326441113204716</c:v>
                </c:pt>
                <c:pt idx="14">
                  <c:v>21.081365834969588</c:v>
                </c:pt>
                <c:pt idx="15">
                  <c:v>27.664418355731495</c:v>
                </c:pt>
                <c:pt idx="16">
                  <c:v>29.126672975530621</c:v>
                </c:pt>
                <c:pt idx="17">
                  <c:v>26.182618261826182</c:v>
                </c:pt>
                <c:pt idx="18" formatCode="General">
                  <c:v>19.700740254162351</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24.00340536917442</c:v>
                </c:pt>
                <c:pt idx="1">
                  <c:v>29.350683491062039</c:v>
                </c:pt>
                <c:pt idx="2">
                  <c:v>23.420692067749176</c:v>
                </c:pt>
                <c:pt idx="3">
                  <c:v>23.869664056579943</c:v>
                </c:pt>
                <c:pt idx="4">
                  <c:v>33.907630451267039</c:v>
                </c:pt>
                <c:pt idx="5">
                  <c:v>28.559561388935037</c:v>
                </c:pt>
                <c:pt idx="6">
                  <c:v>27.518989948594466</c:v>
                </c:pt>
                <c:pt idx="7">
                  <c:v>29.649649400306387</c:v>
                </c:pt>
                <c:pt idx="8">
                  <c:v>18.251088132251908</c:v>
                </c:pt>
                <c:pt idx="9">
                  <c:v>27.478700229250546</c:v>
                </c:pt>
                <c:pt idx="10">
                  <c:v>32.113301324583205</c:v>
                </c:pt>
                <c:pt idx="11">
                  <c:v>33.000470672043356</c:v>
                </c:pt>
                <c:pt idx="12">
                  <c:v>31.63322589699662</c:v>
                </c:pt>
                <c:pt idx="13">
                  <c:v>28.848188691586987</c:v>
                </c:pt>
                <c:pt idx="14">
                  <c:v>20.432065052491048</c:v>
                </c:pt>
                <c:pt idx="15">
                  <c:v>23.117484028560693</c:v>
                </c:pt>
                <c:pt idx="16">
                  <c:v>23.175965665236053</c:v>
                </c:pt>
                <c:pt idx="17">
                  <c:v>30.849478390461996</c:v>
                </c:pt>
                <c:pt idx="18" formatCode="General">
                  <c:v>26.162304890880478</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43.800290345841923</c:v>
                </c:pt>
                <c:pt idx="1">
                  <c:v>35.5546792849632</c:v>
                </c:pt>
                <c:pt idx="2">
                  <c:v>33.218668921085616</c:v>
                </c:pt>
                <c:pt idx="3">
                  <c:v>32.123712497544275</c:v>
                </c:pt>
                <c:pt idx="4">
                  <c:v>35.503553353201546</c:v>
                </c:pt>
                <c:pt idx="5">
                  <c:v>42.891953259123888</c:v>
                </c:pt>
                <c:pt idx="6">
                  <c:v>32.886076149891885</c:v>
                </c:pt>
                <c:pt idx="7">
                  <c:v>32.856733631415729</c:v>
                </c:pt>
                <c:pt idx="8">
                  <c:v>37.739269114764262</c:v>
                </c:pt>
                <c:pt idx="9">
                  <c:v>37.41688242070326</c:v>
                </c:pt>
                <c:pt idx="10">
                  <c:v>33.063912949067486</c:v>
                </c:pt>
                <c:pt idx="11">
                  <c:v>34.121178969864268</c:v>
                </c:pt>
                <c:pt idx="12">
                  <c:v>37.265890414936557</c:v>
                </c:pt>
                <c:pt idx="13">
                  <c:v>37.44781546393736</c:v>
                </c:pt>
                <c:pt idx="14">
                  <c:v>39.747557497420964</c:v>
                </c:pt>
                <c:pt idx="15">
                  <c:v>31.824267192784667</c:v>
                </c:pt>
                <c:pt idx="16">
                  <c:v>42.069623271340006</c:v>
                </c:pt>
                <c:pt idx="17">
                  <c:v>37.083954297069049</c:v>
                </c:pt>
                <c:pt idx="18" formatCode="General">
                  <c:v>37.339394419774806</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32.196304284983654</c:v>
                </c:pt>
                <c:pt idx="1">
                  <c:v>35.094637223974765</c:v>
                </c:pt>
                <c:pt idx="2">
                  <c:v>43.360639011165205</c:v>
                </c:pt>
                <c:pt idx="3">
                  <c:v>44.006623445875782</c:v>
                </c:pt>
                <c:pt idx="4">
                  <c:v>30.588816195531415</c:v>
                </c:pt>
                <c:pt idx="5">
                  <c:v>28.548485351941075</c:v>
                </c:pt>
                <c:pt idx="6">
                  <c:v>39.594933901513649</c:v>
                </c:pt>
                <c:pt idx="7">
                  <c:v>37.493616968277891</c:v>
                </c:pt>
                <c:pt idx="8">
                  <c:v>44.009642752983829</c:v>
                </c:pt>
                <c:pt idx="9">
                  <c:v>35.104417350046191</c:v>
                </c:pt>
                <c:pt idx="10">
                  <c:v>34.822785726349316</c:v>
                </c:pt>
                <c:pt idx="11">
                  <c:v>32.878350358092376</c:v>
                </c:pt>
                <c:pt idx="12">
                  <c:v>31.100883688066823</c:v>
                </c:pt>
                <c:pt idx="13">
                  <c:v>33.703995844475656</c:v>
                </c:pt>
                <c:pt idx="14">
                  <c:v>39.820377450087989</c:v>
                </c:pt>
                <c:pt idx="15">
                  <c:v>45.058248778654644</c:v>
                </c:pt>
                <c:pt idx="16">
                  <c:v>34.754411063423937</c:v>
                </c:pt>
                <c:pt idx="17">
                  <c:v>32.066567312468955</c:v>
                </c:pt>
                <c:pt idx="18" formatCode="General">
                  <c:v>36.498300689344717</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Extremadura</c:v>
                </c:pt>
                <c:pt idx="1">
                  <c:v>Castilla y León</c:v>
                </c:pt>
                <c:pt idx="2">
                  <c:v>Andalucía</c:v>
                </c:pt>
                <c:pt idx="3">
                  <c:v>Balears, Illes</c:v>
                </c:pt>
                <c:pt idx="4">
                  <c:v>País Vasco</c:v>
                </c:pt>
                <c:pt idx="5">
                  <c:v>Castilla - La Mancha</c:v>
                </c:pt>
                <c:pt idx="6">
                  <c:v>Rioja, La</c:v>
                </c:pt>
                <c:pt idx="7">
                  <c:v>Cataluña</c:v>
                </c:pt>
                <c:pt idx="8">
                  <c:v>TOTAL</c:v>
                </c:pt>
                <c:pt idx="9">
                  <c:v>Madrid, Comunidad de</c:v>
                </c:pt>
                <c:pt idx="10">
                  <c:v>Comunitat Valenciana</c:v>
                </c:pt>
                <c:pt idx="11">
                  <c:v>Murcia, Región de</c:v>
                </c:pt>
                <c:pt idx="12">
                  <c:v>Aragón</c:v>
                </c:pt>
                <c:pt idx="13">
                  <c:v>Ceuta y Melilla</c:v>
                </c:pt>
                <c:pt idx="14">
                  <c:v>Navarra, Comunidad Foral de</c:v>
                </c:pt>
                <c:pt idx="15">
                  <c:v>Canarias</c:v>
                </c:pt>
                <c:pt idx="16">
                  <c:v>Asturias, Principado de</c:v>
                </c:pt>
                <c:pt idx="17">
                  <c:v>Cantabria</c:v>
                </c:pt>
                <c:pt idx="18">
                  <c:v>Galicia</c:v>
                </c:pt>
              </c:strCache>
            </c:strRef>
          </c:cat>
          <c:val>
            <c:numRef>
              <c:f>'32dictcasaadpot'!$R$11:$R$29</c:f>
              <c:numCache>
                <c:formatCode>#,##0.00</c:formatCode>
                <c:ptCount val="19"/>
                <c:pt idx="0">
                  <c:v>37.835124406369921</c:v>
                </c:pt>
                <c:pt idx="1">
                  <c:v>37.637404726339575</c:v>
                </c:pt>
                <c:pt idx="2">
                  <c:v>37.042135385364375</c:v>
                </c:pt>
                <c:pt idx="3">
                  <c:v>35.906010308023212</c:v>
                </c:pt>
                <c:pt idx="4">
                  <c:v>34.919966301600674</c:v>
                </c:pt>
                <c:pt idx="5">
                  <c:v>34.012052146832296</c:v>
                </c:pt>
                <c:pt idx="6">
                  <c:v>33.768545994065285</c:v>
                </c:pt>
                <c:pt idx="7">
                  <c:v>32.630988711990291</c:v>
                </c:pt>
                <c:pt idx="8">
                  <c:v>31.548531527271418</c:v>
                </c:pt>
                <c:pt idx="9">
                  <c:v>31.396469930210639</c:v>
                </c:pt>
                <c:pt idx="10">
                  <c:v>31.214904824705172</c:v>
                </c:pt>
                <c:pt idx="11">
                  <c:v>30.073917316911722</c:v>
                </c:pt>
                <c:pt idx="12">
                  <c:v>28.777191311693272</c:v>
                </c:pt>
                <c:pt idx="13">
                  <c:v>25.458619241002662</c:v>
                </c:pt>
                <c:pt idx="14">
                  <c:v>24.748438481504746</c:v>
                </c:pt>
                <c:pt idx="15">
                  <c:v>24.387553764364196</c:v>
                </c:pt>
                <c:pt idx="16">
                  <c:v>23.069632721735335</c:v>
                </c:pt>
                <c:pt idx="17">
                  <c:v>22.303226941344331</c:v>
                </c:pt>
                <c:pt idx="18">
                  <c:v>17.664812158498265</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A-8FEB-42E3-A6CB-DB2C56CB0F04}"/>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Castilla - La Mancha</c:v>
                </c:pt>
                <c:pt idx="4">
                  <c:v>Rioja, La</c:v>
                </c:pt>
                <c:pt idx="5">
                  <c:v>Andalucía</c:v>
                </c:pt>
                <c:pt idx="6">
                  <c:v>Cataluña</c:v>
                </c:pt>
                <c:pt idx="7">
                  <c:v>Asturias, Principado de</c:v>
                </c:pt>
                <c:pt idx="8">
                  <c:v>TOTAL</c:v>
                </c:pt>
                <c:pt idx="9">
                  <c:v>Aragón</c:v>
                </c:pt>
                <c:pt idx="10">
                  <c:v>Cantabria</c:v>
                </c:pt>
                <c:pt idx="11">
                  <c:v>Comunitat Valenciana</c:v>
                </c:pt>
                <c:pt idx="12">
                  <c:v>Murcia, Región de</c:v>
                </c:pt>
                <c:pt idx="13">
                  <c:v>Madrid, Comunidad de</c:v>
                </c:pt>
                <c:pt idx="14">
                  <c:v>Balears, Illes</c:v>
                </c:pt>
                <c:pt idx="15">
                  <c:v>Ceuta y Melilla</c:v>
                </c:pt>
                <c:pt idx="16">
                  <c:v>Galicia</c:v>
                </c:pt>
                <c:pt idx="17">
                  <c:v>Navarra, Comunidad Foral de</c:v>
                </c:pt>
                <c:pt idx="18">
                  <c:v>Canarias</c:v>
                </c:pt>
              </c:strCache>
            </c:strRef>
          </c:cat>
          <c:val>
            <c:numRef>
              <c:f>'34bdictcasaad'!$AF$11:$AF$29</c:f>
              <c:numCache>
                <c:formatCode>0.00</c:formatCode>
                <c:ptCount val="19"/>
                <c:pt idx="0">
                  <c:v>6.5739508847748152</c:v>
                </c:pt>
                <c:pt idx="1">
                  <c:v>5.4312156946033916</c:v>
                </c:pt>
                <c:pt idx="2">
                  <c:v>5.2843221929142556</c:v>
                </c:pt>
                <c:pt idx="3">
                  <c:v>4.6291804015618458</c:v>
                </c:pt>
                <c:pt idx="4">
                  <c:v>4.5634577894035484</c:v>
                </c:pt>
                <c:pt idx="5">
                  <c:v>4.5483465792201034</c:v>
                </c:pt>
                <c:pt idx="6">
                  <c:v>4.43055124097146</c:v>
                </c:pt>
                <c:pt idx="7">
                  <c:v>4.2916048847116528</c:v>
                </c:pt>
                <c:pt idx="8">
                  <c:v>4.2332885880917184</c:v>
                </c:pt>
                <c:pt idx="9">
                  <c:v>3.9571882322388947</c:v>
                </c:pt>
                <c:pt idx="10">
                  <c:v>3.8625643351707959</c:v>
                </c:pt>
                <c:pt idx="11">
                  <c:v>3.8489571436762646</c:v>
                </c:pt>
                <c:pt idx="12">
                  <c:v>3.823481407619548</c:v>
                </c:pt>
                <c:pt idx="13">
                  <c:v>3.7399340416146165</c:v>
                </c:pt>
                <c:pt idx="14">
                  <c:v>3.5914230601866586</c:v>
                </c:pt>
                <c:pt idx="15">
                  <c:v>3.2240902319642477</c:v>
                </c:pt>
                <c:pt idx="16">
                  <c:v>3.1494922266082201</c:v>
                </c:pt>
                <c:pt idx="17">
                  <c:v>3.0782816109491944</c:v>
                </c:pt>
                <c:pt idx="18">
                  <c:v>2.8543109247375997</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453E-4DCC-AC52-3D21E1227FCF}"/>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Extremadura</c:v>
                </c:pt>
                <c:pt idx="4">
                  <c:v>Murcia, Región de</c:v>
                </c:pt>
                <c:pt idx="5">
                  <c:v>Andalucía</c:v>
                </c:pt>
                <c:pt idx="6">
                  <c:v>Cantabria</c:v>
                </c:pt>
                <c:pt idx="7">
                  <c:v>Cataluña</c:v>
                </c:pt>
                <c:pt idx="8">
                  <c:v>TOTAL</c:v>
                </c:pt>
                <c:pt idx="9">
                  <c:v>Asturias, Principado de</c:v>
                </c:pt>
                <c:pt idx="10">
                  <c:v>Rioja, La</c:v>
                </c:pt>
                <c:pt idx="11">
                  <c:v>Castilla - La Mancha</c:v>
                </c:pt>
                <c:pt idx="12">
                  <c:v>Comunitat Valenciana</c:v>
                </c:pt>
                <c:pt idx="13">
                  <c:v>Galicia</c:v>
                </c:pt>
                <c:pt idx="14">
                  <c:v>Canarias</c:v>
                </c:pt>
                <c:pt idx="15">
                  <c:v>Balears, Illes</c:v>
                </c:pt>
                <c:pt idx="16">
                  <c:v>Madrid, Comunidad de</c:v>
                </c:pt>
                <c:pt idx="17">
                  <c:v>Aragón</c:v>
                </c:pt>
                <c:pt idx="18">
                  <c:v>Navarra, Comunidad Foral de</c:v>
                </c:pt>
              </c:strCache>
            </c:strRef>
          </c:cat>
          <c:val>
            <c:numRef>
              <c:f>'34bdictcasaad'!$AL$11:$AL$29</c:f>
              <c:numCache>
                <c:formatCode>0.00</c:formatCode>
                <c:ptCount val="19"/>
                <c:pt idx="0">
                  <c:v>1.9876878483533005</c:v>
                </c:pt>
                <c:pt idx="1">
                  <c:v>1.8384396335815008</c:v>
                </c:pt>
                <c:pt idx="2">
                  <c:v>1.8291425426631014</c:v>
                </c:pt>
                <c:pt idx="3">
                  <c:v>1.6429143744931161</c:v>
                </c:pt>
                <c:pt idx="4">
                  <c:v>1.6186637531331196</c:v>
                </c:pt>
                <c:pt idx="5">
                  <c:v>1.6179751972210037</c:v>
                </c:pt>
                <c:pt idx="6">
                  <c:v>1.4187067026039695</c:v>
                </c:pt>
                <c:pt idx="7">
                  <c:v>1.397498546938426</c:v>
                </c:pt>
                <c:pt idx="8">
                  <c:v>1.3959355800849116</c:v>
                </c:pt>
                <c:pt idx="9">
                  <c:v>1.3604843390263157</c:v>
                </c:pt>
                <c:pt idx="10">
                  <c:v>1.3592725198821329</c:v>
                </c:pt>
                <c:pt idx="11">
                  <c:v>1.3524689885284344</c:v>
                </c:pt>
                <c:pt idx="12">
                  <c:v>1.3025158023822412</c:v>
                </c:pt>
                <c:pt idx="13">
                  <c:v>1.2696241884204071</c:v>
                </c:pt>
                <c:pt idx="14">
                  <c:v>1.2553808635246735</c:v>
                </c:pt>
                <c:pt idx="15">
                  <c:v>1.2395808572241338</c:v>
                </c:pt>
                <c:pt idx="16">
                  <c:v>1.072495003303666</c:v>
                </c:pt>
                <c:pt idx="17">
                  <c:v>1.0055712537036825</c:v>
                </c:pt>
                <c:pt idx="18">
                  <c:v>0.95156095420159625</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Murcia, Región de</c:v>
                </c:pt>
                <c:pt idx="4">
                  <c:v>Balears, Illes</c:v>
                </c:pt>
                <c:pt idx="5">
                  <c:v>Castilla - La Mancha</c:v>
                </c:pt>
                <c:pt idx="6">
                  <c:v>Castilla y León</c:v>
                </c:pt>
                <c:pt idx="7">
                  <c:v>País Vasco</c:v>
                </c:pt>
                <c:pt idx="8">
                  <c:v>TOTAL</c:v>
                </c:pt>
                <c:pt idx="9">
                  <c:v>Ceuta y Melilla</c:v>
                </c:pt>
                <c:pt idx="10">
                  <c:v>Comunitat Valenciana</c:v>
                </c:pt>
                <c:pt idx="11">
                  <c:v>Rioja, La</c:v>
                </c:pt>
                <c:pt idx="12">
                  <c:v>Madrid, Comunidad de</c:v>
                </c:pt>
                <c:pt idx="13">
                  <c:v>Aragón</c:v>
                </c:pt>
                <c:pt idx="14">
                  <c:v>Asturias, Principado de</c:v>
                </c:pt>
                <c:pt idx="15">
                  <c:v>Cantabria</c:v>
                </c:pt>
                <c:pt idx="16">
                  <c:v>Canarias</c:v>
                </c:pt>
                <c:pt idx="17">
                  <c:v>Navarra, Comunidad Foral de</c:v>
                </c:pt>
                <c:pt idx="18">
                  <c:v>Galicia</c:v>
                </c:pt>
              </c:strCache>
            </c:strRef>
          </c:cat>
          <c:val>
            <c:numRef>
              <c:f>'34bdictcasaad'!$AR$11:$AR$29</c:f>
              <c:numCache>
                <c:formatCode>0.00</c:formatCode>
                <c:ptCount val="19"/>
                <c:pt idx="0">
                  <c:v>7.8481826133746804</c:v>
                </c:pt>
                <c:pt idx="1">
                  <c:v>7.5773170308276088</c:v>
                </c:pt>
                <c:pt idx="2">
                  <c:v>7.2550097946086476</c:v>
                </c:pt>
                <c:pt idx="3">
                  <c:v>7.1051545955551791</c:v>
                </c:pt>
                <c:pt idx="4">
                  <c:v>6.8328747140536414</c:v>
                </c:pt>
                <c:pt idx="5">
                  <c:v>6.7929689299266922</c:v>
                </c:pt>
                <c:pt idx="6">
                  <c:v>6.7329158983936184</c:v>
                </c:pt>
                <c:pt idx="7">
                  <c:v>6.4399027610848556</c:v>
                </c:pt>
                <c:pt idx="8">
                  <c:v>6.2524093807708701</c:v>
                </c:pt>
                <c:pt idx="9">
                  <c:v>5.8756176931420994</c:v>
                </c:pt>
                <c:pt idx="10">
                  <c:v>5.7081848140426388</c:v>
                </c:pt>
                <c:pt idx="11">
                  <c:v>5.6834356826223109</c:v>
                </c:pt>
                <c:pt idx="12">
                  <c:v>5.62585454354228</c:v>
                </c:pt>
                <c:pt idx="13">
                  <c:v>5.0371553512471143</c:v>
                </c:pt>
                <c:pt idx="14">
                  <c:v>4.8361523537427376</c:v>
                </c:pt>
                <c:pt idx="15">
                  <c:v>4.8345575445536682</c:v>
                </c:pt>
                <c:pt idx="16">
                  <c:v>4.800560492047345</c:v>
                </c:pt>
                <c:pt idx="17">
                  <c:v>3.8891788715240465</c:v>
                </c:pt>
                <c:pt idx="18">
                  <c:v>3.1055381574851513</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Extremadura</c:v>
                </c:pt>
                <c:pt idx="3">
                  <c:v>Castilla - La Mancha</c:v>
                </c:pt>
                <c:pt idx="4">
                  <c:v>Cataluña</c:v>
                </c:pt>
                <c:pt idx="5">
                  <c:v>Balears, Illes</c:v>
                </c:pt>
                <c:pt idx="6">
                  <c:v>País Vasco</c:v>
                </c:pt>
                <c:pt idx="7">
                  <c:v>Madrid, Comunidad de</c:v>
                </c:pt>
                <c:pt idx="8">
                  <c:v>Rioja, La</c:v>
                </c:pt>
                <c:pt idx="9">
                  <c:v>TOTAL</c:v>
                </c:pt>
                <c:pt idx="10">
                  <c:v>Murcia, Región de</c:v>
                </c:pt>
                <c:pt idx="11">
                  <c:v>Comunitat Valenciana</c:v>
                </c:pt>
                <c:pt idx="12">
                  <c:v>Aragón</c:v>
                </c:pt>
                <c:pt idx="13">
                  <c:v>Ceuta y Melilla</c:v>
                </c:pt>
                <c:pt idx="14">
                  <c:v>Asturias, Principado de</c:v>
                </c:pt>
                <c:pt idx="15">
                  <c:v>Cantabria</c:v>
                </c:pt>
                <c:pt idx="16">
                  <c:v>Navarra, Comunidad Foral de</c:v>
                </c:pt>
                <c:pt idx="17">
                  <c:v>Canarias</c:v>
                </c:pt>
                <c:pt idx="18">
                  <c:v>Galicia</c:v>
                </c:pt>
              </c:strCache>
            </c:strRef>
          </c:cat>
          <c:val>
            <c:numRef>
              <c:f>'34bdictcasaad'!$AX$11:$AX$29</c:f>
              <c:numCache>
                <c:formatCode>0.00</c:formatCode>
                <c:ptCount val="19"/>
                <c:pt idx="0">
                  <c:v>43.757016114430563</c:v>
                </c:pt>
                <c:pt idx="1">
                  <c:v>42.745166267575648</c:v>
                </c:pt>
                <c:pt idx="2">
                  <c:v>42.333498506743091</c:v>
                </c:pt>
                <c:pt idx="3">
                  <c:v>41.633913742701047</c:v>
                </c:pt>
                <c:pt idx="4">
                  <c:v>39.76790007799692</c:v>
                </c:pt>
                <c:pt idx="5">
                  <c:v>38.93202635974815</c:v>
                </c:pt>
                <c:pt idx="6">
                  <c:v>38.693825401115504</c:v>
                </c:pt>
                <c:pt idx="7">
                  <c:v>38.144103857165803</c:v>
                </c:pt>
                <c:pt idx="8">
                  <c:v>38.045119459987568</c:v>
                </c:pt>
                <c:pt idx="9">
                  <c:v>36.666368405461704</c:v>
                </c:pt>
                <c:pt idx="10">
                  <c:v>35.049852238517417</c:v>
                </c:pt>
                <c:pt idx="11">
                  <c:v>35.003041372639615</c:v>
                </c:pt>
                <c:pt idx="12">
                  <c:v>33.503973026593066</c:v>
                </c:pt>
                <c:pt idx="13">
                  <c:v>31.439625330889839</c:v>
                </c:pt>
                <c:pt idx="14">
                  <c:v>28.072999905988532</c:v>
                </c:pt>
                <c:pt idx="15">
                  <c:v>28.052381874515881</c:v>
                </c:pt>
                <c:pt idx="16">
                  <c:v>27.902420821866691</c:v>
                </c:pt>
                <c:pt idx="17">
                  <c:v>26.139787699155129</c:v>
                </c:pt>
                <c:pt idx="18">
                  <c:v>18.712846660863075</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'35ResolGraAltaBaj'!$AA$11:$AA$58</c:f>
              <c:numCache>
                <c:formatCode>m/d/yyyy</c:formatCode>
                <c:ptCount val="4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numCache>
            </c:numRef>
          </c:cat>
          <c:val>
            <c:numRef>
              <c:f>'35ResolGraAltaBaj'!$AB$11:$AB$58</c:f>
              <c:numCache>
                <c:formatCode>0</c:formatCode>
                <c:ptCount val="48"/>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'35ResolGraAltaBaj'!$AA$11:$AA$58</c:f>
              <c:numCache>
                <c:formatCode>m/d/yyyy</c:formatCode>
                <c:ptCount val="4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numCache>
            </c:numRef>
          </c:cat>
          <c:val>
            <c:numRef>
              <c:f>'35ResolGraAltaBaj'!$AC$11:$AC$58</c:f>
              <c:numCache>
                <c:formatCode>0</c:formatCode>
                <c:ptCount val="48"/>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5235</c:v>
                </c:pt>
                <c:pt idx="1">
                  <c:v>136714</c:v>
                </c:pt>
                <c:pt idx="2">
                  <c:v>70104</c:v>
                </c:pt>
                <c:pt idx="3">
                  <c:v>83563</c:v>
                </c:pt>
                <c:pt idx="4">
                  <c:v>93559</c:v>
                </c:pt>
                <c:pt idx="5">
                  <c:v>150931</c:v>
                </c:pt>
                <c:pt idx="6">
                  <c:v>436289</c:v>
                </c:pt>
                <c:pt idx="7">
                  <c:v>1081817</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423413</c:v>
                </c:pt>
                <c:pt idx="1">
                  <c:v>57888</c:v>
                </c:pt>
                <c:pt idx="2">
                  <c:v>51675</c:v>
                </c:pt>
                <c:pt idx="3">
                  <c:v>46508</c:v>
                </c:pt>
                <c:pt idx="4">
                  <c:v>76187</c:v>
                </c:pt>
                <c:pt idx="5">
                  <c:v>23198</c:v>
                </c:pt>
                <c:pt idx="6">
                  <c:v>160402</c:v>
                </c:pt>
                <c:pt idx="7">
                  <c:v>100632</c:v>
                </c:pt>
                <c:pt idx="8">
                  <c:v>386600</c:v>
                </c:pt>
                <c:pt idx="9">
                  <c:v>219504</c:v>
                </c:pt>
                <c:pt idx="10">
                  <c:v>59616</c:v>
                </c:pt>
                <c:pt idx="11">
                  <c:v>85269</c:v>
                </c:pt>
                <c:pt idx="12">
                  <c:v>262487</c:v>
                </c:pt>
                <c:pt idx="13">
                  <c:v>67463</c:v>
                </c:pt>
                <c:pt idx="14">
                  <c:v>20949</c:v>
                </c:pt>
                <c:pt idx="15">
                  <c:v>117866</c:v>
                </c:pt>
                <c:pt idx="16">
                  <c:v>14827</c:v>
                </c:pt>
                <c:pt idx="17">
                  <c:v>5676</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1285468</c:v>
                </c:pt>
                <c:pt idx="1">
                  <c:v>772744</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551</c:v>
                </c:pt>
                <c:pt idx="1">
                  <c:v>10561</c:v>
                </c:pt>
                <c:pt idx="2">
                  <c:v>6259</c:v>
                </c:pt>
                <c:pt idx="3">
                  <c:v>8925</c:v>
                </c:pt>
                <c:pt idx="4">
                  <c:v>8615</c:v>
                </c:pt>
                <c:pt idx="5">
                  <c:v>11824</c:v>
                </c:pt>
                <c:pt idx="6">
                  <c:v>39985</c:v>
                </c:pt>
                <c:pt idx="7">
                  <c:v>187877</c:v>
                </c:pt>
              </c:numCache>
            </c:numRef>
          </c:val>
          <c:extLst>
            <c:ext xmlns:c15="http://schemas.microsoft.com/office/drawing/2012/chart" uri="{02D57815-91ED-43cb-92C2-25804820EDAC}">
              <c15:datalabelsRange>
                <c15:f>'36aperfresol_graf'!$V$12:$AC$12</c15:f>
                <c15:dlblRangeCache>
                  <c:ptCount val="8"/>
                  <c:pt idx="0">
                    <c:v>24%</c:v>
                  </c:pt>
                  <c:pt idx="1">
                    <c:v>24%</c:v>
                  </c:pt>
                  <c:pt idx="2">
                    <c:v>23%</c:v>
                  </c:pt>
                  <c:pt idx="3">
                    <c:v>25%</c:v>
                  </c:pt>
                  <c:pt idx="4">
                    <c:v>19%</c:v>
                  </c:pt>
                  <c:pt idx="5">
                    <c:v>16%</c:v>
                  </c:pt>
                  <c:pt idx="6">
                    <c:v>15%</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778</c:v>
                </c:pt>
                <c:pt idx="1">
                  <c:v>12695</c:v>
                </c:pt>
                <c:pt idx="2">
                  <c:v>8080</c:v>
                </c:pt>
                <c:pt idx="3">
                  <c:v>11698</c:v>
                </c:pt>
                <c:pt idx="4">
                  <c:v>13181</c:v>
                </c:pt>
                <c:pt idx="5">
                  <c:v>21600</c:v>
                </c:pt>
                <c:pt idx="6">
                  <c:v>69634</c:v>
                </c:pt>
                <c:pt idx="7">
                  <c:v>246093</c:v>
                </c:pt>
              </c:numCache>
            </c:numRef>
          </c:val>
          <c:extLst>
            <c:ext xmlns:c15="http://schemas.microsoft.com/office/drawing/2012/chart" uri="{02D57815-91ED-43cb-92C2-25804820EDAC}">
              <c15:datalabelsRange>
                <c15:f>'36aperfresol_graf'!$V$13:$AC$13</c15:f>
                <c15:dlblRangeCache>
                  <c:ptCount val="8"/>
                  <c:pt idx="0">
                    <c:v>34%</c:v>
                  </c:pt>
                  <c:pt idx="1">
                    <c:v>29%</c:v>
                  </c:pt>
                  <c:pt idx="2">
                    <c:v>30%</c:v>
                  </c:pt>
                  <c:pt idx="3">
                    <c:v>32%</c:v>
                  </c:pt>
                  <c:pt idx="4">
                    <c:v>30%</c:v>
                  </c:pt>
                  <c:pt idx="5">
                    <c:v>29%</c:v>
                  </c:pt>
                  <c:pt idx="6">
                    <c:v>26%</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372</c:v>
                </c:pt>
                <c:pt idx="1">
                  <c:v>9774</c:v>
                </c:pt>
                <c:pt idx="2">
                  <c:v>7478</c:v>
                </c:pt>
                <c:pt idx="3">
                  <c:v>10138</c:v>
                </c:pt>
                <c:pt idx="4">
                  <c:v>13838</c:v>
                </c:pt>
                <c:pt idx="5">
                  <c:v>24576</c:v>
                </c:pt>
                <c:pt idx="6">
                  <c:v>89696</c:v>
                </c:pt>
                <c:pt idx="7">
                  <c:v>222012</c:v>
                </c:pt>
              </c:numCache>
            </c:numRef>
          </c:val>
          <c:extLst>
            <c:ext xmlns:c15="http://schemas.microsoft.com/office/drawing/2012/chart" uri="{02D57815-91ED-43cb-92C2-25804820EDAC}">
              <c15:datalabelsRange>
                <c15:f>'36aperfresol_graf'!$V$14:$AC$14</c15:f>
                <c15:dlblRangeCache>
                  <c:ptCount val="8"/>
                  <c:pt idx="0">
                    <c:v>16%</c:v>
                  </c:pt>
                  <c:pt idx="1">
                    <c:v>22%</c:v>
                  </c:pt>
                  <c:pt idx="2">
                    <c:v>28%</c:v>
                  </c:pt>
                  <c:pt idx="3">
                    <c:v>28%</c:v>
                  </c:pt>
                  <c:pt idx="4">
                    <c:v>31%</c:v>
                  </c:pt>
                  <c:pt idx="5">
                    <c:v>33%</c:v>
                  </c:pt>
                  <c:pt idx="6">
                    <c:v>33%</c:v>
                  </c:pt>
                  <c:pt idx="7">
                    <c:v>28%</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596</c:v>
                </c:pt>
                <c:pt idx="1">
                  <c:v>11166</c:v>
                </c:pt>
                <c:pt idx="2">
                  <c:v>4993</c:v>
                </c:pt>
                <c:pt idx="3">
                  <c:v>5531</c:v>
                </c:pt>
                <c:pt idx="4">
                  <c:v>8574</c:v>
                </c:pt>
                <c:pt idx="5">
                  <c:v>17302</c:v>
                </c:pt>
                <c:pt idx="6">
                  <c:v>73393</c:v>
                </c:pt>
                <c:pt idx="7">
                  <c:v>127673</c:v>
                </c:pt>
              </c:numCache>
            </c:numRef>
          </c:val>
          <c:extLst>
            <c:ext xmlns:c15="http://schemas.microsoft.com/office/drawing/2012/chart" uri="{02D57815-91ED-43cb-92C2-25804820EDAC}">
              <c15:datalabelsRange>
                <c15:f>'36aperfresol_graf'!$V$15:$AC$15</c15:f>
                <c15:dlblRangeCache>
                  <c:ptCount val="8"/>
                  <c:pt idx="0">
                    <c:v>26%</c:v>
                  </c:pt>
                  <c:pt idx="1">
                    <c:v>25%</c:v>
                  </c:pt>
                  <c:pt idx="2">
                    <c:v>19%</c:v>
                  </c:pt>
                  <c:pt idx="3">
                    <c:v>15%</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734</c:v>
                </c:pt>
                <c:pt idx="1">
                  <c:v>22608</c:v>
                </c:pt>
                <c:pt idx="2">
                  <c:v>9774</c:v>
                </c:pt>
                <c:pt idx="3">
                  <c:v>11038</c:v>
                </c:pt>
                <c:pt idx="4">
                  <c:v>9803</c:v>
                </c:pt>
                <c:pt idx="5">
                  <c:v>13044</c:v>
                </c:pt>
                <c:pt idx="6">
                  <c:v>30163</c:v>
                </c:pt>
                <c:pt idx="7">
                  <c:v>60631</c:v>
                </c:pt>
              </c:numCache>
            </c:numRef>
          </c:val>
          <c:extLst>
            <c:ext xmlns:c15="http://schemas.microsoft.com/office/drawing/2012/chart" uri="{02D57815-91ED-43cb-92C2-25804820EDAC}">
              <c15:datalabelsRange>
                <c15:f>'36aperfresol_graf'!$V$17:$AC$17</c15:f>
                <c15:dlblRangeCache>
                  <c:ptCount val="8"/>
                  <c:pt idx="0">
                    <c:v>25%</c:v>
                  </c:pt>
                  <c:pt idx="1">
                    <c:v>24%</c:v>
                  </c:pt>
                  <c:pt idx="2">
                    <c:v>23%</c:v>
                  </c:pt>
                  <c:pt idx="3">
                    <c:v>23%</c:v>
                  </c:pt>
                  <c:pt idx="4">
                    <c:v>20%</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1042</c:v>
                </c:pt>
                <c:pt idx="1">
                  <c:v>31632</c:v>
                </c:pt>
                <c:pt idx="2">
                  <c:v>12786</c:v>
                </c:pt>
                <c:pt idx="3">
                  <c:v>15428</c:v>
                </c:pt>
                <c:pt idx="4">
                  <c:v>15804</c:v>
                </c:pt>
                <c:pt idx="5">
                  <c:v>23569</c:v>
                </c:pt>
                <c:pt idx="6">
                  <c:v>47812</c:v>
                </c:pt>
                <c:pt idx="7">
                  <c:v>85287</c:v>
                </c:pt>
              </c:numCache>
            </c:numRef>
          </c:val>
          <c:extLst>
            <c:ext xmlns:c15="http://schemas.microsoft.com/office/drawing/2012/chart" uri="{02D57815-91ED-43cb-92C2-25804820EDAC}">
              <c15:datalabelsRange>
                <c15:f>'36aperfresol_graf'!$V$18:$AC$18</c15:f>
                <c15:dlblRangeCache>
                  <c:ptCount val="8"/>
                  <c:pt idx="0">
                    <c:v>35%</c:v>
                  </c:pt>
                  <c:pt idx="1">
                    <c:v>34%</c:v>
                  </c:pt>
                  <c:pt idx="2">
                    <c:v>30%</c:v>
                  </c:pt>
                  <c:pt idx="3">
                    <c:v>33%</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420</c:v>
                </c:pt>
                <c:pt idx="1">
                  <c:v>22402</c:v>
                </c:pt>
                <c:pt idx="2">
                  <c:v>12848</c:v>
                </c:pt>
                <c:pt idx="3">
                  <c:v>14101</c:v>
                </c:pt>
                <c:pt idx="4">
                  <c:v>15744</c:v>
                </c:pt>
                <c:pt idx="5">
                  <c:v>24128</c:v>
                </c:pt>
                <c:pt idx="6">
                  <c:v>48084</c:v>
                </c:pt>
                <c:pt idx="7">
                  <c:v>87607</c:v>
                </c:pt>
              </c:numCache>
            </c:numRef>
          </c:val>
          <c:extLst>
            <c:ext xmlns:c15="http://schemas.microsoft.com/office/drawing/2012/chart" uri="{02D57815-91ED-43cb-92C2-25804820EDAC}">
              <c15:datalabelsRange>
                <c15:f>'36aperfresol_graf'!$V$19:$AC$19</c15:f>
                <c15:dlblRangeCache>
                  <c:ptCount val="8"/>
                  <c:pt idx="0">
                    <c:v>14%</c:v>
                  </c:pt>
                  <c:pt idx="1">
                    <c:v>24%</c:v>
                  </c:pt>
                  <c:pt idx="2">
                    <c:v>30%</c:v>
                  </c:pt>
                  <c:pt idx="3">
                    <c:v>30%</c:v>
                  </c:pt>
                  <c:pt idx="4">
                    <c:v>32%</c:v>
                  </c:pt>
                  <c:pt idx="5">
                    <c:v>32%</c:v>
                  </c:pt>
                  <c:pt idx="6">
                    <c:v>29%</c:v>
                  </c:pt>
                  <c:pt idx="7">
                    <c:v>29%</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742</c:v>
                </c:pt>
                <c:pt idx="1">
                  <c:v>15876</c:v>
                </c:pt>
                <c:pt idx="2">
                  <c:v>7886</c:v>
                </c:pt>
                <c:pt idx="3">
                  <c:v>6704</c:v>
                </c:pt>
                <c:pt idx="4">
                  <c:v>8000</c:v>
                </c:pt>
                <c:pt idx="5">
                  <c:v>14888</c:v>
                </c:pt>
                <c:pt idx="6">
                  <c:v>37522</c:v>
                </c:pt>
                <c:pt idx="7">
                  <c:v>64637</c:v>
                </c:pt>
              </c:numCache>
            </c:numRef>
          </c:val>
          <c:extLst>
            <c:ext xmlns:c15="http://schemas.microsoft.com/office/drawing/2012/chart" uri="{02D57815-91ED-43cb-92C2-25804820EDAC}">
              <c15:datalabelsRange>
                <c15:f>'36aperfresol_graf'!$V$20:$AC$20</c15:f>
                <c15:dlblRangeCache>
                  <c:ptCount val="8"/>
                  <c:pt idx="0">
                    <c:v>25%</c:v>
                  </c:pt>
                  <c:pt idx="1">
                    <c:v>17%</c:v>
                  </c:pt>
                  <c:pt idx="2">
                    <c:v>18%</c:v>
                  </c:pt>
                  <c:pt idx="3">
                    <c:v>14%</c:v>
                  </c:pt>
                  <c:pt idx="4">
                    <c:v>16%</c:v>
                  </c:pt>
                  <c:pt idx="5">
                    <c:v>20%</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551</c:v>
                </c:pt>
                <c:pt idx="1">
                  <c:v>10561</c:v>
                </c:pt>
                <c:pt idx="2">
                  <c:v>6259</c:v>
                </c:pt>
                <c:pt idx="3">
                  <c:v>8925</c:v>
                </c:pt>
                <c:pt idx="4">
                  <c:v>8615</c:v>
                </c:pt>
                <c:pt idx="5">
                  <c:v>11824</c:v>
                </c:pt>
                <c:pt idx="6">
                  <c:v>39985</c:v>
                </c:pt>
                <c:pt idx="7">
                  <c:v>187877</c:v>
                </c:pt>
              </c:numCache>
            </c:numRef>
          </c:val>
          <c:extLst>
            <c:ext xmlns:c15="http://schemas.microsoft.com/office/drawing/2012/chart" uri="{02D57815-91ED-43cb-92C2-25804820EDAC}">
              <c15:datalabelsRange>
                <c15:f>'36bperfresol_graf'!$V$12:$AC$12</c15:f>
                <c15:dlblRangeCache>
                  <c:ptCount val="8"/>
                  <c:pt idx="0">
                    <c:v>32%</c:v>
                  </c:pt>
                  <c:pt idx="1">
                    <c:v>32%</c:v>
                  </c:pt>
                  <c:pt idx="2">
                    <c:v>29%</c:v>
                  </c:pt>
                  <c:pt idx="3">
                    <c:v>29%</c:v>
                  </c:pt>
                  <c:pt idx="4">
                    <c:v>24%</c:v>
                  </c:pt>
                  <c:pt idx="5">
                    <c:v>20%</c:v>
                  </c:pt>
                  <c:pt idx="6">
                    <c:v>20%</c:v>
                  </c:pt>
                  <c:pt idx="7">
                    <c:v>29%</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778</c:v>
                </c:pt>
                <c:pt idx="1">
                  <c:v>12695</c:v>
                </c:pt>
                <c:pt idx="2">
                  <c:v>8080</c:v>
                </c:pt>
                <c:pt idx="3">
                  <c:v>11698</c:v>
                </c:pt>
                <c:pt idx="4">
                  <c:v>13181</c:v>
                </c:pt>
                <c:pt idx="5">
                  <c:v>21600</c:v>
                </c:pt>
                <c:pt idx="6">
                  <c:v>69634</c:v>
                </c:pt>
                <c:pt idx="7">
                  <c:v>246093</c:v>
                </c:pt>
              </c:numCache>
            </c:numRef>
          </c:val>
          <c:extLst>
            <c:ext xmlns:c15="http://schemas.microsoft.com/office/drawing/2012/chart" uri="{02D57815-91ED-43cb-92C2-25804820EDAC}">
              <c15:datalabelsRange>
                <c15:f>'36bperfresol_graf'!$V$13:$AC$13</c15:f>
                <c15:dlblRangeCache>
                  <c:ptCount val="8"/>
                  <c:pt idx="0">
                    <c:v>46%</c:v>
                  </c:pt>
                  <c:pt idx="1">
                    <c:v>38%</c:v>
                  </c:pt>
                  <c:pt idx="2">
                    <c:v>37%</c:v>
                  </c:pt>
                  <c:pt idx="3">
                    <c:v>38%</c:v>
                  </c:pt>
                  <c:pt idx="4">
                    <c:v>37%</c:v>
                  </c:pt>
                  <c:pt idx="5">
                    <c:v>37%</c:v>
                  </c:pt>
                  <c:pt idx="6">
                    <c:v>35%</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372</c:v>
                </c:pt>
                <c:pt idx="1">
                  <c:v>9774</c:v>
                </c:pt>
                <c:pt idx="2">
                  <c:v>7478</c:v>
                </c:pt>
                <c:pt idx="3">
                  <c:v>10138</c:v>
                </c:pt>
                <c:pt idx="4">
                  <c:v>13838</c:v>
                </c:pt>
                <c:pt idx="5">
                  <c:v>24576</c:v>
                </c:pt>
                <c:pt idx="6">
                  <c:v>89696</c:v>
                </c:pt>
                <c:pt idx="7">
                  <c:v>222012</c:v>
                </c:pt>
              </c:numCache>
            </c:numRef>
          </c:val>
          <c:extLst>
            <c:ext xmlns:c15="http://schemas.microsoft.com/office/drawing/2012/chart" uri="{02D57815-91ED-43cb-92C2-25804820EDAC}">
              <c15:datalabelsRange>
                <c15:f>'36bperfresol_graf'!$V$14:$AC$14</c15:f>
                <c15:dlblRangeCache>
                  <c:ptCount val="8"/>
                  <c:pt idx="0">
                    <c:v>22%</c:v>
                  </c:pt>
                  <c:pt idx="1">
                    <c:v>30%</c:v>
                  </c:pt>
                  <c:pt idx="2">
                    <c:v>34%</c:v>
                  </c:pt>
                  <c:pt idx="3">
                    <c:v>33%</c:v>
                  </c:pt>
                  <c:pt idx="4">
                    <c:v>39%</c:v>
                  </c:pt>
                  <c:pt idx="5">
                    <c:v>42%</c:v>
                  </c:pt>
                  <c:pt idx="6">
                    <c:v>45%</c:v>
                  </c:pt>
                  <c:pt idx="7">
                    <c:v>34%</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734</c:v>
                </c:pt>
                <c:pt idx="1">
                  <c:v>22608</c:v>
                </c:pt>
                <c:pt idx="2">
                  <c:v>9774</c:v>
                </c:pt>
                <c:pt idx="3">
                  <c:v>11038</c:v>
                </c:pt>
                <c:pt idx="4">
                  <c:v>9803</c:v>
                </c:pt>
                <c:pt idx="5">
                  <c:v>13044</c:v>
                </c:pt>
                <c:pt idx="6">
                  <c:v>30163</c:v>
                </c:pt>
                <c:pt idx="7">
                  <c:v>60631</c:v>
                </c:pt>
              </c:numCache>
            </c:numRef>
          </c:val>
          <c:extLst>
            <c:ext xmlns:c15="http://schemas.microsoft.com/office/drawing/2012/chart" uri="{02D57815-91ED-43cb-92C2-25804820EDAC}">
              <c15:datalabelsRange>
                <c15:f>'36bperfresol_graf'!$V$17:$AC$17</c15:f>
                <c15:dlblRangeCache>
                  <c:ptCount val="8"/>
                  <c:pt idx="0">
                    <c:v>33%</c:v>
                  </c:pt>
                  <c:pt idx="1">
                    <c:v>29%</c:v>
                  </c:pt>
                  <c:pt idx="2">
                    <c:v>28%</c:v>
                  </c:pt>
                  <c:pt idx="3">
                    <c:v>27%</c:v>
                  </c:pt>
                  <c:pt idx="4">
                    <c:v>24%</c:v>
                  </c:pt>
                  <c:pt idx="5">
                    <c:v>21%</c:v>
                  </c:pt>
                  <c:pt idx="6">
                    <c:v>24%</c:v>
                  </c:pt>
                  <c:pt idx="7">
                    <c:v>26%</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1042</c:v>
                </c:pt>
                <c:pt idx="1">
                  <c:v>31632</c:v>
                </c:pt>
                <c:pt idx="2">
                  <c:v>12786</c:v>
                </c:pt>
                <c:pt idx="3">
                  <c:v>15428</c:v>
                </c:pt>
                <c:pt idx="4">
                  <c:v>15804</c:v>
                </c:pt>
                <c:pt idx="5">
                  <c:v>23569</c:v>
                </c:pt>
                <c:pt idx="6">
                  <c:v>47812</c:v>
                </c:pt>
                <c:pt idx="7">
                  <c:v>85287</c:v>
                </c:pt>
              </c:numCache>
            </c:numRef>
          </c:val>
          <c:extLst>
            <c:ext xmlns:c15="http://schemas.microsoft.com/office/drawing/2012/chart" uri="{02D57815-91ED-43cb-92C2-25804820EDAC}">
              <c15:datalabelsRange>
                <c15:f>'36bperfresol_graf'!$V$18:$AC$18</c15:f>
                <c15:dlblRangeCache>
                  <c:ptCount val="8"/>
                  <c:pt idx="0">
                    <c:v>47%</c:v>
                  </c:pt>
                  <c:pt idx="1">
                    <c:v>41%</c:v>
                  </c:pt>
                  <c:pt idx="2">
                    <c:v>36%</c:v>
                  </c:pt>
                  <c:pt idx="3">
                    <c:v>38%</c:v>
                  </c:pt>
                  <c:pt idx="4">
                    <c:v>38%</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420</c:v>
                </c:pt>
                <c:pt idx="1">
                  <c:v>22402</c:v>
                </c:pt>
                <c:pt idx="2">
                  <c:v>12848</c:v>
                </c:pt>
                <c:pt idx="3">
                  <c:v>14101</c:v>
                </c:pt>
                <c:pt idx="4">
                  <c:v>15744</c:v>
                </c:pt>
                <c:pt idx="5">
                  <c:v>24128</c:v>
                </c:pt>
                <c:pt idx="6">
                  <c:v>48084</c:v>
                </c:pt>
                <c:pt idx="7">
                  <c:v>87607</c:v>
                </c:pt>
              </c:numCache>
            </c:numRef>
          </c:val>
          <c:extLst>
            <c:ext xmlns:c15="http://schemas.microsoft.com/office/drawing/2012/chart" uri="{02D57815-91ED-43cb-92C2-25804820EDAC}">
              <c15:datalabelsRange>
                <c15:f>'36bperfresol_graf'!$V$19:$AC$19</c15:f>
                <c15:dlblRangeCache>
                  <c:ptCount val="8"/>
                  <c:pt idx="0">
                    <c:v>19%</c:v>
                  </c:pt>
                  <c:pt idx="1">
                    <c:v>29%</c:v>
                  </c:pt>
                  <c:pt idx="2">
                    <c:v>36%</c:v>
                  </c:pt>
                  <c:pt idx="3">
                    <c:v>35%</c:v>
                  </c:pt>
                  <c:pt idx="4">
                    <c:v>38%</c:v>
                  </c:pt>
                  <c:pt idx="5">
                    <c:v>40%</c:v>
                  </c:pt>
                  <c:pt idx="6">
                    <c:v>38%</c:v>
                  </c:pt>
                  <c:pt idx="7">
                    <c:v>38%</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79.472822153658626</c:v>
                </c:pt>
                <c:pt idx="1">
                  <c:v>44.009828662504979</c:v>
                </c:pt>
                <c:pt idx="2">
                  <c:v>61.606155939120825</c:v>
                </c:pt>
                <c:pt idx="3">
                  <c:v>52.593273433250175</c:v>
                </c:pt>
                <c:pt idx="4">
                  <c:v>30.13905969160912</c:v>
                </c:pt>
                <c:pt idx="5">
                  <c:v>65.560254451117672</c:v>
                </c:pt>
                <c:pt idx="6">
                  <c:v>49.87928618459928</c:v>
                </c:pt>
                <c:pt idx="7">
                  <c:v>70.185336680865476</c:v>
                </c:pt>
                <c:pt idx="8">
                  <c:v>43.099412544741419</c:v>
                </c:pt>
                <c:pt idx="9">
                  <c:v>44.194932269902552</c:v>
                </c:pt>
                <c:pt idx="10">
                  <c:v>39.344677519629741</c:v>
                </c:pt>
                <c:pt idx="11">
                  <c:v>64.644462436137246</c:v>
                </c:pt>
                <c:pt idx="12">
                  <c:v>68.995229452353257</c:v>
                </c:pt>
                <c:pt idx="13">
                  <c:v>51.723962484948188</c:v>
                </c:pt>
                <c:pt idx="14">
                  <c:v>45.283018867924525</c:v>
                </c:pt>
                <c:pt idx="15">
                  <c:v>53.925558606792187</c:v>
                </c:pt>
                <c:pt idx="16">
                  <c:v>83.692307692307693</c:v>
                </c:pt>
                <c:pt idx="17">
                  <c:v>61.647727272727273</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1.0652003916639219</c:v>
                </c:pt>
                <c:pt idx="1">
                  <c:v>16.431465001992297</c:v>
                </c:pt>
                <c:pt idx="2">
                  <c:v>11.010968455063345</c:v>
                </c:pt>
                <c:pt idx="3">
                  <c:v>1.4837463187709854</c:v>
                </c:pt>
                <c:pt idx="4">
                  <c:v>29.756882035758206</c:v>
                </c:pt>
                <c:pt idx="5">
                  <c:v>1.2011798571377803</c:v>
                </c:pt>
                <c:pt idx="6">
                  <c:v>27.755173248242755</c:v>
                </c:pt>
                <c:pt idx="7">
                  <c:v>11.108917035741488</c:v>
                </c:pt>
                <c:pt idx="8">
                  <c:v>8.2044302313782982</c:v>
                </c:pt>
                <c:pt idx="9">
                  <c:v>10.040435285651238</c:v>
                </c:pt>
                <c:pt idx="10">
                  <c:v>45.027516175827209</c:v>
                </c:pt>
                <c:pt idx="11">
                  <c:v>15.052532640963362</c:v>
                </c:pt>
                <c:pt idx="12">
                  <c:v>11.168537878299881</c:v>
                </c:pt>
                <c:pt idx="13">
                  <c:v>2.3302749181690214</c:v>
                </c:pt>
                <c:pt idx="14">
                  <c:v>12.48834628190899</c:v>
                </c:pt>
                <c:pt idx="15">
                  <c:v>1.3809589663551771</c:v>
                </c:pt>
                <c:pt idx="16">
                  <c:v>7.7062937062937067</c:v>
                </c:pt>
                <c:pt idx="17">
                  <c:v>0.10146103896103896</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19.459288686335007</c:v>
                </c:pt>
                <c:pt idx="1">
                  <c:v>39.55870633550272</c:v>
                </c:pt>
                <c:pt idx="2">
                  <c:v>27.325482526996005</c:v>
                </c:pt>
                <c:pt idx="3">
                  <c:v>45.922980247978842</c:v>
                </c:pt>
                <c:pt idx="4">
                  <c:v>40.104058272632678</c:v>
                </c:pt>
                <c:pt idx="5">
                  <c:v>33.238565691744554</c:v>
                </c:pt>
                <c:pt idx="6">
                  <c:v>20.815676475719357</c:v>
                </c:pt>
                <c:pt idx="7">
                  <c:v>18.686939923081987</c:v>
                </c:pt>
                <c:pt idx="8">
                  <c:v>48.666067198723624</c:v>
                </c:pt>
                <c:pt idx="9">
                  <c:v>45.439798340443637</c:v>
                </c:pt>
                <c:pt idx="10">
                  <c:v>15.627806304543046</c:v>
                </c:pt>
                <c:pt idx="11">
                  <c:v>20.176442670091291</c:v>
                </c:pt>
                <c:pt idx="12">
                  <c:v>19.805161588565841</c:v>
                </c:pt>
                <c:pt idx="13">
                  <c:v>45.938978681546054</c:v>
                </c:pt>
                <c:pt idx="14">
                  <c:v>42.05105438401776</c:v>
                </c:pt>
                <c:pt idx="15">
                  <c:v>37.680028448940078</c:v>
                </c:pt>
                <c:pt idx="16">
                  <c:v>8.6013986013986017</c:v>
                </c:pt>
                <c:pt idx="17">
                  <c:v>38.250811688311686</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2.6887683424415363E-3</c:v>
                </c:pt>
                <c:pt idx="1">
                  <c:v>0</c:v>
                </c:pt>
                <c:pt idx="2">
                  <c:v>5.7393078819828247E-2</c:v>
                </c:pt>
                <c:pt idx="3">
                  <c:v>0</c:v>
                </c:pt>
                <c:pt idx="4">
                  <c:v>0</c:v>
                </c:pt>
                <c:pt idx="5">
                  <c:v>0</c:v>
                </c:pt>
                <c:pt idx="6">
                  <c:v>1.5498640914386048</c:v>
                </c:pt>
                <c:pt idx="7">
                  <c:v>1.8806360311057198E-2</c:v>
                </c:pt>
                <c:pt idx="8">
                  <c:v>3.0090025156660566E-2</c:v>
                </c:pt>
                <c:pt idx="9">
                  <c:v>0.3248341040025764</c:v>
                </c:pt>
                <c:pt idx="10">
                  <c:v>0</c:v>
                </c:pt>
                <c:pt idx="11">
                  <c:v>0.12656225280809999</c:v>
                </c:pt>
                <c:pt idx="12">
                  <c:v>3.1071080781020874E-2</c:v>
                </c:pt>
                <c:pt idx="13">
                  <c:v>6.7839153367365975E-3</c:v>
                </c:pt>
                <c:pt idx="14">
                  <c:v>0.17758046614872364</c:v>
                </c:pt>
                <c:pt idx="15">
                  <c:v>7.0134539779125591</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71.900995102231207</c:v>
                </c:pt>
                <c:pt idx="1">
                  <c:v>46.013575701794757</c:v>
                </c:pt>
                <c:pt idx="2">
                  <c:v>58.401084010840108</c:v>
                </c:pt>
                <c:pt idx="3">
                  <c:v>56.03644646924829</c:v>
                </c:pt>
                <c:pt idx="4">
                  <c:v>33.844558454317216</c:v>
                </c:pt>
                <c:pt idx="5">
                  <c:v>71.54906153480637</c:v>
                </c:pt>
                <c:pt idx="6">
                  <c:v>45.147290072334627</c:v>
                </c:pt>
                <c:pt idx="7">
                  <c:v>62.160235549356891</c:v>
                </c:pt>
                <c:pt idx="8">
                  <c:v>50.371707731520814</c:v>
                </c:pt>
                <c:pt idx="9">
                  <c:v>43.370924389388804</c:v>
                </c:pt>
                <c:pt idx="10">
                  <c:v>42.10030439194086</c:v>
                </c:pt>
                <c:pt idx="11">
                  <c:v>66.157192741427679</c:v>
                </c:pt>
                <c:pt idx="12">
                  <c:v>65.290267468572154</c:v>
                </c:pt>
                <c:pt idx="13">
                  <c:v>49.572904844394003</c:v>
                </c:pt>
                <c:pt idx="14">
                  <c:v>49.512716900404087</c:v>
                </c:pt>
                <c:pt idx="15">
                  <c:v>58.668211728676077</c:v>
                </c:pt>
                <c:pt idx="16">
                  <c:v>72.878998609179419</c:v>
                </c:pt>
                <c:pt idx="17">
                  <c:v>56.476002629848786</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2.3050610277540233</c:v>
                </c:pt>
                <c:pt idx="1">
                  <c:v>23.774735388863323</c:v>
                </c:pt>
                <c:pt idx="2">
                  <c:v>15.907859078590786</c:v>
                </c:pt>
                <c:pt idx="3">
                  <c:v>3.1364990362712457</c:v>
                </c:pt>
                <c:pt idx="4">
                  <c:v>25.799585198122475</c:v>
                </c:pt>
                <c:pt idx="5">
                  <c:v>1.9838441435020195</c:v>
                </c:pt>
                <c:pt idx="6">
                  <c:v>33.682775972324144</c:v>
                </c:pt>
                <c:pt idx="7">
                  <c:v>12.67007593367426</c:v>
                </c:pt>
                <c:pt idx="8">
                  <c:v>11.452138204474654</c:v>
                </c:pt>
                <c:pt idx="9">
                  <c:v>11.309454247984107</c:v>
                </c:pt>
                <c:pt idx="10">
                  <c:v>43.528047543122192</c:v>
                </c:pt>
                <c:pt idx="11">
                  <c:v>17.012994447306657</c:v>
                </c:pt>
                <c:pt idx="12">
                  <c:v>15.768755699724105</c:v>
                </c:pt>
                <c:pt idx="13">
                  <c:v>4.5457260617645305</c:v>
                </c:pt>
                <c:pt idx="14">
                  <c:v>18.041359638697408</c:v>
                </c:pt>
                <c:pt idx="15">
                  <c:v>2.8845755907792907</c:v>
                </c:pt>
                <c:pt idx="16">
                  <c:v>13.518776077885953</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25.786169633833477</c:v>
                </c:pt>
                <c:pt idx="1">
                  <c:v>30.211688909341923</c:v>
                </c:pt>
                <c:pt idx="2">
                  <c:v>25.591689250225837</c:v>
                </c:pt>
                <c:pt idx="3">
                  <c:v>40.827054494480464</c:v>
                </c:pt>
                <c:pt idx="4">
                  <c:v>40.355856347560312</c:v>
                </c:pt>
                <c:pt idx="5">
                  <c:v>26.467094321691611</c:v>
                </c:pt>
                <c:pt idx="6">
                  <c:v>19.920327078310095</c:v>
                </c:pt>
                <c:pt idx="7">
                  <c:v>25.123198512319853</c:v>
                </c:pt>
                <c:pt idx="8">
                  <c:v>38.06464174454829</c:v>
                </c:pt>
                <c:pt idx="9">
                  <c:v>44.875540493163491</c:v>
                </c:pt>
                <c:pt idx="10">
                  <c:v>14.371648064936947</c:v>
                </c:pt>
                <c:pt idx="11">
                  <c:v>16.586524700898735</c:v>
                </c:pt>
                <c:pt idx="12">
                  <c:v>18.865942489062302</c:v>
                </c:pt>
                <c:pt idx="13">
                  <c:v>45.869422376202138</c:v>
                </c:pt>
                <c:pt idx="14">
                  <c:v>32.184454480627522</c:v>
                </c:pt>
                <c:pt idx="15">
                  <c:v>30.331498572197162</c:v>
                </c:pt>
                <c:pt idx="16">
                  <c:v>13.602225312934632</c:v>
                </c:pt>
                <c:pt idx="17">
                  <c:v>43.523997370151214</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7.7742361812951875E-3</c:v>
                </c:pt>
                <c:pt idx="1">
                  <c:v>0</c:v>
                </c:pt>
                <c:pt idx="2">
                  <c:v>9.9367660343270103E-2</c:v>
                </c:pt>
                <c:pt idx="3">
                  <c:v>0</c:v>
                </c:pt>
                <c:pt idx="4">
                  <c:v>0</c:v>
                </c:pt>
                <c:pt idx="5">
                  <c:v>0</c:v>
                </c:pt>
                <c:pt idx="6">
                  <c:v>1.2496068770311353</c:v>
                </c:pt>
                <c:pt idx="7">
                  <c:v>4.6490004649000466E-2</c:v>
                </c:pt>
                <c:pt idx="8">
                  <c:v>0.11151231945624469</c:v>
                </c:pt>
                <c:pt idx="9">
                  <c:v>0.44408086946359704</c:v>
                </c:pt>
                <c:pt idx="10">
                  <c:v>0</c:v>
                </c:pt>
                <c:pt idx="11">
                  <c:v>0.24328811036693571</c:v>
                </c:pt>
                <c:pt idx="12">
                  <c:v>7.5034342641439739E-2</c:v>
                </c:pt>
                <c:pt idx="13">
                  <c:v>1.1946717639328594E-2</c:v>
                </c:pt>
                <c:pt idx="14">
                  <c:v>0.26146898027097693</c:v>
                </c:pt>
                <c:pt idx="15">
                  <c:v>8.1157141083474738</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78.610434429557444</c:v>
                </c:pt>
                <c:pt idx="1">
                  <c:v>39.748636471425186</c:v>
                </c:pt>
                <c:pt idx="2">
                  <c:v>60.256089943785135</c:v>
                </c:pt>
                <c:pt idx="3">
                  <c:v>51.594136770661038</c:v>
                </c:pt>
                <c:pt idx="4">
                  <c:v>29.90235312950216</c:v>
                </c:pt>
                <c:pt idx="5">
                  <c:v>70.039159274354674</c:v>
                </c:pt>
                <c:pt idx="6">
                  <c:v>48.09901531728665</c:v>
                </c:pt>
                <c:pt idx="7">
                  <c:v>64.504391824668133</c:v>
                </c:pt>
                <c:pt idx="8">
                  <c:v>47.12387454067327</c:v>
                </c:pt>
                <c:pt idx="9">
                  <c:v>45.072764632363842</c:v>
                </c:pt>
                <c:pt idx="10">
                  <c:v>38.225861480723303</c:v>
                </c:pt>
                <c:pt idx="11">
                  <c:v>65.514530470613749</c:v>
                </c:pt>
                <c:pt idx="12">
                  <c:v>69.010242269056533</c:v>
                </c:pt>
                <c:pt idx="13">
                  <c:v>53.627760252365931</c:v>
                </c:pt>
                <c:pt idx="14">
                  <c:v>47.305251009809581</c:v>
                </c:pt>
                <c:pt idx="15">
                  <c:v>54.656615933481028</c:v>
                </c:pt>
                <c:pt idx="16">
                  <c:v>79.732225300092338</c:v>
                </c:pt>
                <c:pt idx="17">
                  <c:v>60.076880834706202</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1.1479902557856272</c:v>
                </c:pt>
                <c:pt idx="1">
                  <c:v>19.141569836376572</c:v>
                </c:pt>
                <c:pt idx="2">
                  <c:v>11.567770143660212</c:v>
                </c:pt>
                <c:pt idx="3">
                  <c:v>2.18445217589688</c:v>
                </c:pt>
                <c:pt idx="4">
                  <c:v>28.018782348860785</c:v>
                </c:pt>
                <c:pt idx="5">
                  <c:v>1.3665787580915847</c:v>
                </c:pt>
                <c:pt idx="6">
                  <c:v>27.289045404814004</c:v>
                </c:pt>
                <c:pt idx="7">
                  <c:v>12.564313937292134</c:v>
                </c:pt>
                <c:pt idx="8">
                  <c:v>10.04597621079396</c:v>
                </c:pt>
                <c:pt idx="9">
                  <c:v>10.146800262672908</c:v>
                </c:pt>
                <c:pt idx="10">
                  <c:v>44.169225520300238</c:v>
                </c:pt>
                <c:pt idx="11">
                  <c:v>14.107568857080894</c:v>
                </c:pt>
                <c:pt idx="12">
                  <c:v>10.397872759503644</c:v>
                </c:pt>
                <c:pt idx="13">
                  <c:v>1.8708377146862951</c:v>
                </c:pt>
                <c:pt idx="14">
                  <c:v>15.695326024235429</c:v>
                </c:pt>
                <c:pt idx="15">
                  <c:v>1.921915009926058</c:v>
                </c:pt>
                <c:pt idx="16">
                  <c:v>8.9258233302554633</c:v>
                </c:pt>
                <c:pt idx="17">
                  <c:v>0.21965952773201539</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20.23954526999594</c:v>
                </c:pt>
                <c:pt idx="1">
                  <c:v>41.109793692198245</c:v>
                </c:pt>
                <c:pt idx="2">
                  <c:v>28.144909431605246</c:v>
                </c:pt>
                <c:pt idx="3">
                  <c:v>46.221411053442083</c:v>
                </c:pt>
                <c:pt idx="4">
                  <c:v>42.078864521637051</c:v>
                </c:pt>
                <c:pt idx="5">
                  <c:v>28.594261967553745</c:v>
                </c:pt>
                <c:pt idx="6">
                  <c:v>23.049439277899342</c:v>
                </c:pt>
                <c:pt idx="7">
                  <c:v>22.922766423150176</c:v>
                </c:pt>
                <c:pt idx="8">
                  <c:v>42.816217063443688</c:v>
                </c:pt>
                <c:pt idx="9">
                  <c:v>44.395958226534198</c:v>
                </c:pt>
                <c:pt idx="10">
                  <c:v>17.604912998976459</c:v>
                </c:pt>
                <c:pt idx="11">
                  <c:v>20.247777054868791</c:v>
                </c:pt>
                <c:pt idx="12">
                  <c:v>20.576127634429781</c:v>
                </c:pt>
                <c:pt idx="13">
                  <c:v>44.49702067998598</c:v>
                </c:pt>
                <c:pt idx="14">
                  <c:v>36.803231390652051</c:v>
                </c:pt>
                <c:pt idx="15">
                  <c:v>36.038783554391919</c:v>
                </c:pt>
                <c:pt idx="16">
                  <c:v>11.3419513696522</c:v>
                </c:pt>
                <c:pt idx="17">
                  <c:v>39.703459637561778</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2.0300446609825416E-3</c:v>
                </c:pt>
                <c:pt idx="1">
                  <c:v>0</c:v>
                </c:pt>
                <c:pt idx="2">
                  <c:v>3.1230480949406621E-2</c:v>
                </c:pt>
                <c:pt idx="3">
                  <c:v>0</c:v>
                </c:pt>
                <c:pt idx="4">
                  <c:v>0</c:v>
                </c:pt>
                <c:pt idx="5">
                  <c:v>0</c:v>
                </c:pt>
                <c:pt idx="6">
                  <c:v>1.5625</c:v>
                </c:pt>
                <c:pt idx="7">
                  <c:v>8.5278148895647967E-3</c:v>
                </c:pt>
                <c:pt idx="8">
                  <c:v>1.3932185089078909E-2</c:v>
                </c:pt>
                <c:pt idx="9">
                  <c:v>0.38447687842904654</c:v>
                </c:pt>
                <c:pt idx="10">
                  <c:v>0</c:v>
                </c:pt>
                <c:pt idx="11">
                  <c:v>0.13012361743656473</c:v>
                </c:pt>
                <c:pt idx="12">
                  <c:v>1.5757337010045301E-2</c:v>
                </c:pt>
                <c:pt idx="13">
                  <c:v>4.3813529617946021E-3</c:v>
                </c:pt>
                <c:pt idx="14">
                  <c:v>0.19619157530294287</c:v>
                </c:pt>
                <c:pt idx="15">
                  <c:v>7.3826855022009958</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85.957624165567751</c:v>
                </c:pt>
                <c:pt idx="1">
                  <c:v>46.537701603639206</c:v>
                </c:pt>
                <c:pt idx="2">
                  <c:v>64.466038869965942</c:v>
                </c:pt>
                <c:pt idx="3">
                  <c:v>51.699228369725823</c:v>
                </c:pt>
                <c:pt idx="4">
                  <c:v>26.12082066869301</c:v>
                </c:pt>
                <c:pt idx="5">
                  <c:v>50.790788013318533</c:v>
                </c:pt>
                <c:pt idx="6">
                  <c:v>54.492182036866105</c:v>
                </c:pt>
                <c:pt idx="7">
                  <c:v>81.978253605120429</c:v>
                </c:pt>
                <c:pt idx="8">
                  <c:v>35.472739820565906</c:v>
                </c:pt>
                <c:pt idx="9">
                  <c:v>43.896303148584771</c:v>
                </c:pt>
                <c:pt idx="10">
                  <c:v>37.900641025641029</c:v>
                </c:pt>
                <c:pt idx="11">
                  <c:v>62.260391232353847</c:v>
                </c:pt>
                <c:pt idx="12">
                  <c:v>73.212399662019436</c:v>
                </c:pt>
                <c:pt idx="13">
                  <c:v>51.340344365398494</c:v>
                </c:pt>
                <c:pt idx="14">
                  <c:v>41.6243654822335</c:v>
                </c:pt>
                <c:pt idx="15">
                  <c:v>50.61681712908257</c:v>
                </c:pt>
                <c:pt idx="16">
                  <c:v>99.049203708105537</c:v>
                </c:pt>
                <c:pt idx="17">
                  <c:v>68.411097099621685</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8.1991295257486829E-2</c:v>
                </c:pt>
                <c:pt idx="1">
                  <c:v>7.940081790194367</c:v>
                </c:pt>
                <c:pt idx="2">
                  <c:v>7.8491284311761174</c:v>
                </c:pt>
                <c:pt idx="3">
                  <c:v>0.20522081759973732</c:v>
                </c:pt>
                <c:pt idx="4">
                  <c:v>36.41084093211753</c:v>
                </c:pt>
                <c:pt idx="5">
                  <c:v>0</c:v>
                </c:pt>
                <c:pt idx="6">
                  <c:v>24.182540348521719</c:v>
                </c:pt>
                <c:pt idx="7">
                  <c:v>8.4980592756342705</c:v>
                </c:pt>
                <c:pt idx="8">
                  <c:v>4.7540425085829598</c:v>
                </c:pt>
                <c:pt idx="9">
                  <c:v>8.9471249844883403</c:v>
                </c:pt>
                <c:pt idx="10">
                  <c:v>47.248931623931625</c:v>
                </c:pt>
                <c:pt idx="11">
                  <c:v>14.108501024388875</c:v>
                </c:pt>
                <c:pt idx="12">
                  <c:v>6.9404837346852553</c:v>
                </c:pt>
                <c:pt idx="13">
                  <c:v>0.95886173832353849</c:v>
                </c:pt>
                <c:pt idx="14">
                  <c:v>7.1894747746814458</c:v>
                </c:pt>
                <c:pt idx="15">
                  <c:v>7.798837264262419E-2</c:v>
                </c:pt>
                <c:pt idx="16">
                  <c:v>0.85571666270501545</c:v>
                </c:pt>
                <c:pt idx="17">
                  <c:v>6.3051702395964693E-2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13.960384539174758</c:v>
                </c:pt>
                <c:pt idx="1">
                  <c:v>45.522216606166431</c:v>
                </c:pt>
                <c:pt idx="2">
                  <c:v>27.629733520336607</c:v>
                </c:pt>
                <c:pt idx="3">
                  <c:v>48.095550812674439</c:v>
                </c:pt>
                <c:pt idx="4">
                  <c:v>37.468338399189463</c:v>
                </c:pt>
                <c:pt idx="5">
                  <c:v>49.209211986681467</c:v>
                </c:pt>
                <c:pt idx="6">
                  <c:v>19.585466140807249</c:v>
                </c:pt>
                <c:pt idx="7">
                  <c:v>9.5185461275480048</c:v>
                </c:pt>
                <c:pt idx="8">
                  <c:v>59.767102584934179</c:v>
                </c:pt>
                <c:pt idx="9">
                  <c:v>46.987353767358954</c:v>
                </c:pt>
                <c:pt idx="10">
                  <c:v>14.850427350427351</c:v>
                </c:pt>
                <c:pt idx="11">
                  <c:v>23.622688108669418</c:v>
                </c:pt>
                <c:pt idx="12">
                  <c:v>19.845796366708914</c:v>
                </c:pt>
                <c:pt idx="13">
                  <c:v>47.695638725641821</c:v>
                </c:pt>
                <c:pt idx="14">
                  <c:v>51.06184605822024</c:v>
                </c:pt>
                <c:pt idx="15">
                  <c:v>43.224464716169592</c:v>
                </c:pt>
                <c:pt idx="16">
                  <c:v>9.5079629189446166E-2</c:v>
                </c:pt>
                <c:pt idx="17">
                  <c:v>31.525851197982345</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5.5099178521338409E-2</c:v>
                </c:pt>
                <c:pt idx="3">
                  <c:v>0</c:v>
                </c:pt>
                <c:pt idx="4">
                  <c:v>0</c:v>
                </c:pt>
                <c:pt idx="5">
                  <c:v>0</c:v>
                </c:pt>
                <c:pt idx="6">
                  <c:v>1.7398114738049286</c:v>
                </c:pt>
                <c:pt idx="7">
                  <c:v>5.1409916972984093E-3</c:v>
                </c:pt>
                <c:pt idx="8">
                  <c:v>6.1150859169571336E-3</c:v>
                </c:pt>
                <c:pt idx="9">
                  <c:v>0.1692180995679298</c:v>
                </c:pt>
                <c:pt idx="10">
                  <c:v>0</c:v>
                </c:pt>
                <c:pt idx="11">
                  <c:v>8.4196345878588871E-3</c:v>
                </c:pt>
                <c:pt idx="12">
                  <c:v>1.3202365863962822E-3</c:v>
                </c:pt>
                <c:pt idx="13">
                  <c:v>5.1551706361480567E-3</c:v>
                </c:pt>
                <c:pt idx="14">
                  <c:v>0.12431368486480887</c:v>
                </c:pt>
                <c:pt idx="15">
                  <c:v>6.0807297821052133</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extLst>
              <c:ext xmlns:c16="http://schemas.microsoft.com/office/drawing/2014/chart" uri="{C3380CC4-5D6E-409C-BE32-E72D297353CC}">
                <c16:uniqueId val="{00000003-2CFB-46D3-A574-771DF452054E}"/>
              </c:ext>
            </c:extLst>
          </c:dPt>
          <c:dPt>
            <c:idx val="7"/>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Aragón</c:v>
                </c:pt>
                <c:pt idx="6">
                  <c:v>Extremadura</c:v>
                </c:pt>
                <c:pt idx="7">
                  <c:v>TOTAL</c:v>
                </c:pt>
                <c:pt idx="8">
                  <c:v>Madrid, Comunidad de</c:v>
                </c:pt>
                <c:pt idx="9">
                  <c:v>Murcia, Región de</c:v>
                </c:pt>
                <c:pt idx="10">
                  <c:v>Rioja, La</c:v>
                </c:pt>
                <c:pt idx="11">
                  <c:v>Cataluña</c:v>
                </c:pt>
                <c:pt idx="12">
                  <c:v>País Vasco</c:v>
                </c:pt>
                <c:pt idx="13">
                  <c:v>Navarra, Comunidad Foral de</c:v>
                </c:pt>
                <c:pt idx="14">
                  <c:v>Asturias, Principado de</c:v>
                </c:pt>
                <c:pt idx="15">
                  <c:v>Canarias</c:v>
                </c:pt>
                <c:pt idx="16">
                  <c:v>Cantabria</c:v>
                </c:pt>
                <c:pt idx="17">
                  <c:v>Ceuta y Melilla</c:v>
                </c:pt>
                <c:pt idx="18">
                  <c:v>Galicia</c:v>
                </c:pt>
              </c:strCache>
            </c:strRef>
          </c:cat>
          <c:val>
            <c:numRef>
              <c:f>'42pbpcasaadpot'!$Q$11:$Q$29</c:f>
              <c:numCache>
                <c:formatCode>#,##0.00</c:formatCode>
                <c:ptCount val="19"/>
                <c:pt idx="0">
                  <c:v>30.185711823509134</c:v>
                </c:pt>
                <c:pt idx="1">
                  <c:v>28.143312579666059</c:v>
                </c:pt>
                <c:pt idx="2">
                  <c:v>26.988499486771268</c:v>
                </c:pt>
                <c:pt idx="3">
                  <c:v>25.955927113347673</c:v>
                </c:pt>
                <c:pt idx="4">
                  <c:v>25.32219333887284</c:v>
                </c:pt>
                <c:pt idx="5">
                  <c:v>24.504597571277152</c:v>
                </c:pt>
                <c:pt idx="6">
                  <c:v>23.896459025488941</c:v>
                </c:pt>
                <c:pt idx="7">
                  <c:v>23.352245685324316</c:v>
                </c:pt>
                <c:pt idx="8">
                  <c:v>22.822331158728581</c:v>
                </c:pt>
                <c:pt idx="9">
                  <c:v>22.615489539245381</c:v>
                </c:pt>
                <c:pt idx="10">
                  <c:v>21.383245834284409</c:v>
                </c:pt>
                <c:pt idx="11">
                  <c:v>21.284057065117477</c:v>
                </c:pt>
                <c:pt idx="12">
                  <c:v>20.955005517519609</c:v>
                </c:pt>
                <c:pt idx="13">
                  <c:v>18.996598437888899</c:v>
                </c:pt>
                <c:pt idx="14">
                  <c:v>18.034864280618059</c:v>
                </c:pt>
                <c:pt idx="15">
                  <c:v>17.535865172141378</c:v>
                </c:pt>
                <c:pt idx="16">
                  <c:v>17.454019506283839</c:v>
                </c:pt>
                <c:pt idx="17">
                  <c:v>17.280492928161323</c:v>
                </c:pt>
                <c:pt idx="18">
                  <c:v>16.043223030172378</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Pt>
            <c:idx val="10"/>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B-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Castilla y León</c:v>
                </c:pt>
                <c:pt idx="3">
                  <c:v>Balears, Illes</c:v>
                </c:pt>
                <c:pt idx="4">
                  <c:v>Cataluña</c:v>
                </c:pt>
                <c:pt idx="5">
                  <c:v>Castilla - La Mancha</c:v>
                </c:pt>
                <c:pt idx="6">
                  <c:v>País Vasco</c:v>
                </c:pt>
                <c:pt idx="7">
                  <c:v>Rioja, La</c:v>
                </c:pt>
                <c:pt idx="8">
                  <c:v>Murcia, Región de</c:v>
                </c:pt>
                <c:pt idx="9">
                  <c:v>Comunitat Valenciana</c:v>
                </c:pt>
                <c:pt idx="10">
                  <c:v>TOTAL</c:v>
                </c:pt>
                <c:pt idx="11">
                  <c:v>Madrid, Comunidad de</c:v>
                </c:pt>
                <c:pt idx="12">
                  <c:v>Aragón</c:v>
                </c:pt>
                <c:pt idx="13">
                  <c:v>Canarias</c:v>
                </c:pt>
                <c:pt idx="14">
                  <c:v>Asturias, Principado de</c:v>
                </c:pt>
                <c:pt idx="15">
                  <c:v>Ceuta y Melilla</c:v>
                </c:pt>
                <c:pt idx="16">
                  <c:v>Navarra, Comunidad Foral de</c:v>
                </c:pt>
                <c:pt idx="17">
                  <c:v>Cantabria</c:v>
                </c:pt>
                <c:pt idx="18">
                  <c:v>Galicia</c:v>
                </c:pt>
              </c:strCache>
            </c:strRef>
          </c:cat>
          <c:val>
            <c:numRef>
              <c:f>'22solcasaadpot'!$R$10:$R$28</c:f>
              <c:numCache>
                <c:formatCode>0.00</c:formatCode>
                <c:ptCount val="19"/>
                <c:pt idx="0">
                  <c:v>39.948655194439439</c:v>
                </c:pt>
                <c:pt idx="1">
                  <c:v>39.37674621364738</c:v>
                </c:pt>
                <c:pt idx="2">
                  <c:v>38.397200199165042</c:v>
                </c:pt>
                <c:pt idx="3">
                  <c:v>37.748468000486994</c:v>
                </c:pt>
                <c:pt idx="4">
                  <c:v>35.537007758208624</c:v>
                </c:pt>
                <c:pt idx="5">
                  <c:v>35.13417265433521</c:v>
                </c:pt>
                <c:pt idx="6">
                  <c:v>34.963869145793041</c:v>
                </c:pt>
                <c:pt idx="7">
                  <c:v>33.843871262268891</c:v>
                </c:pt>
                <c:pt idx="8">
                  <c:v>33.830963031312059</c:v>
                </c:pt>
                <c:pt idx="9">
                  <c:v>33.466332263548281</c:v>
                </c:pt>
                <c:pt idx="10">
                  <c:v>33.417765757121252</c:v>
                </c:pt>
                <c:pt idx="11">
                  <c:v>31.437790215116998</c:v>
                </c:pt>
                <c:pt idx="12">
                  <c:v>31.146191467725533</c:v>
                </c:pt>
                <c:pt idx="13">
                  <c:v>29.07645512035203</c:v>
                </c:pt>
                <c:pt idx="14">
                  <c:v>27.513923349697041</c:v>
                </c:pt>
                <c:pt idx="15">
                  <c:v>26.494888671054476</c:v>
                </c:pt>
                <c:pt idx="16">
                  <c:v>24.829032984485558</c:v>
                </c:pt>
                <c:pt idx="17">
                  <c:v>22.670679983581884</c:v>
                </c:pt>
                <c:pt idx="18">
                  <c:v>17.674969114562174</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Aragón</c:v>
                </c:pt>
                <c:pt idx="5">
                  <c:v>Asturias, Principado de</c:v>
                </c:pt>
                <c:pt idx="6">
                  <c:v>País Vasco</c:v>
                </c:pt>
                <c:pt idx="7">
                  <c:v>TOTAL</c:v>
                </c:pt>
                <c:pt idx="8">
                  <c:v>Comunitat Valenciana</c:v>
                </c:pt>
                <c:pt idx="9">
                  <c:v>Cantabria</c:v>
                </c:pt>
                <c:pt idx="10">
                  <c:v>Cataluña</c:v>
                </c:pt>
                <c:pt idx="11">
                  <c:v>Rioja, La</c:v>
                </c:pt>
                <c:pt idx="12">
                  <c:v>Murcia, Región de</c:v>
                </c:pt>
                <c:pt idx="13">
                  <c:v>Galicia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5.272398253613984</c:v>
                </c:pt>
                <c:pt idx="1">
                  <c:v>3.6732459527103023</c:v>
                </c:pt>
                <c:pt idx="2">
                  <c:v>3.4556738743042925</c:v>
                </c:pt>
                <c:pt idx="3">
                  <c:v>3.430326326159284</c:v>
                </c:pt>
                <c:pt idx="4">
                  <c:v>3.3696584247749506</c:v>
                </c:pt>
                <c:pt idx="5">
                  <c:v>3.35499539916343</c:v>
                </c:pt>
                <c:pt idx="6">
                  <c:v>3.1710511903842735</c:v>
                </c:pt>
                <c:pt idx="7">
                  <c:v>3.1334832520031233</c:v>
                </c:pt>
                <c:pt idx="8">
                  <c:v>3.122355730140423</c:v>
                </c:pt>
                <c:pt idx="9">
                  <c:v>3.0227586988936297</c:v>
                </c:pt>
                <c:pt idx="10">
                  <c:v>2.8898942129851224</c:v>
                </c:pt>
                <c:pt idx="11">
                  <c:v>2.8897169508674088</c:v>
                </c:pt>
                <c:pt idx="12">
                  <c:v>2.8752457774728848</c:v>
                </c:pt>
                <c:pt idx="13">
                  <c:v>2.8603760838159635</c:v>
                </c:pt>
                <c:pt idx="14">
                  <c:v>2.7185863060165483</c:v>
                </c:pt>
                <c:pt idx="15">
                  <c:v>2.596186944294705</c:v>
                </c:pt>
                <c:pt idx="16">
                  <c:v>2.3628512839564051</c:v>
                </c:pt>
                <c:pt idx="17">
                  <c:v>2.1884088813222671</c:v>
                </c:pt>
                <c:pt idx="18">
                  <c:v>2.0523916428513362</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Asturias, Principado de</c:v>
                </c:pt>
                <c:pt idx="6">
                  <c:v>Extremadura</c:v>
                </c:pt>
                <c:pt idx="7">
                  <c:v>TOTAL</c:v>
                </c:pt>
                <c:pt idx="8">
                  <c:v>País Vasco</c:v>
                </c:pt>
                <c:pt idx="9">
                  <c:v>Castilla - La Mancha</c:v>
                </c:pt>
                <c:pt idx="10">
                  <c:v>Cantabria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1.5015839251609657</c:v>
                </c:pt>
                <c:pt idx="1">
                  <c:v>1.4079737774195951</c:v>
                </c:pt>
                <c:pt idx="2">
                  <c:v>1.2725098519672375</c:v>
                </c:pt>
                <c:pt idx="3">
                  <c:v>1.2572264507224156</c:v>
                </c:pt>
                <c:pt idx="4">
                  <c:v>1.121281487576173</c:v>
                </c:pt>
                <c:pt idx="5">
                  <c:v>1.1030210674273202</c:v>
                </c:pt>
                <c:pt idx="6">
                  <c:v>1.0941362699211459</c:v>
                </c:pt>
                <c:pt idx="7">
                  <c:v>1.0559162263935791</c:v>
                </c:pt>
                <c:pt idx="8">
                  <c:v>1.0525391630831744</c:v>
                </c:pt>
                <c:pt idx="9">
                  <c:v>1.0447963541059231</c:v>
                </c:pt>
                <c:pt idx="10">
                  <c:v>1.0284454146526185</c:v>
                </c:pt>
                <c:pt idx="11">
                  <c:v>1.0268898433683231</c:v>
                </c:pt>
                <c:pt idx="12">
                  <c:v>0.99314357627323102</c:v>
                </c:pt>
                <c:pt idx="13">
                  <c:v>0.93621063568167007</c:v>
                </c:pt>
                <c:pt idx="14">
                  <c:v>0.88006017949013271</c:v>
                </c:pt>
                <c:pt idx="15">
                  <c:v>0.8536106376244571</c:v>
                </c:pt>
                <c:pt idx="16">
                  <c:v>0.85067746347698336</c:v>
                </c:pt>
                <c:pt idx="17">
                  <c:v>0.63449794327454501</c:v>
                </c:pt>
                <c:pt idx="18">
                  <c:v>0.61983143753366499</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Comunitat Valenciana</c:v>
                </c:pt>
                <c:pt idx="6">
                  <c:v>Cataluña</c:v>
                </c:pt>
                <c:pt idx="7">
                  <c:v>TOTAL</c:v>
                </c:pt>
                <c:pt idx="8">
                  <c:v>Extremadura</c:v>
                </c:pt>
                <c:pt idx="9">
                  <c:v>Aragón</c:v>
                </c:pt>
                <c:pt idx="10">
                  <c:v>Cantabria</c:v>
                </c:pt>
                <c:pt idx="11">
                  <c:v>Madrid, Comunidad de</c:v>
                </c:pt>
                <c:pt idx="12">
                  <c:v>Asturias, Principado de</c:v>
                </c:pt>
                <c:pt idx="13">
                  <c:v>País Vasco</c:v>
                </c:pt>
                <c:pt idx="14">
                  <c:v>Rioja, La</c:v>
                </c:pt>
                <c:pt idx="15">
                  <c:v>Ceuta y Melilla</c:v>
                </c:pt>
                <c:pt idx="16">
                  <c:v>Canarias</c:v>
                </c:pt>
                <c:pt idx="17">
                  <c:v>Galicia</c:v>
                </c:pt>
                <c:pt idx="18">
                  <c:v>Navarra, Comunidad Foral de</c:v>
                </c:pt>
              </c:strCache>
            </c:strRef>
          </c:cat>
          <c:val>
            <c:numRef>
              <c:f>'44bpbpcasaad'!$AR$11:$AR$29</c:f>
              <c:numCache>
                <c:formatCode>0.00</c:formatCode>
                <c:ptCount val="19"/>
                <c:pt idx="0">
                  <c:v>5.3004665981517984</c:v>
                </c:pt>
                <c:pt idx="1">
                  <c:v>5.1495229202117825</c:v>
                </c:pt>
                <c:pt idx="2">
                  <c:v>4.8888684172297356</c:v>
                </c:pt>
                <c:pt idx="3">
                  <c:v>4.6886404264996777</c:v>
                </c:pt>
                <c:pt idx="4">
                  <c:v>4.5890660743294767</c:v>
                </c:pt>
                <c:pt idx="5">
                  <c:v>4.3950501042437287</c:v>
                </c:pt>
                <c:pt idx="6">
                  <c:v>4.2185447620432779</c:v>
                </c:pt>
                <c:pt idx="7">
                  <c:v>4.2131524889745302</c:v>
                </c:pt>
                <c:pt idx="8">
                  <c:v>4.105800947397138</c:v>
                </c:pt>
                <c:pt idx="9">
                  <c:v>4.0788102496177334</c:v>
                </c:pt>
                <c:pt idx="10">
                  <c:v>3.8028407001361706</c:v>
                </c:pt>
                <c:pt idx="11">
                  <c:v>3.6686211611274717</c:v>
                </c:pt>
                <c:pt idx="12">
                  <c:v>3.5874757483194788</c:v>
                </c:pt>
                <c:pt idx="13">
                  <c:v>3.5238229903685614</c:v>
                </c:pt>
                <c:pt idx="14">
                  <c:v>3.4608971491317257</c:v>
                </c:pt>
                <c:pt idx="15">
                  <c:v>3.3626612028444014</c:v>
                </c:pt>
                <c:pt idx="16">
                  <c:v>3.1056109834883894</c:v>
                </c:pt>
                <c:pt idx="17">
                  <c:v>2.8069970187669351</c:v>
                </c:pt>
                <c:pt idx="18">
                  <c:v>2.7306129550595148</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Aragón</c:v>
                </c:pt>
                <c:pt idx="6">
                  <c:v>TOTAL</c:v>
                </c:pt>
                <c:pt idx="7">
                  <c:v>Extremadura</c:v>
                </c:pt>
                <c:pt idx="8">
                  <c:v>Murcia, Región de</c:v>
                </c:pt>
                <c:pt idx="9">
                  <c:v>Madrid, Comunidad de</c:v>
                </c:pt>
                <c:pt idx="10">
                  <c:v>Rioja, La</c:v>
                </c:pt>
                <c:pt idx="11">
                  <c:v>Cataluña</c:v>
                </c:pt>
                <c:pt idx="12">
                  <c:v>País Vasco</c:v>
                </c:pt>
                <c:pt idx="13">
                  <c:v>Navarra, Comunidad Foral de</c:v>
                </c:pt>
                <c:pt idx="14">
                  <c:v>Cantabria</c:v>
                </c:pt>
                <c:pt idx="15">
                  <c:v>Asturias, Principado de</c:v>
                </c:pt>
                <c:pt idx="16">
                  <c:v>Ceuta y Melilla</c:v>
                </c:pt>
                <c:pt idx="17">
                  <c:v>Canarias</c:v>
                </c:pt>
                <c:pt idx="18">
                  <c:v>Galicia</c:v>
                </c:pt>
              </c:strCache>
            </c:strRef>
          </c:cat>
          <c:val>
            <c:numRef>
              <c:f>'44bpbpcasaad'!$AX$11:$AX$29</c:f>
              <c:numCache>
                <c:formatCode>0.00</c:formatCode>
                <c:ptCount val="19"/>
                <c:pt idx="0">
                  <c:v>35.357142857142854</c:v>
                </c:pt>
                <c:pt idx="1">
                  <c:v>34.460084017825608</c:v>
                </c:pt>
                <c:pt idx="2">
                  <c:v>33.565309757203096</c:v>
                </c:pt>
                <c:pt idx="3">
                  <c:v>29.968610606310921</c:v>
                </c:pt>
                <c:pt idx="4">
                  <c:v>29.420211333849647</c:v>
                </c:pt>
                <c:pt idx="5">
                  <c:v>29.002580154398085</c:v>
                </c:pt>
                <c:pt idx="6">
                  <c:v>27.824753917559246</c:v>
                </c:pt>
                <c:pt idx="7">
                  <c:v>27.587084332186048</c:v>
                </c:pt>
                <c:pt idx="8">
                  <c:v>27.344159969066755</c:v>
                </c:pt>
                <c:pt idx="9">
                  <c:v>27.24567920434642</c:v>
                </c:pt>
                <c:pt idx="10">
                  <c:v>27.0938804511946</c:v>
                </c:pt>
                <c:pt idx="11">
                  <c:v>26.811601987954525</c:v>
                </c:pt>
                <c:pt idx="12">
                  <c:v>24.459446178038771</c:v>
                </c:pt>
                <c:pt idx="13">
                  <c:v>23.200708988292366</c:v>
                </c:pt>
                <c:pt idx="14">
                  <c:v>22.794829589465529</c:v>
                </c:pt>
                <c:pt idx="15">
                  <c:v>22.057441007802954</c:v>
                </c:pt>
                <c:pt idx="16">
                  <c:v>21.686010995723887</c:v>
                </c:pt>
                <c:pt idx="17">
                  <c:v>18.168659038541072</c:v>
                </c:pt>
                <c:pt idx="18">
                  <c:v>17.283505368320689</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'45ResolPIAAltaBaj'!$AC$11:$AC$58</c:f>
              <c:numCache>
                <c:formatCode>m/d/yyyy</c:formatCode>
                <c:ptCount val="4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numCache>
            </c:numRef>
          </c:cat>
          <c:val>
            <c:numRef>
              <c:f>'45ResolPIAAltaBaj'!$AD$11:$AD$58</c:f>
              <c:numCache>
                <c:formatCode>0</c:formatCode>
                <c:ptCount val="48"/>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'45ResolPIAAltaBaj'!$AC$11:$AC$58</c:f>
              <c:numCache>
                <c:formatCode>m/d/yyyy</c:formatCode>
                <c:ptCount val="4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numCache>
            </c:numRef>
          </c:cat>
          <c:val>
            <c:numRef>
              <c:f>'45ResolPIAAltaBaj'!$AE$11:$AE$58</c:f>
              <c:numCache>
                <c:formatCode>0</c:formatCode>
                <c:ptCount val="48"/>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3281</c:v>
                </c:pt>
                <c:pt idx="1">
                  <c:v>103855</c:v>
                </c:pt>
                <c:pt idx="2">
                  <c:v>54745</c:v>
                </c:pt>
                <c:pt idx="3">
                  <c:v>66977</c:v>
                </c:pt>
                <c:pt idx="4">
                  <c:v>71100</c:v>
                </c:pt>
                <c:pt idx="5">
                  <c:v>108590</c:v>
                </c:pt>
                <c:pt idx="6">
                  <c:v>293991</c:v>
                </c:pt>
                <c:pt idx="7">
                  <c:v>820951</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959322</c:v>
                </c:pt>
                <c:pt idx="1">
                  <c:v>564168</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469</c:v>
                </c:pt>
                <c:pt idx="1">
                  <c:v>10274</c:v>
                </c:pt>
                <c:pt idx="2">
                  <c:v>6172</c:v>
                </c:pt>
                <c:pt idx="3">
                  <c:v>8736</c:v>
                </c:pt>
                <c:pt idx="4">
                  <c:v>8380</c:v>
                </c:pt>
                <c:pt idx="5">
                  <c:v>11360</c:v>
                </c:pt>
                <c:pt idx="6">
                  <c:v>37775</c:v>
                </c:pt>
                <c:pt idx="7">
                  <c:v>179447</c:v>
                </c:pt>
              </c:numCache>
            </c:numRef>
          </c:val>
          <c:extLst>
            <c:ext xmlns:c15="http://schemas.microsoft.com/office/drawing/2012/chart" uri="{02D57815-91ED-43cb-92C2-25804820EDAC}">
              <c15:datalabelsRange>
                <c15:f>'46aperfpb_graf'!$V$12:$AC$12</c15:f>
                <c15:dlblRangeCache>
                  <c:ptCount val="8"/>
                  <c:pt idx="0">
                    <c:v>32%</c:v>
                  </c:pt>
                  <c:pt idx="1">
                    <c:v>33%</c:v>
                  </c:pt>
                  <c:pt idx="2">
                    <c:v>30%</c:v>
                  </c:pt>
                  <c:pt idx="3">
                    <c:v>30%</c:v>
                  </c:pt>
                  <c:pt idx="4">
                    <c:v>25%</c:v>
                  </c:pt>
                  <c:pt idx="5">
                    <c:v>21%</c:v>
                  </c:pt>
                  <c:pt idx="6">
                    <c:v>21%</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676</c:v>
                </c:pt>
                <c:pt idx="1">
                  <c:v>12087</c:v>
                </c:pt>
                <c:pt idx="2">
                  <c:v>7843</c:v>
                </c:pt>
                <c:pt idx="3">
                  <c:v>11217</c:v>
                </c:pt>
                <c:pt idx="4">
                  <c:v>12504</c:v>
                </c:pt>
                <c:pt idx="5">
                  <c:v>20452</c:v>
                </c:pt>
                <c:pt idx="6">
                  <c:v>64792</c:v>
                </c:pt>
                <c:pt idx="7">
                  <c:v>231877</c:v>
                </c:pt>
              </c:numCache>
            </c:numRef>
          </c:val>
          <c:extLst>
            <c:ext xmlns:c15="http://schemas.microsoft.com/office/drawing/2012/chart" uri="{02D57815-91ED-43cb-92C2-25804820EDAC}">
              <c15:datalabelsRange>
                <c15:f>'46aperfpb_graf'!$V$13:$AC$13</c15:f>
                <c15:dlblRangeCache>
                  <c:ptCount val="8"/>
                  <c:pt idx="0">
                    <c:v>46%</c:v>
                  </c:pt>
                  <c:pt idx="1">
                    <c:v>39%</c:v>
                  </c:pt>
                  <c:pt idx="2">
                    <c:v>38%</c:v>
                  </c:pt>
                  <c:pt idx="3">
                    <c:v>39%</c:v>
                  </c:pt>
                  <c:pt idx="4">
                    <c:v>38%</c:v>
                  </c:pt>
                  <c:pt idx="5">
                    <c:v>38%</c:v>
                  </c:pt>
                  <c:pt idx="6">
                    <c:v>36%</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318</c:v>
                </c:pt>
                <c:pt idx="1">
                  <c:v>8997</c:v>
                </c:pt>
                <c:pt idx="2">
                  <c:v>6888</c:v>
                </c:pt>
                <c:pt idx="3">
                  <c:v>8967</c:v>
                </c:pt>
                <c:pt idx="4">
                  <c:v>12121</c:v>
                </c:pt>
                <c:pt idx="5">
                  <c:v>21520</c:v>
                </c:pt>
                <c:pt idx="6">
                  <c:v>78003</c:v>
                </c:pt>
                <c:pt idx="7">
                  <c:v>198447</c:v>
                </c:pt>
              </c:numCache>
            </c:numRef>
          </c:val>
          <c:extLst>
            <c:ext xmlns:c15="http://schemas.microsoft.com/office/drawing/2012/chart" uri="{02D57815-91ED-43cb-92C2-25804820EDAC}">
              <c15:datalabelsRange>
                <c15:f>'46aperfpb_graf'!$V$14:$AC$14</c15:f>
                <c15:dlblRangeCache>
                  <c:ptCount val="8"/>
                  <c:pt idx="0">
                    <c:v>22%</c:v>
                  </c:pt>
                  <c:pt idx="1">
                    <c:v>29%</c:v>
                  </c:pt>
                  <c:pt idx="2">
                    <c:v>33%</c:v>
                  </c:pt>
                  <c:pt idx="3">
                    <c:v>31%</c:v>
                  </c:pt>
                  <c:pt idx="4">
                    <c:v>37%</c:v>
                  </c:pt>
                  <c:pt idx="5">
                    <c:v>40%</c:v>
                  </c:pt>
                  <c:pt idx="6">
                    <c:v>43%</c:v>
                  </c:pt>
                  <c:pt idx="7">
                    <c:v>33%</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603</c:v>
                </c:pt>
                <c:pt idx="1">
                  <c:v>21882</c:v>
                </c:pt>
                <c:pt idx="2">
                  <c:v>9616</c:v>
                </c:pt>
                <c:pt idx="3">
                  <c:v>10794</c:v>
                </c:pt>
                <c:pt idx="4">
                  <c:v>9464</c:v>
                </c:pt>
                <c:pt idx="5">
                  <c:v>12454</c:v>
                </c:pt>
                <c:pt idx="6">
                  <c:v>28344</c:v>
                </c:pt>
                <c:pt idx="7">
                  <c:v>56740</c:v>
                </c:pt>
              </c:numCache>
            </c:numRef>
          </c:val>
          <c:extLst>
            <c:ext xmlns:c15="http://schemas.microsoft.com/office/drawing/2012/chart" uri="{02D57815-91ED-43cb-92C2-25804820EDAC}">
              <c15:datalabelsRange>
                <c15:f>'46aperfpb_graf'!$V$16:$AC$16</c15:f>
                <c15:dlblRangeCache>
                  <c:ptCount val="8"/>
                  <c:pt idx="0">
                    <c:v>33%</c:v>
                  </c:pt>
                  <c:pt idx="1">
                    <c:v>30%</c:v>
                  </c:pt>
                  <c:pt idx="2">
                    <c:v>28%</c:v>
                  </c:pt>
                  <c:pt idx="3">
                    <c:v>28%</c:v>
                  </c:pt>
                  <c:pt idx="4">
                    <c:v>25%</c:v>
                  </c:pt>
                  <c:pt idx="5">
                    <c:v>23%</c:v>
                  </c:pt>
                  <c:pt idx="6">
                    <c:v>25%</c:v>
                  </c:pt>
                  <c:pt idx="7">
                    <c:v>27%</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856</c:v>
                </c:pt>
                <c:pt idx="1">
                  <c:v>29957</c:v>
                </c:pt>
                <c:pt idx="2">
                  <c:v>12411</c:v>
                </c:pt>
                <c:pt idx="3">
                  <c:v>14694</c:v>
                </c:pt>
                <c:pt idx="4">
                  <c:v>14918</c:v>
                </c:pt>
                <c:pt idx="5">
                  <c:v>21961</c:v>
                </c:pt>
                <c:pt idx="6">
                  <c:v>44064</c:v>
                </c:pt>
                <c:pt idx="7">
                  <c:v>78418</c:v>
                </c:pt>
              </c:numCache>
            </c:numRef>
          </c:val>
          <c:extLst>
            <c:ext xmlns:c15="http://schemas.microsoft.com/office/drawing/2012/chart" uri="{02D57815-91ED-43cb-92C2-25804820EDAC}">
              <c15:datalabelsRange>
                <c15:f>'46aperfpb_graf'!$V$17:$AC$17</c15:f>
                <c15:dlblRangeCache>
                  <c:ptCount val="8"/>
                  <c:pt idx="0">
                    <c:v>47%</c:v>
                  </c:pt>
                  <c:pt idx="1">
                    <c:v>41%</c:v>
                  </c:pt>
                  <c:pt idx="2">
                    <c:v>37%</c:v>
                  </c:pt>
                  <c:pt idx="3">
                    <c:v>39%</c:v>
                  </c:pt>
                  <c:pt idx="4">
                    <c:v>39%</c:v>
                  </c:pt>
                  <c:pt idx="5">
                    <c:v>40%</c:v>
                  </c:pt>
                  <c:pt idx="6">
                    <c:v>39%</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359</c:v>
                </c:pt>
                <c:pt idx="1">
                  <c:v>20658</c:v>
                </c:pt>
                <c:pt idx="2">
                  <c:v>11815</c:v>
                </c:pt>
                <c:pt idx="3">
                  <c:v>12569</c:v>
                </c:pt>
                <c:pt idx="4">
                  <c:v>13713</c:v>
                </c:pt>
                <c:pt idx="5">
                  <c:v>20843</c:v>
                </c:pt>
                <c:pt idx="6">
                  <c:v>41013</c:v>
                </c:pt>
                <c:pt idx="7">
                  <c:v>76022</c:v>
                </c:pt>
              </c:numCache>
            </c:numRef>
          </c:val>
          <c:extLst>
            <c:ext xmlns:c15="http://schemas.microsoft.com/office/drawing/2012/chart" uri="{02D57815-91ED-43cb-92C2-25804820EDAC}">
              <c15:datalabelsRange>
                <c15:f>'46aperfpb_graf'!$V$18:$AC$18</c15:f>
                <c15:dlblRangeCache>
                  <c:ptCount val="8"/>
                  <c:pt idx="0">
                    <c:v>20%</c:v>
                  </c:pt>
                  <c:pt idx="1">
                    <c:v>28%</c:v>
                  </c:pt>
                  <c:pt idx="2">
                    <c:v>35%</c:v>
                  </c:pt>
                  <c:pt idx="3">
                    <c:v>33%</c:v>
                  </c:pt>
                  <c:pt idx="4">
                    <c:v>36%</c:v>
                  </c:pt>
                  <c:pt idx="5">
                    <c:v>38%</c:v>
                  </c:pt>
                  <c:pt idx="6">
                    <c:v>36%</c:v>
                  </c:pt>
                  <c:pt idx="7">
                    <c:v>36%</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0.35590137489085233</c:v>
                </c:pt>
                <c:pt idx="1">
                  <c:v>0.23403483846142462</c:v>
                </c:pt>
                <c:pt idx="2">
                  <c:v>0.20095161982565971</c:v>
                </c:pt>
                <c:pt idx="3">
                  <c:v>4.3207683997099261E-2</c:v>
                </c:pt>
                <c:pt idx="4">
                  <c:v>3.2714706448223295E-2</c:v>
                </c:pt>
                <c:pt idx="5">
                  <c:v>1.6847962823188147E-2</c:v>
                </c:pt>
                <c:pt idx="6">
                  <c:v>1.7549467951279433E-2</c:v>
                </c:pt>
                <c:pt idx="7">
                  <c:v>1.2977844869688763E-2</c:v>
                </c:pt>
                <c:pt idx="8">
                  <c:v>8.5814500732584467E-2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Andalucía</c:v>
                </c:pt>
                <c:pt idx="5">
                  <c:v>Cataluña</c:v>
                </c:pt>
                <c:pt idx="6">
                  <c:v>Castilla - La Mancha</c:v>
                </c:pt>
                <c:pt idx="7">
                  <c:v>Rioja, La</c:v>
                </c:pt>
                <c:pt idx="8">
                  <c:v>TOTAL</c:v>
                </c:pt>
                <c:pt idx="9">
                  <c:v>Murcia, Región de</c:v>
                </c:pt>
                <c:pt idx="10">
                  <c:v>Aragón</c:v>
                </c:pt>
                <c:pt idx="11">
                  <c:v>Comunitat Valenciana</c:v>
                </c:pt>
                <c:pt idx="12">
                  <c:v>Cantabria</c:v>
                </c:pt>
                <c:pt idx="13">
                  <c:v>Balears, Illes</c:v>
                </c:pt>
                <c:pt idx="14">
                  <c:v>Madrid, Comunidad de</c:v>
                </c:pt>
                <c:pt idx="15">
                  <c:v>Canarias</c:v>
                </c:pt>
                <c:pt idx="16">
                  <c:v>Ceuta y Melilla</c:v>
                </c:pt>
                <c:pt idx="17">
                  <c:v>Galicia</c:v>
                </c:pt>
                <c:pt idx="18">
                  <c:v>Navarra, Comunidad Foral de</c:v>
                </c:pt>
              </c:strCache>
            </c:strRef>
          </c:cat>
          <c:val>
            <c:numRef>
              <c:f>'24asolcasaad_pobl'!$AF$11:$AF$29</c:f>
              <c:numCache>
                <c:formatCode>0.00</c:formatCode>
                <c:ptCount val="19"/>
                <c:pt idx="0">
                  <c:v>6.7066608353451675</c:v>
                </c:pt>
                <c:pt idx="1">
                  <c:v>5.6525148362395834</c:v>
                </c:pt>
                <c:pt idx="2">
                  <c:v>5.290965864099217</c:v>
                </c:pt>
                <c:pt idx="3">
                  <c:v>5.1183687780990272</c:v>
                </c:pt>
                <c:pt idx="4">
                  <c:v>4.9052336564231451</c:v>
                </c:pt>
                <c:pt idx="5">
                  <c:v>4.825122990088528</c:v>
                </c:pt>
                <c:pt idx="6">
                  <c:v>4.7819056249355523</c:v>
                </c:pt>
                <c:pt idx="7">
                  <c:v>4.5736371936924707</c:v>
                </c:pt>
                <c:pt idx="8">
                  <c:v>4.4841087546929286</c:v>
                </c:pt>
                <c:pt idx="9">
                  <c:v>4.3011376532363572</c:v>
                </c:pt>
                <c:pt idx="10">
                  <c:v>4.2829524612105292</c:v>
                </c:pt>
                <c:pt idx="11">
                  <c:v>4.1265696423485485</c:v>
                </c:pt>
                <c:pt idx="12">
                  <c:v>3.926201360410662</c:v>
                </c:pt>
                <c:pt idx="13">
                  <c:v>3.7757110105149669</c:v>
                </c:pt>
                <c:pt idx="14">
                  <c:v>3.7448560962428603</c:v>
                </c:pt>
                <c:pt idx="15">
                  <c:v>3.4030983305892475</c:v>
                </c:pt>
                <c:pt idx="16">
                  <c:v>3.3553238277647726</c:v>
                </c:pt>
                <c:pt idx="17">
                  <c:v>3.1513031292027263</c:v>
                </c:pt>
                <c:pt idx="18">
                  <c:v>3.0883061858998455</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0.27674171059897462</c:v>
                </c:pt>
                <c:pt idx="1">
                  <c:v>0.47491602156125134</c:v>
                </c:pt>
                <c:pt idx="2">
                  <c:v>0.17615115970929915</c:v>
                </c:pt>
                <c:pt idx="3">
                  <c:v>6.3413529226273219E-2</c:v>
                </c:pt>
                <c:pt idx="4">
                  <c:v>8.7775789042016609E-3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0.27453053222365309</c:v>
                </c:pt>
                <c:pt idx="1">
                  <c:v>0.72546946777634691</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0.18374024380545551</c:v>
                </c:pt>
                <c:pt idx="1">
                  <c:v>0.3037018695060047</c:v>
                </c:pt>
                <c:pt idx="2">
                  <c:v>0.25948196114708605</c:v>
                </c:pt>
                <c:pt idx="3">
                  <c:v>0.29489886001612098</c:v>
                </c:pt>
                <c:pt idx="4">
                  <c:v>0.25698324022346369</c:v>
                </c:pt>
                <c:pt idx="5">
                  <c:v>0.27956311699222852</c:v>
                </c:pt>
                <c:pt idx="6">
                  <c:v>0.25085130533484679</c:v>
                </c:pt>
                <c:pt idx="7">
                  <c:v>0.23346890280126126</c:v>
                </c:pt>
                <c:pt idx="8">
                  <c:v>0.3483273116552924</c:v>
                </c:pt>
                <c:pt idx="9">
                  <c:v>0.26935457382164557</c:v>
                </c:pt>
                <c:pt idx="10">
                  <c:v>0.18670520231213872</c:v>
                </c:pt>
                <c:pt idx="11">
                  <c:v>0.1688299900154307</c:v>
                </c:pt>
                <c:pt idx="12">
                  <c:v>0.25552780090665189</c:v>
                </c:pt>
                <c:pt idx="13">
                  <c:v>0.28604329801934592</c:v>
                </c:pt>
                <c:pt idx="14">
                  <c:v>0.28282009724473256</c:v>
                </c:pt>
                <c:pt idx="15">
                  <c:v>0.33685036182379435</c:v>
                </c:pt>
                <c:pt idx="16">
                  <c:v>0.28919577579203898</c:v>
                </c:pt>
                <c:pt idx="17">
                  <c:v>0.16974595842956119</c:v>
                </c:pt>
                <c:pt idx="18">
                  <c:v>0.10710900473933649</c:v>
                </c:pt>
                <c:pt idx="19">
                  <c:v>0.27453053222365309</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0.81625975619454449</c:v>
                </c:pt>
                <c:pt idx="1">
                  <c:v>0.69629813049399525</c:v>
                </c:pt>
                <c:pt idx="2">
                  <c:v>0.74051803885291401</c:v>
                </c:pt>
                <c:pt idx="3">
                  <c:v>0.70510113998387902</c:v>
                </c:pt>
                <c:pt idx="4">
                  <c:v>0.74301675977653636</c:v>
                </c:pt>
                <c:pt idx="5">
                  <c:v>0.72043688300777142</c:v>
                </c:pt>
                <c:pt idx="6">
                  <c:v>0.74914869466515321</c:v>
                </c:pt>
                <c:pt idx="7">
                  <c:v>0.7665310971987388</c:v>
                </c:pt>
                <c:pt idx="8">
                  <c:v>0.6516726883447076</c:v>
                </c:pt>
                <c:pt idx="9">
                  <c:v>0.73064542617835437</c:v>
                </c:pt>
                <c:pt idx="10">
                  <c:v>0.81329479768786128</c:v>
                </c:pt>
                <c:pt idx="11">
                  <c:v>0.83117000998456925</c:v>
                </c:pt>
                <c:pt idx="12">
                  <c:v>0.74447219909334816</c:v>
                </c:pt>
                <c:pt idx="13">
                  <c:v>0.71395670198065408</c:v>
                </c:pt>
                <c:pt idx="14">
                  <c:v>0.71717990275526744</c:v>
                </c:pt>
                <c:pt idx="15">
                  <c:v>0.66314963817620565</c:v>
                </c:pt>
                <c:pt idx="16">
                  <c:v>0.71080422420796097</c:v>
                </c:pt>
                <c:pt idx="17">
                  <c:v>0.83025404157043881</c:v>
                </c:pt>
                <c:pt idx="18">
                  <c:v>0.89289099526066351</c:v>
                </c:pt>
                <c:pt idx="19">
                  <c:v>0.72546946777634691</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0.27453053222365309</c:v>
                </c:pt>
                <c:pt idx="1">
                  <c:v>0.27453053222365309</c:v>
                </c:pt>
                <c:pt idx="2">
                  <c:v>0.27453053222365309</c:v>
                </c:pt>
                <c:pt idx="3">
                  <c:v>0.27453053222365309</c:v>
                </c:pt>
                <c:pt idx="4">
                  <c:v>0.27453053222365309</c:v>
                </c:pt>
                <c:pt idx="5">
                  <c:v>0.27453053222365309</c:v>
                </c:pt>
                <c:pt idx="6">
                  <c:v>0.27453053222365309</c:v>
                </c:pt>
                <c:pt idx="7">
                  <c:v>0.27453053222365309</c:v>
                </c:pt>
                <c:pt idx="8">
                  <c:v>0.27453053222365309</c:v>
                </c:pt>
                <c:pt idx="9">
                  <c:v>0.27453053222365309</c:v>
                </c:pt>
                <c:pt idx="10">
                  <c:v>0.27453053222365309</c:v>
                </c:pt>
                <c:pt idx="11">
                  <c:v>0.27453053222365309</c:v>
                </c:pt>
                <c:pt idx="12">
                  <c:v>0.27453053222365309</c:v>
                </c:pt>
                <c:pt idx="13">
                  <c:v>0.27453053222365309</c:v>
                </c:pt>
                <c:pt idx="14">
                  <c:v>0.27453053222365309</c:v>
                </c:pt>
                <c:pt idx="15">
                  <c:v>0.27453053222365309</c:v>
                </c:pt>
                <c:pt idx="16">
                  <c:v>0.27453053222365309</c:v>
                </c:pt>
                <c:pt idx="17">
                  <c:v>0.27453053222365309</c:v>
                </c:pt>
                <c:pt idx="18">
                  <c:v>0.27453053222365309</c:v>
                </c:pt>
                <c:pt idx="19">
                  <c:v>0.27453053222365309</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2.8021061411740173E-3</c:v>
                </c:pt>
                <c:pt idx="1">
                  <c:v>0.31684652278177455</c:v>
                </c:pt>
                <c:pt idx="2">
                  <c:v>5.6198519445313316E-2</c:v>
                </c:pt>
                <c:pt idx="3">
                  <c:v>0.46522130121989363</c:v>
                </c:pt>
                <c:pt idx="4">
                  <c:v>0.12392477322489834</c:v>
                </c:pt>
                <c:pt idx="5">
                  <c:v>3.3051819414033991E-2</c:v>
                </c:pt>
                <c:pt idx="6">
                  <c:v>6.4513606506099472E-4</c:v>
                </c:pt>
                <c:pt idx="7">
                  <c:v>5.4087165050568237E-4</c:v>
                </c:pt>
                <c:pt idx="8">
                  <c:v>2.0852882911062454E-4</c:v>
                </c:pt>
                <c:pt idx="9">
                  <c:v>5.6042122823480342E-4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5.7072482052206305E-4</c:v>
                </c:pt>
                <c:pt idx="1">
                  <c:v>1.8203117959808956E-2</c:v>
                </c:pt>
                <c:pt idx="2">
                  <c:v>6.3380493226397522E-2</c:v>
                </c:pt>
                <c:pt idx="3">
                  <c:v>0.68159562644558591</c:v>
                </c:pt>
                <c:pt idx="4">
                  <c:v>0.15139226818058935</c:v>
                </c:pt>
                <c:pt idx="5">
                  <c:v>7.0619687002493173E-2</c:v>
                </c:pt>
                <c:pt idx="6">
                  <c:v>6.0076296897059264E-5</c:v>
                </c:pt>
                <c:pt idx="7">
                  <c:v>4.8661800486618006E-3</c:v>
                </c:pt>
                <c:pt idx="8">
                  <c:v>1.2015259379411853E-4</c:v>
                </c:pt>
                <c:pt idx="9">
                  <c:v>9.191673425250067E-3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2.4041164470478627E-3</c:v>
                </c:pt>
                <c:pt idx="1">
                  <c:v>0.26358539967766637</c:v>
                </c:pt>
                <c:pt idx="2">
                  <c:v>5.7473910785326855E-2</c:v>
                </c:pt>
                <c:pt idx="3">
                  <c:v>0.50375074292017152</c:v>
                </c:pt>
                <c:pt idx="4">
                  <c:v>0.12881031039338628</c:v>
                </c:pt>
                <c:pt idx="5">
                  <c:v>3.9745559880704419E-2</c:v>
                </c:pt>
                <c:pt idx="6">
                  <c:v>5.40792341095399E-4</c:v>
                </c:pt>
                <c:pt idx="7">
                  <c:v>1.3118230056274529E-3</c:v>
                </c:pt>
                <c:pt idx="8">
                  <c:v>1.9275766613301349E-4</c:v>
                </c:pt>
                <c:pt idx="9">
                  <c:v>2.1845868828408196E-3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1.8372356217940238E-3</c:v>
                </c:pt>
                <c:pt idx="1">
                  <c:v>1.7953466496171203E-2</c:v>
                </c:pt>
                <c:pt idx="2">
                  <c:v>4.9024795331951733E-2</c:v>
                </c:pt>
                <c:pt idx="3">
                  <c:v>2.4170671840322178E-2</c:v>
                </c:pt>
                <c:pt idx="4">
                  <c:v>0.13732233931537252</c:v>
                </c:pt>
                <c:pt idx="5">
                  <c:v>0.567066449137969</c:v>
                </c:pt>
                <c:pt idx="6">
                  <c:v>0.11021943942266708</c:v>
                </c:pt>
                <c:pt idx="7">
                  <c:v>9.0237664800035269E-2</c:v>
                </c:pt>
                <c:pt idx="8">
                  <c:v>4.1888972176903742E-4</c:v>
                </c:pt>
                <c:pt idx="9">
                  <c:v>1.7490483119479107E-3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4.2703106651008859E-4</c:v>
                </c:pt>
                <c:pt idx="2">
                  <c:v>1.0141987829614604E-3</c:v>
                </c:pt>
                <c:pt idx="3">
                  <c:v>4.0194299135262089E-2</c:v>
                </c:pt>
                <c:pt idx="4">
                  <c:v>5.1350485747838154E-2</c:v>
                </c:pt>
                <c:pt idx="5">
                  <c:v>0.66568805380591434</c:v>
                </c:pt>
                <c:pt idx="6">
                  <c:v>0.10803885982705241</c:v>
                </c:pt>
                <c:pt idx="7">
                  <c:v>9.7736735347496537E-2</c:v>
                </c:pt>
                <c:pt idx="8">
                  <c:v>3.2027329988256647E-4</c:v>
                </c:pt>
                <c:pt idx="9">
                  <c:v>3.5230062987082311E-2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1.6147680224258983E-3</c:v>
                </c:pt>
                <c:pt idx="1">
                  <c:v>1.5831185691863509E-2</c:v>
                </c:pt>
                <c:pt idx="2">
                  <c:v>4.3211192280117036E-2</c:v>
                </c:pt>
                <c:pt idx="3">
                  <c:v>2.6107569386581923E-2</c:v>
                </c:pt>
                <c:pt idx="4">
                  <c:v>0.1269078484184962</c:v>
                </c:pt>
                <c:pt idx="5">
                  <c:v>0.57895246768849185</c:v>
                </c:pt>
                <c:pt idx="6">
                  <c:v>0.10994632511093456</c:v>
                </c:pt>
                <c:pt idx="7">
                  <c:v>9.1137507185717698E-2</c:v>
                </c:pt>
                <c:pt idx="8">
                  <c:v>4.0692154165132636E-4</c:v>
                </c:pt>
                <c:pt idx="9">
                  <c:v>5.8842146737199735E-3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1.470482231673034E-3</c:v>
                </c:pt>
                <c:pt idx="1">
                  <c:v>6.7180854898003317E-3</c:v>
                </c:pt>
                <c:pt idx="2">
                  <c:v>1.4474158437252216E-2</c:v>
                </c:pt>
                <c:pt idx="3">
                  <c:v>3.3720175881208105E-2</c:v>
                </c:pt>
                <c:pt idx="4">
                  <c:v>0.15927340877964391</c:v>
                </c:pt>
                <c:pt idx="5">
                  <c:v>2.8357240683341743E-2</c:v>
                </c:pt>
                <c:pt idx="6">
                  <c:v>7.0395732718229659E-2</c:v>
                </c:pt>
                <c:pt idx="7">
                  <c:v>8.8055935990773451E-2</c:v>
                </c:pt>
                <c:pt idx="8">
                  <c:v>0.34635623152886902</c:v>
                </c:pt>
                <c:pt idx="9">
                  <c:v>0.25117854825920855</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2.592016588906169E-4</c:v>
                </c:pt>
                <c:pt idx="3">
                  <c:v>2.427855538275445E-2</c:v>
                </c:pt>
                <c:pt idx="4">
                  <c:v>6.825643684119578E-3</c:v>
                </c:pt>
                <c:pt idx="5">
                  <c:v>1.8835320546051495E-2</c:v>
                </c:pt>
                <c:pt idx="6">
                  <c:v>2.2636944876447209E-2</c:v>
                </c:pt>
                <c:pt idx="7">
                  <c:v>0.20053568342837394</c:v>
                </c:pt>
                <c:pt idx="8">
                  <c:v>0.4574045273889753</c:v>
                </c:pt>
                <c:pt idx="9">
                  <c:v>0.26922412303438742</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1.2600214944843177E-3</c:v>
                </c:pt>
                <c:pt idx="1">
                  <c:v>5.7565687885263927E-3</c:v>
                </c:pt>
                <c:pt idx="2">
                  <c:v>1.243962397005596E-2</c:v>
                </c:pt>
                <c:pt idx="3">
                  <c:v>3.2365257995577573E-2</c:v>
                </c:pt>
                <c:pt idx="4">
                  <c:v>0.13745352126595101</c:v>
                </c:pt>
                <c:pt idx="5">
                  <c:v>2.6991636916159158E-2</c:v>
                </c:pt>
                <c:pt idx="6">
                  <c:v>6.3556966560017789E-2</c:v>
                </c:pt>
                <c:pt idx="7">
                  <c:v>0.10412471742165014</c:v>
                </c:pt>
                <c:pt idx="8">
                  <c:v>0.36218206075280107</c:v>
                </c:pt>
                <c:pt idx="9">
                  <c:v>0.2538696248347766</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2.3059702082888355E-3</c:v>
                </c:pt>
                <c:pt idx="1">
                  <c:v>5.3792787020116915E-4</c:v>
                </c:pt>
                <c:pt idx="2">
                  <c:v>4.0740125463765023E-3</c:v>
                </c:pt>
                <c:pt idx="3">
                  <c:v>0.96569523221871512</c:v>
                </c:pt>
                <c:pt idx="4">
                  <c:v>2.9902461020006169E-3</c:v>
                </c:pt>
                <c:pt idx="5">
                  <c:v>2.5393359755084607E-3</c:v>
                </c:pt>
                <c:pt idx="6">
                  <c:v>2.1706971703411886E-2</c:v>
                </c:pt>
                <c:pt idx="7">
                  <c:v>8.7017743709012665E-5</c:v>
                </c:pt>
                <c:pt idx="8">
                  <c:v>6.3285631788372854E-5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1.4955134596211367E-3</c:v>
                </c:pt>
                <c:pt idx="2">
                  <c:v>5.732801595214357E-3</c:v>
                </c:pt>
                <c:pt idx="3">
                  <c:v>0.13310069790628115</c:v>
                </c:pt>
                <c:pt idx="4">
                  <c:v>0.18095712861415753</c:v>
                </c:pt>
                <c:pt idx="5">
                  <c:v>0.58374875373878365</c:v>
                </c:pt>
                <c:pt idx="6">
                  <c:v>8.499501495513459E-2</c:v>
                </c:pt>
                <c:pt idx="7">
                  <c:v>3.7387836490528413E-3</c:v>
                </c:pt>
                <c:pt idx="8">
                  <c:v>6.2313060817547356E-3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2.5985621699841439E-2</c:v>
                </c:pt>
                <c:pt idx="1">
                  <c:v>6.4040394710509702E-3</c:v>
                </c:pt>
                <c:pt idx="2">
                  <c:v>1.7472559614526085E-2</c:v>
                </c:pt>
                <c:pt idx="3">
                  <c:v>0.27201773426315062</c:v>
                </c:pt>
                <c:pt idx="4">
                  <c:v>0.2483412614110439</c:v>
                </c:pt>
                <c:pt idx="5">
                  <c:v>0.37212703397527669</c:v>
                </c:pt>
                <c:pt idx="6">
                  <c:v>4.3812250804353518E-2</c:v>
                </c:pt>
                <c:pt idx="7">
                  <c:v>2.8633445711910592E-3</c:v>
                </c:pt>
                <c:pt idx="8">
                  <c:v>1.0976154189565726E-2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2.5179175340865143E-3</c:v>
                </c:pt>
                <c:pt idx="1">
                  <c:v>2.5919739321478822E-4</c:v>
                </c:pt>
                <c:pt idx="2">
                  <c:v>2.7976861489850159E-3</c:v>
                </c:pt>
                <c:pt idx="3">
                  <c:v>0.14989837816488247</c:v>
                </c:pt>
                <c:pt idx="4">
                  <c:v>0.26968460202914529</c:v>
                </c:pt>
                <c:pt idx="5">
                  <c:v>0.55156382427239592</c:v>
                </c:pt>
                <c:pt idx="6">
                  <c:v>2.2912226711319931E-2</c:v>
                </c:pt>
                <c:pt idx="7">
                  <c:v>3.2502530260267095E-4</c:v>
                </c:pt>
                <c:pt idx="8">
                  <c:v>4.1142443367426703E-5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2.7188689505165849E-4</c:v>
                </c:pt>
                <c:pt idx="1">
                  <c:v>2.7188689505165849E-4</c:v>
                </c:pt>
                <c:pt idx="2">
                  <c:v>1.3594344752582926E-3</c:v>
                </c:pt>
                <c:pt idx="3">
                  <c:v>5.872756933115824E-2</c:v>
                </c:pt>
                <c:pt idx="4">
                  <c:v>5.4649265905383361E-2</c:v>
                </c:pt>
                <c:pt idx="5">
                  <c:v>0.1343121261555193</c:v>
                </c:pt>
                <c:pt idx="6">
                  <c:v>0.10929853181076672</c:v>
                </c:pt>
                <c:pt idx="7">
                  <c:v>0.41870581837955412</c:v>
                </c:pt>
                <c:pt idx="8">
                  <c:v>0.22240348015225667</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1.4948001503570981E-2</c:v>
                </c:pt>
                <c:pt idx="1">
                  <c:v>1.6664578373637388E-3</c:v>
                </c:pt>
                <c:pt idx="2">
                  <c:v>9.6353840370880846E-3</c:v>
                </c:pt>
                <c:pt idx="3">
                  <c:v>0.14053376769828343</c:v>
                </c:pt>
                <c:pt idx="4">
                  <c:v>0.10348327277283549</c:v>
                </c:pt>
                <c:pt idx="5">
                  <c:v>0.17903771457210876</c:v>
                </c:pt>
                <c:pt idx="6">
                  <c:v>0.22626237313619846</c:v>
                </c:pt>
                <c:pt idx="7">
                  <c:v>0.11428392432026062</c:v>
                </c:pt>
                <c:pt idx="8">
                  <c:v>0.21014910412229043</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2.9723570791637768E-3</c:v>
                </c:pt>
                <c:pt idx="1">
                  <c:v>1.5852571088873478E-4</c:v>
                </c:pt>
                <c:pt idx="2">
                  <c:v>1.2153637834802999E-3</c:v>
                </c:pt>
                <c:pt idx="3">
                  <c:v>7.3780507942798638E-3</c:v>
                </c:pt>
                <c:pt idx="4">
                  <c:v>0.19124805971135111</c:v>
                </c:pt>
                <c:pt idx="5">
                  <c:v>0.25028567654149741</c:v>
                </c:pt>
                <c:pt idx="6">
                  <c:v>0.51514250800885097</c:v>
                </c:pt>
                <c:pt idx="7">
                  <c:v>3.1533405990950822E-2</c:v>
                </c:pt>
                <c:pt idx="8">
                  <c:v>6.6052379536972824E-5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1.0344827586206897E-3</c:v>
                </c:pt>
                <c:pt idx="1">
                  <c:v>6.8965517241379305E-4</c:v>
                </c:pt>
                <c:pt idx="2">
                  <c:v>3.4482758620689653E-4</c:v>
                </c:pt>
                <c:pt idx="3">
                  <c:v>3.4482758620689655E-3</c:v>
                </c:pt>
                <c:pt idx="4">
                  <c:v>5.9310344827586209E-2</c:v>
                </c:pt>
                <c:pt idx="5">
                  <c:v>4.275862068965517E-2</c:v>
                </c:pt>
                <c:pt idx="6">
                  <c:v>4.7241379310344826E-2</c:v>
                </c:pt>
                <c:pt idx="7">
                  <c:v>0.16206896551724137</c:v>
                </c:pt>
                <c:pt idx="8">
                  <c:v>0.68310344827586211</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1.0051445506906001E-2</c:v>
                </c:pt>
                <c:pt idx="1">
                  <c:v>3.4949393278532683E-4</c:v>
                </c:pt>
                <c:pt idx="2">
                  <c:v>7.3253928311804509E-3</c:v>
                </c:pt>
                <c:pt idx="3">
                  <c:v>1.5699267460716881E-2</c:v>
                </c:pt>
                <c:pt idx="4">
                  <c:v>0.17606106357993626</c:v>
                </c:pt>
                <c:pt idx="5">
                  <c:v>7.6986523513951799E-2</c:v>
                </c:pt>
                <c:pt idx="6">
                  <c:v>0.14887043560923782</c:v>
                </c:pt>
                <c:pt idx="7">
                  <c:v>0.19866633115249119</c:v>
                </c:pt>
                <c:pt idx="8">
                  <c:v>0.36599004641279426</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extLst>
              <c:ext xmlns:c16="http://schemas.microsoft.com/office/drawing/2014/chart" uri="{C3380CC4-5D6E-409C-BE32-E72D297353CC}">
                <c16:uniqueId val="{00000006-54D3-47CB-B024-215BA3F11768}"/>
              </c:ext>
            </c:extLst>
          </c:dPt>
          <c:dPt>
            <c:idx val="5"/>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Canarias</c:v>
                </c:pt>
                <c:pt idx="2">
                  <c:v>Murcia, Región de</c:v>
                </c:pt>
                <c:pt idx="3">
                  <c:v>Galicia</c:v>
                </c:pt>
                <c:pt idx="4">
                  <c:v>Asturias, Principado de</c:v>
                </c:pt>
                <c:pt idx="5">
                  <c:v>TOTAL</c:v>
                </c:pt>
                <c:pt idx="6">
                  <c:v>Comunitat Valenciana</c:v>
                </c:pt>
                <c:pt idx="7">
                  <c:v>Madrid, Comunidad de*</c:v>
                </c:pt>
                <c:pt idx="8">
                  <c:v>Extremadura</c:v>
                </c:pt>
                <c:pt idx="9">
                  <c:v>Cataluña</c:v>
                </c:pt>
                <c:pt idx="10">
                  <c:v>Melilla</c:v>
                </c:pt>
                <c:pt idx="11">
                  <c:v>Balears, Illes</c:v>
                </c:pt>
                <c:pt idx="12">
                  <c:v>Rioja, La</c:v>
                </c:pt>
                <c:pt idx="13">
                  <c:v>Navarra, Comunidad Foral de</c:v>
                </c:pt>
                <c:pt idx="14">
                  <c:v>Cantabria</c:v>
                </c:pt>
                <c:pt idx="15">
                  <c:v>Castilla - La Mancha</c:v>
                </c:pt>
                <c:pt idx="16">
                  <c:v>Aragón</c:v>
                </c:pt>
                <c:pt idx="17">
                  <c:v>País Vasco*</c:v>
                </c:pt>
                <c:pt idx="18">
                  <c:v>Castilla y León*</c:v>
                </c:pt>
                <c:pt idx="19">
                  <c:v>Ceuta</c:v>
                </c:pt>
              </c:strCache>
            </c:strRef>
          </c:cat>
          <c:val>
            <c:numRef>
              <c:f>'9TiempoEspera'!$Q$13:$Q$32</c:f>
              <c:numCache>
                <c:formatCode>#,##0</c:formatCode>
                <c:ptCount val="20"/>
                <c:pt idx="0">
                  <c:v>592.02</c:v>
                </c:pt>
                <c:pt idx="1">
                  <c:v>551.26</c:v>
                </c:pt>
                <c:pt idx="2">
                  <c:v>532.98</c:v>
                </c:pt>
                <c:pt idx="3">
                  <c:v>387.74</c:v>
                </c:pt>
                <c:pt idx="4">
                  <c:v>344.43</c:v>
                </c:pt>
                <c:pt idx="5">
                  <c:v>335.82</c:v>
                </c:pt>
                <c:pt idx="6">
                  <c:v>313.47000000000003</c:v>
                </c:pt>
                <c:pt idx="7">
                  <c:v>310.94</c:v>
                </c:pt>
                <c:pt idx="8">
                  <c:v>277.89999999999998</c:v>
                </c:pt>
                <c:pt idx="9">
                  <c:v>266.67</c:v>
                </c:pt>
                <c:pt idx="10">
                  <c:v>258.39999999999998</c:v>
                </c:pt>
                <c:pt idx="11">
                  <c:v>247.01</c:v>
                </c:pt>
                <c:pt idx="12">
                  <c:v>229.28</c:v>
                </c:pt>
                <c:pt idx="13">
                  <c:v>204.88</c:v>
                </c:pt>
                <c:pt idx="14">
                  <c:v>202.51</c:v>
                </c:pt>
                <c:pt idx="15">
                  <c:v>183.65</c:v>
                </c:pt>
                <c:pt idx="16">
                  <c:v>182.09</c:v>
                </c:pt>
                <c:pt idx="17">
                  <c:v>125.33</c:v>
                </c:pt>
                <c:pt idx="18">
                  <c:v>116.39</c:v>
                </c:pt>
                <c:pt idx="19">
                  <c:v>55.72</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Andalucía</c:v>
                </c:pt>
                <c:pt idx="5">
                  <c:v>Extremadura</c:v>
                </c:pt>
                <c:pt idx="6">
                  <c:v>Cataluña</c:v>
                </c:pt>
                <c:pt idx="7">
                  <c:v>Asturias, Principado de</c:v>
                </c:pt>
                <c:pt idx="8">
                  <c:v>TOTAL</c:v>
                </c:pt>
                <c:pt idx="9">
                  <c:v>Cantabria</c:v>
                </c:pt>
                <c:pt idx="10">
                  <c:v>Canarias</c:v>
                </c:pt>
                <c:pt idx="11">
                  <c:v>Castilla - La Mancha</c:v>
                </c:pt>
                <c:pt idx="12">
                  <c:v>Comunitat Valenciana</c:v>
                </c:pt>
                <c:pt idx="13">
                  <c:v>Rioja, La</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2.0540569826424395</c:v>
                </c:pt>
                <c:pt idx="1">
                  <c:v>1.8553081506387163</c:v>
                </c:pt>
                <c:pt idx="2">
                  <c:v>1.832736837515482</c:v>
                </c:pt>
                <c:pt idx="3">
                  <c:v>1.7726036033554602</c:v>
                </c:pt>
                <c:pt idx="4">
                  <c:v>1.7131217133097838</c:v>
                </c:pt>
                <c:pt idx="5">
                  <c:v>1.6970226986251844</c:v>
                </c:pt>
                <c:pt idx="6">
                  <c:v>1.507026892536111</c:v>
                </c:pt>
                <c:pt idx="7">
                  <c:v>1.5000811449413693</c:v>
                </c:pt>
                <c:pt idx="8">
                  <c:v>1.4628523854971425</c:v>
                </c:pt>
                <c:pt idx="9">
                  <c:v>1.4449914240527477</c:v>
                </c:pt>
                <c:pt idx="10">
                  <c:v>1.3931831346539023</c:v>
                </c:pt>
                <c:pt idx="11">
                  <c:v>1.3877533622278411</c:v>
                </c:pt>
                <c:pt idx="12">
                  <c:v>1.3840422910710004</c:v>
                </c:pt>
                <c:pt idx="13">
                  <c:v>1.3648173378536801</c:v>
                </c:pt>
                <c:pt idx="14">
                  <c:v>1.3210245539106613</c:v>
                </c:pt>
                <c:pt idx="15">
                  <c:v>1.2701277277986971</c:v>
                </c:pt>
                <c:pt idx="16">
                  <c:v>1.07359943929713</c:v>
                </c:pt>
                <c:pt idx="17">
                  <c:v>1.0594343328032825</c:v>
                </c:pt>
                <c:pt idx="18">
                  <c:v>0.95695381479800945</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1EDED34E-653B-4CBB-8911-7FB1C54357B2}" type="CELLRANGE">
                      <a:rPr lang="en-US" baseline="0"/>
                      <a:pPr/>
                      <a:t>[CELLRANGE]</a:t>
                    </a:fld>
                    <a:r>
                      <a:rPr lang="en-US" baseline="0"/>
                      <a:t>
</a:t>
                    </a:r>
                    <a:fld id="{D81EC8DD-F681-4F88-9254-FB2720BEE91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623B1BB7-3E38-4060-BC44-75EBA252084B}" type="CELLRANGE">
                      <a:rPr lang="en-US" baseline="0"/>
                      <a:pPr/>
                      <a:t>[CELLRANGE]</a:t>
                    </a:fld>
                    <a:r>
                      <a:rPr lang="en-US" baseline="0"/>
                      <a:t>
</a:t>
                    </a:r>
                    <a:fld id="{D26730D7-D85F-479C-8F07-37B1363074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9A828746-C0F0-4163-8C9D-AFB7674E9D0E}" type="CELLRANGE">
                      <a:rPr lang="en-US" baseline="0"/>
                      <a:pPr/>
                      <a:t>[CELLRANGE]</a:t>
                    </a:fld>
                    <a:r>
                      <a:rPr lang="en-US" baseline="0"/>
                      <a:t>
</a:t>
                    </a:r>
                    <a:fld id="{7C3A9969-298E-4ED8-B6A6-97B5B592068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13E76759-FF8C-47E4-8FD0-922AF38C7CA5}" type="CELLRANGE">
                      <a:rPr lang="en-US" baseline="0"/>
                      <a:pPr/>
                      <a:t>[CELLRANGE]</a:t>
                    </a:fld>
                    <a:r>
                      <a:rPr lang="en-US" baseline="0"/>
                      <a:t>
</a:t>
                    </a:r>
                    <a:fld id="{0BEED70D-A7F4-47F5-A404-A9F82D601A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F680C6E5-DBAB-40F9-978C-56859812B775}" type="CELLRANGE">
                      <a:rPr lang="en-US" baseline="0"/>
                      <a:pPr/>
                      <a:t>[CELLRANGE]</a:t>
                    </a:fld>
                    <a:r>
                      <a:rPr lang="en-US" baseline="0"/>
                      <a:t>
</a:t>
                    </a:r>
                    <a:fld id="{513E3C7D-CA42-4B23-9D44-7893E0232F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4DBCF3D6-0815-4630-A661-B44436DC981C}" type="CELLRANGE">
                      <a:rPr lang="en-US" baseline="0"/>
                      <a:pPr/>
                      <a:t>[CELLRANGE]</a:t>
                    </a:fld>
                    <a:r>
                      <a:rPr lang="en-US" baseline="0"/>
                      <a:t>
</a:t>
                    </a:r>
                    <a:fld id="{7F43D9BC-A643-4429-A6AD-0D23359405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47CD89AD-1402-4F7F-81D6-84B33DDF653D}" type="CELLRANGE">
                      <a:rPr lang="en-US" baseline="0"/>
                      <a:pPr/>
                      <a:t>[CELLRANGE]</a:t>
                    </a:fld>
                    <a:r>
                      <a:rPr lang="en-US" baseline="0"/>
                      <a:t>
</a:t>
                    </a:r>
                    <a:fld id="{825748A6-7C49-4631-9645-E642317C45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C6D95AFA-6962-462F-AE47-AD8234AC7C05}" type="CELLRANGE">
                      <a:rPr lang="en-US" baseline="0"/>
                      <a:pPr/>
                      <a:t>[CELLRANGE]</a:t>
                    </a:fld>
                    <a:r>
                      <a:rPr lang="en-US" baseline="0"/>
                      <a:t>
</a:t>
                    </a:r>
                    <a:fld id="{29AB0F06-04CB-4869-A321-5E46201935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C27911E7-54E4-4E6C-BD14-4D54BCEBFA76}" type="CELLRANGE">
                      <a:rPr lang="en-US" baseline="0"/>
                      <a:pPr/>
                      <a:t>[CELLRANGE]</a:t>
                    </a:fld>
                    <a:r>
                      <a:rPr lang="en-US" baseline="0"/>
                      <a:t>
</a:t>
                    </a:r>
                    <a:fld id="{3369E6C4-2D21-4424-8D8E-1FDA3ACF4F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FCAB1643-2CBD-4084-B698-FE2D5D554E12}" type="CELLRANGE">
                      <a:rPr lang="en-US" baseline="0"/>
                      <a:pPr/>
                      <a:t>[CELLRANGE]</a:t>
                    </a:fld>
                    <a:r>
                      <a:rPr lang="en-US" baseline="0"/>
                      <a:t>
</a:t>
                    </a:r>
                    <a:fld id="{420C9E51-08C6-4AC6-B8C1-0C4D6B86BB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C792A1B9-429F-41D7-9A3A-EF40CE27A72D}" type="CELLRANGE">
                      <a:rPr lang="en-US" baseline="0">
                        <a:solidFill>
                          <a:schemeClr val="tx1"/>
                        </a:solidFill>
                      </a:rPr>
                      <a:pPr/>
                      <a:t>[CELLRANGE]</a:t>
                    </a:fld>
                    <a:r>
                      <a:rPr lang="en-US" baseline="0">
                        <a:solidFill>
                          <a:sysClr val="windowText" lastClr="000000"/>
                        </a:solidFill>
                      </a:rPr>
                      <a:t>
</a:t>
                    </a:r>
                    <a:fld id="{A46A9BE5-8689-4DAD-BD40-3DEE4BC1EF6F}" type="VALUE">
                      <a:rPr lang="en-US" baseline="0">
                        <a:solidFill>
                          <a:schemeClr val="tx1"/>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A62B6B76-AC63-44A6-B102-A7A6D57E31EF}" type="CELLRANGE">
                      <a:rPr lang="en-US" baseline="0">
                        <a:solidFill>
                          <a:schemeClr val="bg1"/>
                        </a:solidFill>
                      </a:rPr>
                      <a:pPr>
                        <a:defRPr b="1">
                          <a:solidFill>
                            <a:schemeClr val="bg1"/>
                          </a:solidFill>
                        </a:defRPr>
                      </a:pPr>
                      <a:t>[CELLRANGE]</a:t>
                    </a:fld>
                    <a:r>
                      <a:rPr lang="en-US" baseline="0">
                        <a:solidFill>
                          <a:schemeClr val="bg1"/>
                        </a:solidFill>
                      </a:rPr>
                      <a:t>
</a:t>
                    </a:r>
                    <a:fld id="{2B3004BF-1BEE-44C1-A4F7-43B23D4F096F}"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55BBA2E1-64CE-4982-8EF9-974CA74C67FE}" type="CELLRANGE">
                      <a:rPr lang="en-US" baseline="0">
                        <a:solidFill>
                          <a:schemeClr val="tx1"/>
                        </a:solidFill>
                      </a:rPr>
                      <a:pPr>
                        <a:defRPr b="1">
                          <a:solidFill>
                            <a:schemeClr val="tx1"/>
                          </a:solidFill>
                        </a:defRPr>
                      </a:pPr>
                      <a:t>[CELLRANGE]</a:t>
                    </a:fld>
                    <a:r>
                      <a:rPr lang="en-US" baseline="0">
                        <a:solidFill>
                          <a:schemeClr val="tx1"/>
                        </a:solidFill>
                      </a:rPr>
                      <a:t>
</a:t>
                    </a:r>
                    <a:fld id="{6ABEB732-01B1-475A-81C2-59B4918B524D}"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E55CEA1A-E099-420F-AD98-7749633BB66B}" type="CELLRANGE">
                      <a:rPr lang="en-US" baseline="0"/>
                      <a:pPr/>
                      <a:t>[CELLRANGE]</a:t>
                    </a:fld>
                    <a:r>
                      <a:rPr lang="en-US" baseline="0"/>
                      <a:t>
</a:t>
                    </a:r>
                    <a:fld id="{EB9C180D-8F56-4876-9ACF-48FC6CC2E4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703FD004-4994-4AF3-AEE0-79A09DE30ED6}" type="CELLRANGE">
                      <a:rPr lang="en-US" baseline="0"/>
                      <a:pPr/>
                      <a:t>[CELLRANGE]</a:t>
                    </a:fld>
                    <a:r>
                      <a:rPr lang="en-US" baseline="0"/>
                      <a:t>
</a:t>
                    </a:r>
                    <a:fld id="{A0B29D87-D416-45E9-8191-5E8EB1ED36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8EC5FF2E-7D88-4384-B07F-B98105833D78}" type="CELLRANGE">
                      <a:rPr lang="en-US" baseline="0"/>
                      <a:pPr/>
                      <a:t>[CELLRANGE]</a:t>
                    </a:fld>
                    <a:r>
                      <a:rPr lang="en-US" baseline="0"/>
                      <a:t>
</a:t>
                    </a:r>
                    <a:fld id="{7CB91EC5-48CE-4248-AA07-C0E9B1E2F02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C008038A-6412-4453-86C7-F63731B615DD}" type="CELLRANGE">
                      <a:rPr lang="en-US" baseline="0"/>
                      <a:pPr/>
                      <a:t>[CELLRANGE]</a:t>
                    </a:fld>
                    <a:r>
                      <a:rPr lang="en-US" baseline="0"/>
                      <a:t>
</a:t>
                    </a:r>
                    <a:fld id="{CFEDC32B-C9C4-49B9-82E9-FE3D03D2DF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EC42434D-B9DB-4024-AD7A-B8C9E7041B0F}" type="CELLRANGE">
                      <a:rPr lang="en-US" baseline="0"/>
                      <a:pPr/>
                      <a:t>[CELLRANGE]</a:t>
                    </a:fld>
                    <a:r>
                      <a:rPr lang="en-US" baseline="0"/>
                      <a:t>
</a:t>
                    </a:r>
                    <a:fld id="{2F1C14FE-B6B4-48DB-943F-2420F804A2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A4EAB9C0-720B-470D-9A3B-316C3A995E71}" type="CELLRANGE">
                      <a:rPr lang="en-US" baseline="0"/>
                      <a:pPr/>
                      <a:t>[CELLRANGE]</a:t>
                    </a:fld>
                    <a:r>
                      <a:rPr lang="en-US" baseline="0"/>
                      <a:t>
</a:t>
                    </a:r>
                    <a:fld id="{7903BFBA-BD12-4918-B5CD-29D6093F6B2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7EC0E68C-F143-415D-985C-18FCBF6118BA}" type="CELLRANGE">
                      <a:rPr lang="en-US" baseline="0"/>
                      <a:pPr/>
                      <a:t>[CELLRANGE]</a:t>
                    </a:fld>
                    <a:r>
                      <a:rPr lang="en-US" baseline="0"/>
                      <a:t>
</a:t>
                    </a:r>
                    <a:fld id="{A99B8B2F-25B3-4124-9BD8-98EEE719EB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Cantabria</c:v>
                </c:pt>
                <c:pt idx="3">
                  <c:v>Asturias, Principado de</c:v>
                </c:pt>
                <c:pt idx="4">
                  <c:v>Galicia</c:v>
                </c:pt>
                <c:pt idx="5">
                  <c:v>Navarra, Comunidad Foral de</c:v>
                </c:pt>
                <c:pt idx="6">
                  <c:v>Castilla - La Mancha</c:v>
                </c:pt>
                <c:pt idx="7">
                  <c:v>Ceuta</c:v>
                </c:pt>
                <c:pt idx="8">
                  <c:v>Andalucía</c:v>
                </c:pt>
                <c:pt idx="9">
                  <c:v>Comunitat Valenciana</c:v>
                </c:pt>
                <c:pt idx="10">
                  <c:v>Madrid, Comunidad de</c:v>
                </c:pt>
                <c:pt idx="11">
                  <c:v>Media Nacional</c:v>
                </c:pt>
                <c:pt idx="12">
                  <c:v>Balears, Illes</c:v>
                </c:pt>
                <c:pt idx="13">
                  <c:v>Rioja, La</c:v>
                </c:pt>
                <c:pt idx="14">
                  <c:v>Melilla</c:v>
                </c:pt>
                <c:pt idx="15">
                  <c:v>Extremadura</c:v>
                </c:pt>
                <c:pt idx="16">
                  <c:v>Murcia, Región de</c:v>
                </c:pt>
                <c:pt idx="17">
                  <c:v>Cataluña</c:v>
                </c:pt>
                <c:pt idx="18">
                  <c:v>País Vasco</c:v>
                </c:pt>
                <c:pt idx="19">
                  <c:v>Canarias</c:v>
                </c:pt>
              </c:strCache>
            </c:strRef>
          </c:cat>
          <c:val>
            <c:numRef>
              <c:f>'11ListaEspera'!$O$13:$O$32</c:f>
              <c:numCache>
                <c:formatCode>0.00%</c:formatCode>
                <c:ptCount val="20"/>
                <c:pt idx="0">
                  <c:v>0.99879604914020481</c:v>
                </c:pt>
                <c:pt idx="1">
                  <c:v>0.99772169645986686</c:v>
                </c:pt>
                <c:pt idx="2">
                  <c:v>0.98909010356094584</c:v>
                </c:pt>
                <c:pt idx="3">
                  <c:v>0.98743550126811064</c:v>
                </c:pt>
                <c:pt idx="4">
                  <c:v>0.9845568686316164</c:v>
                </c:pt>
                <c:pt idx="5">
                  <c:v>0.97263183445597423</c:v>
                </c:pt>
                <c:pt idx="6">
                  <c:v>0.96276045883100225</c:v>
                </c:pt>
                <c:pt idx="7">
                  <c:v>0.96247766527695056</c:v>
                </c:pt>
                <c:pt idx="8">
                  <c:v>0.94755985603420612</c:v>
                </c:pt>
                <c:pt idx="9">
                  <c:v>0.94715261699191355</c:v>
                </c:pt>
                <c:pt idx="10">
                  <c:v>0.92217640852909011</c:v>
                </c:pt>
                <c:pt idx="11">
                  <c:v>0.92180266698291125</c:v>
                </c:pt>
                <c:pt idx="12">
                  <c:v>0.8975049816171311</c:v>
                </c:pt>
                <c:pt idx="13">
                  <c:v>0.89346685741535525</c:v>
                </c:pt>
                <c:pt idx="14">
                  <c:v>0.88879420536855558</c:v>
                </c:pt>
                <c:pt idx="15">
                  <c:v>0.8728979178227616</c:v>
                </c:pt>
                <c:pt idx="16">
                  <c:v>0.86761961561399792</c:v>
                </c:pt>
                <c:pt idx="17">
                  <c:v>0.85479756494645176</c:v>
                </c:pt>
                <c:pt idx="18">
                  <c:v>0.82958709131905295</c:v>
                </c:pt>
                <c:pt idx="19">
                  <c:v>0.81027033699543272</c:v>
                </c:pt>
              </c:numCache>
            </c:numRef>
          </c:val>
          <c:extLst>
            <c:ext xmlns:c15="http://schemas.microsoft.com/office/drawing/2012/chart" uri="{02D57815-91ED-43cb-92C2-25804820EDAC}">
              <c15:datalabelsRange>
                <c15:f>'11ListaEspera'!$M$13:$M$32</c15:f>
                <c15:dlblRangeCache>
                  <c:ptCount val="20"/>
                  <c:pt idx="0">
                    <c:v>126.099</c:v>
                  </c:pt>
                  <c:pt idx="1">
                    <c:v>45.544</c:v>
                  </c:pt>
                  <c:pt idx="2">
                    <c:v>17.860</c:v>
                  </c:pt>
                  <c:pt idx="3">
                    <c:v>33.872</c:v>
                  </c:pt>
                  <c:pt idx="4">
                    <c:v>77.397</c:v>
                  </c:pt>
                  <c:pt idx="5">
                    <c:v>16.028</c:v>
                  </c:pt>
                  <c:pt idx="6">
                    <c:v>77.301</c:v>
                  </c:pt>
                  <c:pt idx="7">
                    <c:v>1.616</c:v>
                  </c:pt>
                  <c:pt idx="8">
                    <c:v>298.289</c:v>
                  </c:pt>
                  <c:pt idx="9">
                    <c:v>166.087</c:v>
                  </c:pt>
                  <c:pt idx="10">
                    <c:v>190.553</c:v>
                  </c:pt>
                  <c:pt idx="11">
                    <c:v>1.523.490</c:v>
                  </c:pt>
                  <c:pt idx="12">
                    <c:v>31.979</c:v>
                  </c:pt>
                  <c:pt idx="13">
                    <c:v>9.368</c:v>
                  </c:pt>
                  <c:pt idx="14">
                    <c:v>2.086</c:v>
                  </c:pt>
                  <c:pt idx="15">
                    <c:v>36.179</c:v>
                  </c:pt>
                  <c:pt idx="16">
                    <c:v>45.098</c:v>
                  </c:pt>
                  <c:pt idx="17">
                    <c:v>231.545</c:v>
                  </c:pt>
                  <c:pt idx="18">
                    <c:v>70.641</c:v>
                  </c:pt>
                  <c:pt idx="19">
                    <c:v>45.948</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3ED6C4E3-5EF0-4791-A498-EFB2717A384C}" type="CELLRANGE">
                      <a:rPr lang="en-US" baseline="0"/>
                      <a:pPr/>
                      <a:t>[CELLRANGE]</a:t>
                    </a:fld>
                    <a:r>
                      <a:rPr lang="en-US" baseline="0"/>
                      <a:t>
</a:t>
                    </a:r>
                    <a:fld id="{14ACAA08-7688-4E62-B378-83EF9AE093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A8375BE7-558E-4F96-8D41-B128BA41008B}" type="CELLRANGE">
                      <a:rPr lang="en-US" baseline="0"/>
                      <a:pPr/>
                      <a:t>[CELLRANGE]</a:t>
                    </a:fld>
                    <a:r>
                      <a:rPr lang="en-US" baseline="0"/>
                      <a:t>
</a:t>
                    </a:r>
                    <a:fld id="{8EF28A98-BB65-4DC2-A535-D5BA9FEE559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48934706-BC4E-489E-9E01-7BF18297F3D9}" type="CELLRANGE">
                      <a:rPr lang="en-US" baseline="0"/>
                      <a:pPr/>
                      <a:t>[CELLRANGE]</a:t>
                    </a:fld>
                    <a:r>
                      <a:rPr lang="en-US" baseline="0"/>
                      <a:t>
</a:t>
                    </a:r>
                    <a:fld id="{4F90CB3F-C411-4CFB-B18E-DB61B8B721B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F81BC8C2-0BCE-4A86-8BA6-28E47F30C017}" type="CELLRANGE">
                      <a:rPr lang="en-US" baseline="0"/>
                      <a:pPr/>
                      <a:t>[CELLRANGE]</a:t>
                    </a:fld>
                    <a:r>
                      <a:rPr lang="en-US" baseline="0"/>
                      <a:t>
</a:t>
                    </a:r>
                    <a:fld id="{9991F469-C714-4FF4-ACBB-66A25FE744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453880E9-814D-487E-A02F-51A04B8F0C39}" type="CELLRANGE">
                      <a:rPr lang="en-US" baseline="0"/>
                      <a:pPr/>
                      <a:t>[CELLRANGE]</a:t>
                    </a:fld>
                    <a:r>
                      <a:rPr lang="en-US" baseline="0"/>
                      <a:t>
</a:t>
                    </a:r>
                    <a:fld id="{1BCB5A32-CEC6-4B2C-8EA1-2FC958AC8D2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C9CE99D3-2105-4EBB-8FE1-49B9FEC1E7AC}" type="CELLRANGE">
                      <a:rPr lang="en-US" baseline="0"/>
                      <a:pPr/>
                      <a:t>[CELLRANGE]</a:t>
                    </a:fld>
                    <a:r>
                      <a:rPr lang="en-US" baseline="0"/>
                      <a:t>
</a:t>
                    </a:r>
                    <a:fld id="{1DAAD49A-C98F-4526-833C-FAA2A686FA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AC1C69A9-7C24-46D6-98D8-30BF5CA5058A}" type="CELLRANGE">
                      <a:rPr lang="en-US" baseline="0"/>
                      <a:pPr/>
                      <a:t>[CELLRANGE]</a:t>
                    </a:fld>
                    <a:r>
                      <a:rPr lang="en-US" baseline="0"/>
                      <a:t>
</a:t>
                    </a:r>
                    <a:fld id="{1F46EEA5-44F6-42E4-9B68-F88608F345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3436175C-42AC-4D6C-9B06-38951F27DB3D}" type="CELLRANGE">
                      <a:rPr lang="en-US" baseline="0"/>
                      <a:pPr/>
                      <a:t>[CELLRANGE]</a:t>
                    </a:fld>
                    <a:r>
                      <a:rPr lang="en-US" baseline="0"/>
                      <a:t>
</a:t>
                    </a:r>
                    <a:fld id="{2688DB8B-AB88-439F-82C9-8BCC8DEEC3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C264CFEA-5FA8-4A4E-8E37-CE6371EEA149}" type="CELLRANGE">
                      <a:rPr lang="en-US" baseline="0"/>
                      <a:pPr/>
                      <a:t>[CELLRANGE]</a:t>
                    </a:fld>
                    <a:r>
                      <a:rPr lang="en-US" baseline="0"/>
                      <a:t>
</a:t>
                    </a:r>
                    <a:fld id="{E4C6C10E-1F10-4C23-A1D1-65622F4E03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0CA45D88-9C4D-44F7-B48F-F1EE3C94A7A4}" type="CELLRANGE">
                      <a:rPr lang="en-US" baseline="0"/>
                      <a:pPr/>
                      <a:t>[CELLRANGE]</a:t>
                    </a:fld>
                    <a:r>
                      <a:rPr lang="en-US" baseline="0"/>
                      <a:t>
</a:t>
                    </a:r>
                    <a:fld id="{D070B920-422F-41E9-8679-669DAF0A18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8DB31BFA-00E1-4053-B332-F8C7982F0201}" type="CELLRANGE">
                      <a:rPr lang="en-US" baseline="0">
                        <a:solidFill>
                          <a:schemeClr val="tx1"/>
                        </a:solidFill>
                      </a:rPr>
                      <a:pPr>
                        <a:defRPr b="1">
                          <a:solidFill>
                            <a:sysClr val="windowText" lastClr="000000"/>
                          </a:solidFill>
                        </a:defRPr>
                      </a:pPr>
                      <a:t>[CELLRANGE]</a:t>
                    </a:fld>
                    <a:r>
                      <a:rPr lang="en-US" baseline="0">
                        <a:solidFill>
                          <a:sysClr val="windowText" lastClr="000000"/>
                        </a:solidFill>
                      </a:rPr>
                      <a:t>
</a:t>
                    </a:r>
                    <a:fld id="{272DE9A1-2277-48ED-8D19-1B7BD8EA7EC6}" type="VALUE">
                      <a:rPr lang="en-US" baseline="0">
                        <a:solidFill>
                          <a:schemeClr val="tx1"/>
                        </a:solidFill>
                      </a:rPr>
                      <a:pPr>
                        <a:defRPr b="1">
                          <a:solidFill>
                            <a:sysClr val="windowText" lastClr="000000"/>
                          </a:solidFill>
                        </a:defRPr>
                      </a:pPr>
                      <a:t>[VALOR]</a:t>
                    </a:fld>
                    <a:endParaRPr lang="en-US" baseline="0">
                      <a:solidFill>
                        <a:sysClr val="windowText" lastClr="000000"/>
                      </a:solidFill>
                    </a:endParaRPr>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5E22CDE6-628D-4EF7-8B34-F6013D5D9CDB}" type="CELLRANGE">
                      <a:rPr lang="en-US" baseline="0">
                        <a:solidFill>
                          <a:schemeClr val="bg1"/>
                        </a:solidFill>
                      </a:rPr>
                      <a:pPr>
                        <a:defRPr b="1">
                          <a:solidFill>
                            <a:schemeClr val="bg1"/>
                          </a:solidFill>
                        </a:defRPr>
                      </a:pPr>
                      <a:t>[CELLRANGE]</a:t>
                    </a:fld>
                    <a:r>
                      <a:rPr lang="en-US" baseline="0">
                        <a:solidFill>
                          <a:schemeClr val="bg1"/>
                        </a:solidFill>
                      </a:rPr>
                      <a:t>
</a:t>
                    </a:r>
                    <a:fld id="{ACC48618-1434-493B-B546-005A7E9A61AB}"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E1BF2196-9D2A-4508-95E9-6B6C92D26695}" type="CELLRANGE">
                      <a:rPr lang="en-US" baseline="0">
                        <a:solidFill>
                          <a:schemeClr val="tx1"/>
                        </a:solidFill>
                      </a:rPr>
                      <a:pPr>
                        <a:defRPr b="1">
                          <a:solidFill>
                            <a:schemeClr val="tx1"/>
                          </a:solidFill>
                        </a:defRPr>
                      </a:pPr>
                      <a:t>[CELLRANGE]</a:t>
                    </a:fld>
                    <a:r>
                      <a:rPr lang="en-US" baseline="0">
                        <a:solidFill>
                          <a:schemeClr val="tx1"/>
                        </a:solidFill>
                      </a:rPr>
                      <a:t>
</a:t>
                    </a:r>
                    <a:fld id="{2BFA6326-B99E-4930-92C9-BC1C158EF1A2}"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1F26956A-E34F-42EB-9EBE-A0C43E7AA076}" type="CELLRANGE">
                      <a:rPr lang="en-US" baseline="0"/>
                      <a:pPr/>
                      <a:t>[CELLRANGE]</a:t>
                    </a:fld>
                    <a:r>
                      <a:rPr lang="en-US" baseline="0"/>
                      <a:t>
</a:t>
                    </a:r>
                    <a:fld id="{94A8D002-364A-4413-960D-1D27903673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47BBECFF-4185-4DEC-9867-F8D327941B94}" type="CELLRANGE">
                      <a:rPr lang="en-US" baseline="0"/>
                      <a:pPr/>
                      <a:t>[CELLRANGE]</a:t>
                    </a:fld>
                    <a:r>
                      <a:rPr lang="en-US" baseline="0"/>
                      <a:t>
</a:t>
                    </a:r>
                    <a:fld id="{8EF70C21-9A5E-498F-AFDA-E93BC8878E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451557AF-BF33-46A8-89B1-0890B6C69F0B}" type="CELLRANGE">
                      <a:rPr lang="en-US" baseline="0"/>
                      <a:pPr/>
                      <a:t>[CELLRANGE]</a:t>
                    </a:fld>
                    <a:r>
                      <a:rPr lang="en-US" baseline="0"/>
                      <a:t>
</a:t>
                    </a:r>
                    <a:fld id="{51D14BDE-F409-4D3B-A9E8-2FE6595436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814576D2-B78F-44E5-8D04-9DA3EE436671}" type="CELLRANGE">
                      <a:rPr lang="en-US" baseline="0"/>
                      <a:pPr/>
                      <a:t>[CELLRANGE]</a:t>
                    </a:fld>
                    <a:r>
                      <a:rPr lang="en-US" baseline="0"/>
                      <a:t>
</a:t>
                    </a:r>
                    <a:fld id="{CB3B3727-09EC-4386-97FE-47D0B9C29D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56F6407B-0A95-4756-885D-DCD6BAD91BF8}" type="CELLRANGE">
                      <a:rPr lang="en-US" baseline="0"/>
                      <a:pPr/>
                      <a:t>[CELLRANGE]</a:t>
                    </a:fld>
                    <a:r>
                      <a:rPr lang="en-US" baseline="0"/>
                      <a:t>
</a:t>
                    </a:r>
                    <a:fld id="{693BD991-D8FF-4459-8D92-E1C47013BB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EA996EBC-F1E9-486A-A805-D86456B2B614}" type="CELLRANGE">
                      <a:rPr lang="en-US" baseline="0"/>
                      <a:pPr/>
                      <a:t>[CELLRANGE]</a:t>
                    </a:fld>
                    <a:r>
                      <a:rPr lang="en-US" baseline="0"/>
                      <a:t>
</a:t>
                    </a:r>
                    <a:fld id="{004771E8-49CA-4A31-B2C8-D2532B1CDC0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78F3EF10-CD33-414A-8CE8-ED6476A0FBAB}" type="CELLRANGE">
                      <a:rPr lang="en-US" baseline="0"/>
                      <a:pPr/>
                      <a:t>[CELLRANGE]</a:t>
                    </a:fld>
                    <a:r>
                      <a:rPr lang="en-US" baseline="0"/>
                      <a:t>
</a:t>
                    </a:r>
                    <a:fld id="{11FEE96F-5E81-4BE7-BAE2-ECAAD7CE22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Cantabria</c:v>
                </c:pt>
                <c:pt idx="3">
                  <c:v>Asturias, Principado de</c:v>
                </c:pt>
                <c:pt idx="4">
                  <c:v>Galicia</c:v>
                </c:pt>
                <c:pt idx="5">
                  <c:v>Navarra, Comunidad Foral de</c:v>
                </c:pt>
                <c:pt idx="6">
                  <c:v>Castilla - La Mancha</c:v>
                </c:pt>
                <c:pt idx="7">
                  <c:v>Ceuta</c:v>
                </c:pt>
                <c:pt idx="8">
                  <c:v>Andalucía</c:v>
                </c:pt>
                <c:pt idx="9">
                  <c:v>Comunitat Valenciana</c:v>
                </c:pt>
                <c:pt idx="10">
                  <c:v>Madrid, Comunidad de</c:v>
                </c:pt>
                <c:pt idx="11">
                  <c:v>Media Nacional</c:v>
                </c:pt>
                <c:pt idx="12">
                  <c:v>Balears, Illes</c:v>
                </c:pt>
                <c:pt idx="13">
                  <c:v>Rioja, La</c:v>
                </c:pt>
                <c:pt idx="14">
                  <c:v>Melilla</c:v>
                </c:pt>
                <c:pt idx="15">
                  <c:v>Extremadura</c:v>
                </c:pt>
                <c:pt idx="16">
                  <c:v>Murcia, Región de</c:v>
                </c:pt>
                <c:pt idx="17">
                  <c:v>Cataluña</c:v>
                </c:pt>
                <c:pt idx="18">
                  <c:v>País Vasco</c:v>
                </c:pt>
                <c:pt idx="19">
                  <c:v>Canarias</c:v>
                </c:pt>
              </c:strCache>
            </c:strRef>
          </c:cat>
          <c:val>
            <c:numRef>
              <c:f>'11ListaEspera'!$P$13:$P$32</c:f>
              <c:numCache>
                <c:formatCode>0.00%</c:formatCode>
                <c:ptCount val="20"/>
                <c:pt idx="0">
                  <c:v>1.20395085979517E-3</c:v>
                </c:pt>
                <c:pt idx="1">
                  <c:v>2.2783035401331931E-3</c:v>
                </c:pt>
                <c:pt idx="2">
                  <c:v>1.0909896439054106E-2</c:v>
                </c:pt>
                <c:pt idx="3">
                  <c:v>1.2564498731889339E-2</c:v>
                </c:pt>
                <c:pt idx="4">
                  <c:v>1.544313136838356E-2</c:v>
                </c:pt>
                <c:pt idx="5">
                  <c:v>2.7368165544025731E-2</c:v>
                </c:pt>
                <c:pt idx="6">
                  <c:v>3.7239541168997768E-2</c:v>
                </c:pt>
                <c:pt idx="7">
                  <c:v>3.7522334723049437E-2</c:v>
                </c:pt>
                <c:pt idx="8">
                  <c:v>5.2440143965793828E-2</c:v>
                </c:pt>
                <c:pt idx="9">
                  <c:v>5.2847383008086501E-2</c:v>
                </c:pt>
                <c:pt idx="10">
                  <c:v>7.782359147090992E-2</c:v>
                </c:pt>
                <c:pt idx="11">
                  <c:v>7.8197333017088699E-2</c:v>
                </c:pt>
                <c:pt idx="12">
                  <c:v>0.10249501838286885</c:v>
                </c:pt>
                <c:pt idx="13">
                  <c:v>0.10653314258464473</c:v>
                </c:pt>
                <c:pt idx="14">
                  <c:v>0.11120579463144439</c:v>
                </c:pt>
                <c:pt idx="15">
                  <c:v>0.1271020821772384</c:v>
                </c:pt>
                <c:pt idx="16">
                  <c:v>0.13238038438600203</c:v>
                </c:pt>
                <c:pt idx="17">
                  <c:v>0.1452024350535483</c:v>
                </c:pt>
                <c:pt idx="18">
                  <c:v>0.17041290868094702</c:v>
                </c:pt>
                <c:pt idx="19">
                  <c:v>0.18972966300456734</c:v>
                </c:pt>
              </c:numCache>
            </c:numRef>
          </c:val>
          <c:extLst>
            <c:ext xmlns:c15="http://schemas.microsoft.com/office/drawing/2012/chart" uri="{02D57815-91ED-43cb-92C2-25804820EDAC}">
              <c15:datalabelsRange>
                <c15:f>'11ListaEspera'!$N$13:$N$32</c15:f>
                <c15:dlblRangeCache>
                  <c:ptCount val="20"/>
                  <c:pt idx="0">
                    <c:v>152</c:v>
                  </c:pt>
                  <c:pt idx="1">
                    <c:v>104</c:v>
                  </c:pt>
                  <c:pt idx="2">
                    <c:v>197</c:v>
                  </c:pt>
                  <c:pt idx="3">
                    <c:v>431</c:v>
                  </c:pt>
                  <c:pt idx="4">
                    <c:v>1.214</c:v>
                  </c:pt>
                  <c:pt idx="5">
                    <c:v>451</c:v>
                  </c:pt>
                  <c:pt idx="6">
                    <c:v>2.990</c:v>
                  </c:pt>
                  <c:pt idx="7">
                    <c:v>63</c:v>
                  </c:pt>
                  <c:pt idx="8">
                    <c:v>16.508</c:v>
                  </c:pt>
                  <c:pt idx="9">
                    <c:v>9.267</c:v>
                  </c:pt>
                  <c:pt idx="10">
                    <c:v>16.081</c:v>
                  </c:pt>
                  <c:pt idx="11">
                    <c:v>129.239</c:v>
                  </c:pt>
                  <c:pt idx="12">
                    <c:v>3.652</c:v>
                  </c:pt>
                  <c:pt idx="13">
                    <c:v>1.117</c:v>
                  </c:pt>
                  <c:pt idx="14">
                    <c:v>261</c:v>
                  </c:pt>
                  <c:pt idx="15">
                    <c:v>5.268</c:v>
                  </c:pt>
                  <c:pt idx="16">
                    <c:v>6.881</c:v>
                  </c:pt>
                  <c:pt idx="17">
                    <c:v>39.332</c:v>
                  </c:pt>
                  <c:pt idx="18">
                    <c:v>14.511</c:v>
                  </c:pt>
                  <c:pt idx="19">
                    <c:v>10.759</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Cantabria</c:v>
                </c:pt>
                <c:pt idx="3">
                  <c:v>Asturias, Principado de</c:v>
                </c:pt>
                <c:pt idx="4">
                  <c:v>Galicia</c:v>
                </c:pt>
                <c:pt idx="5">
                  <c:v>Navarra, Comunidad Foral de</c:v>
                </c:pt>
                <c:pt idx="6">
                  <c:v>Castilla - La Mancha</c:v>
                </c:pt>
                <c:pt idx="7">
                  <c:v>Ceuta</c:v>
                </c:pt>
                <c:pt idx="8">
                  <c:v>Andalucía</c:v>
                </c:pt>
                <c:pt idx="9">
                  <c:v>Comunitat Valenciana</c:v>
                </c:pt>
                <c:pt idx="10">
                  <c:v>Madrid, Comunidad de</c:v>
                </c:pt>
                <c:pt idx="11">
                  <c:v>Media Nacional</c:v>
                </c:pt>
                <c:pt idx="12">
                  <c:v>Balears, Illes</c:v>
                </c:pt>
                <c:pt idx="13">
                  <c:v>Rioja, La</c:v>
                </c:pt>
                <c:pt idx="14">
                  <c:v>Melilla</c:v>
                </c:pt>
                <c:pt idx="15">
                  <c:v>Extremadura</c:v>
                </c:pt>
                <c:pt idx="16">
                  <c:v>Murcia, Región de</c:v>
                </c:pt>
                <c:pt idx="17">
                  <c:v>Cataluña</c:v>
                </c:pt>
                <c:pt idx="18">
                  <c:v>País Vasco</c:v>
                </c:pt>
                <c:pt idx="19">
                  <c:v>Canarias</c:v>
                </c:pt>
              </c:strCache>
            </c:strRef>
          </c:cat>
          <c:val>
            <c:numRef>
              <c:f>'11ListaEspera'!$Q$13:$Q$32</c:f>
              <c:numCache>
                <c:formatCode>0.00%</c:formatCode>
                <c:ptCount val="20"/>
                <c:pt idx="0">
                  <c:v>0.92180266698291125</c:v>
                </c:pt>
                <c:pt idx="1">
                  <c:v>0.92180266698291125</c:v>
                </c:pt>
                <c:pt idx="2">
                  <c:v>0.92180266698291125</c:v>
                </c:pt>
                <c:pt idx="3">
                  <c:v>0.92180266698291125</c:v>
                </c:pt>
                <c:pt idx="4">
                  <c:v>0.92180266698291125</c:v>
                </c:pt>
                <c:pt idx="5">
                  <c:v>0.92180266698291125</c:v>
                </c:pt>
                <c:pt idx="6">
                  <c:v>0.92180266698291125</c:v>
                </c:pt>
                <c:pt idx="7">
                  <c:v>0.92180266698291125</c:v>
                </c:pt>
                <c:pt idx="8">
                  <c:v>0.92180266698291125</c:v>
                </c:pt>
                <c:pt idx="9">
                  <c:v>0.92180266698291125</c:v>
                </c:pt>
                <c:pt idx="10">
                  <c:v>0.92180266698291125</c:v>
                </c:pt>
                <c:pt idx="11">
                  <c:v>0.92180266698291125</c:v>
                </c:pt>
                <c:pt idx="12">
                  <c:v>0.92180266698291125</c:v>
                </c:pt>
                <c:pt idx="13">
                  <c:v>0.92180266698291125</c:v>
                </c:pt>
                <c:pt idx="14">
                  <c:v>0.92180266698291125</c:v>
                </c:pt>
                <c:pt idx="15">
                  <c:v>0.92180266698291125</c:v>
                </c:pt>
                <c:pt idx="16">
                  <c:v>0.92180266698291125</c:v>
                </c:pt>
                <c:pt idx="17">
                  <c:v>0.92180266698291125</c:v>
                </c:pt>
                <c:pt idx="18">
                  <c:v>0.92180266698291125</c:v>
                </c:pt>
                <c:pt idx="19">
                  <c:v>0.92180266698291125</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0F-C55D-4E29-9CD8-90CA83D3C1E4}"/>
              </c:ext>
            </c:extLst>
          </c:dPt>
          <c:dLbls>
            <c:dLbl>
              <c:idx val="0"/>
              <c:layout>
                <c:manualLayout>
                  <c:x val="0"/>
                  <c:y val="-3.0478894636931943E-3"/>
                </c:manualLayout>
              </c:layout>
              <c:tx>
                <c:rich>
                  <a:bodyPr/>
                  <a:lstStyle/>
                  <a:p>
                    <a:fld id="{FC24F5E3-C506-4FD6-9C54-8E370FB05173}" type="CELLRANGE">
                      <a:rPr lang="en-US" baseline="0"/>
                      <a:pPr/>
                      <a:t>[CELLRANGE]</a:t>
                    </a:fld>
                    <a:r>
                      <a:rPr lang="en-US" baseline="0"/>
                      <a:t>
</a:t>
                    </a:r>
                    <a:fld id="{64E49B16-7C13-46BE-947C-47FC1D0EA88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1804578E-C3B3-48B8-8EF5-3AD2056898EC}" type="CELLRANGE">
                      <a:rPr lang="en-US" baseline="0"/>
                      <a:pPr/>
                      <a:t>[CELLRANGE]</a:t>
                    </a:fld>
                    <a:r>
                      <a:rPr lang="en-US" baseline="0"/>
                      <a:t>
</a:t>
                    </a:r>
                    <a:fld id="{E15FA500-472E-48DA-BAA3-8B9A6A0A7F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7149C328-F8BF-4B5B-9718-6BA925A6A7B1}" type="CELLRANGE">
                      <a:rPr lang="en-US" baseline="0"/>
                      <a:pPr/>
                      <a:t>[CELLRANGE]</a:t>
                    </a:fld>
                    <a:r>
                      <a:rPr lang="en-US" baseline="0"/>
                      <a:t>
</a:t>
                    </a:r>
                    <a:fld id="{A339F5B7-0B69-4070-B381-85C31F5D27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2199D7EB-3FA5-495A-91C7-5A4D38F8BA9E}" type="CELLRANGE">
                      <a:rPr lang="en-US" baseline="0"/>
                      <a:pPr/>
                      <a:t>[CELLRANGE]</a:t>
                    </a:fld>
                    <a:r>
                      <a:rPr lang="en-US" baseline="0"/>
                      <a:t>
</a:t>
                    </a:r>
                    <a:fld id="{6E8B4116-698E-4476-A8B7-CDCE55F4A7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83A53F3E-4EAA-42C2-9AF2-76B51A97B4D5}" type="CELLRANGE">
                      <a:rPr lang="en-US" baseline="0"/>
                      <a:pPr/>
                      <a:t>[CELLRANGE]</a:t>
                    </a:fld>
                    <a:r>
                      <a:rPr lang="en-US" baseline="0"/>
                      <a:t>
</a:t>
                    </a:r>
                    <a:fld id="{CF4B1A0F-CF28-4698-90D3-5079E3577E3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A1BFA71E-E214-4493-BEEA-F709E13539C3}" type="CELLRANGE">
                      <a:rPr lang="en-US" baseline="0"/>
                      <a:pPr/>
                      <a:t>[CELLRANGE]</a:t>
                    </a:fld>
                    <a:r>
                      <a:rPr lang="en-US" baseline="0"/>
                      <a:t>
</a:t>
                    </a:r>
                    <a:fld id="{E151F6F8-3F70-4C63-904F-15CDC39DEE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0FD3F403-2D96-49B7-93A3-F4B0A90BB927}" type="CELLRANGE">
                      <a:rPr lang="en-US" baseline="0"/>
                      <a:pPr/>
                      <a:t>[CELLRANGE]</a:t>
                    </a:fld>
                    <a:r>
                      <a:rPr lang="en-US" baseline="0"/>
                      <a:t>
</a:t>
                    </a:r>
                    <a:fld id="{E57A1C4E-C010-4CDA-8A36-DFD77F58C2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AE35B7FA-31E3-4D06-916D-E2046399A932}" type="CELLRANGE">
                      <a:rPr lang="en-US" baseline="0"/>
                      <a:pPr/>
                      <a:t>[CELLRANGE]</a:t>
                    </a:fld>
                    <a:r>
                      <a:rPr lang="en-US" baseline="0"/>
                      <a:t>
</a:t>
                    </a:r>
                    <a:fld id="{4E281AC8-8588-478E-9992-FC0ADDC2E1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B8CE5954-D3C0-4AB1-BF5B-4EDF1951475B}" type="CELLRANGE">
                      <a:rPr lang="en-US" baseline="0">
                        <a:solidFill>
                          <a:sysClr val="windowText" lastClr="000000"/>
                        </a:solidFill>
                      </a:rPr>
                      <a:pPr/>
                      <a:t>[CELLRANGE]</a:t>
                    </a:fld>
                    <a:r>
                      <a:rPr lang="en-US" baseline="0">
                        <a:solidFill>
                          <a:sysClr val="windowText" lastClr="000000"/>
                        </a:solidFill>
                      </a:rPr>
                      <a:t>
</a:t>
                    </a:r>
                    <a:fld id="{677886B3-1E91-492C-9639-3A83360F4330}"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A9F1443F-982D-4D38-8DE1-7039D009E885}" type="CELLRANGE">
                      <a:rPr lang="en-US" baseline="0">
                        <a:solidFill>
                          <a:sysClr val="windowText" lastClr="000000"/>
                        </a:solidFill>
                      </a:rPr>
                      <a:pPr/>
                      <a:t>[CELLRANGE]</a:t>
                    </a:fld>
                    <a:r>
                      <a:rPr lang="en-US" baseline="0">
                        <a:solidFill>
                          <a:sysClr val="windowText" lastClr="000000"/>
                        </a:solidFill>
                      </a:rPr>
                      <a:t>
</a:t>
                    </a:r>
                    <a:fld id="{030347D4-0935-4C46-9E52-42BEF41CEF18}"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42D1DBA7-B811-473A-8B27-06BDBB7473A6}" type="CELLRANGE">
                      <a:rPr lang="en-US" baseline="0">
                        <a:solidFill>
                          <a:sysClr val="windowText" lastClr="000000"/>
                        </a:solidFill>
                      </a:rPr>
                      <a:pPr/>
                      <a:t>[CELLRANGE]</a:t>
                    </a:fld>
                    <a:r>
                      <a:rPr lang="en-US" baseline="0">
                        <a:solidFill>
                          <a:sysClr val="windowText" lastClr="000000"/>
                        </a:solidFill>
                      </a:rPr>
                      <a:t>
</a:t>
                    </a:r>
                    <a:fld id="{F3BA01A3-B951-423D-96B4-70F5E0F7EA15}"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C7906046-2D89-4858-BF17-C7DCB99B663B}" type="CELLRANGE">
                      <a:rPr lang="en-US" baseline="0">
                        <a:solidFill>
                          <a:schemeClr val="bg1"/>
                        </a:solidFill>
                      </a:rPr>
                      <a:pPr>
                        <a:defRPr b="1">
                          <a:solidFill>
                            <a:schemeClr val="bg1"/>
                          </a:solidFill>
                        </a:defRPr>
                      </a:pPr>
                      <a:t>[CELLRANGE]</a:t>
                    </a:fld>
                    <a:r>
                      <a:rPr lang="en-US" baseline="0">
                        <a:solidFill>
                          <a:schemeClr val="bg1"/>
                        </a:solidFill>
                      </a:rPr>
                      <a:t>
</a:t>
                    </a:r>
                    <a:fld id="{5A6D64F6-2415-422C-8209-89EBD2160542}"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1DAF5097-FAE1-4554-B849-BBEF5C7ED121}" type="CELLRANGE">
                      <a:rPr lang="en-US" baseline="0"/>
                      <a:pPr/>
                      <a:t>[CELLRANGE]</a:t>
                    </a:fld>
                    <a:r>
                      <a:rPr lang="en-US" baseline="0"/>
                      <a:t>
</a:t>
                    </a:r>
                    <a:fld id="{09727EBC-9F33-4BB6-A4F5-F5498A3CBC1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65551B1D-5D3B-4915-B714-D0F2BF5066A4}" type="CELLRANGE">
                      <a:rPr lang="en-US" baseline="0">
                        <a:solidFill>
                          <a:schemeClr val="tx1"/>
                        </a:solidFill>
                      </a:rPr>
                      <a:pPr>
                        <a:defRPr b="1">
                          <a:solidFill>
                            <a:schemeClr val="tx1"/>
                          </a:solidFill>
                        </a:defRPr>
                      </a:pPr>
                      <a:t>[CELLRANGE]</a:t>
                    </a:fld>
                    <a:r>
                      <a:rPr lang="en-US" baseline="0">
                        <a:solidFill>
                          <a:schemeClr val="tx1"/>
                        </a:solidFill>
                      </a:rPr>
                      <a:t>
</a:t>
                    </a:r>
                    <a:fld id="{16FD1C6E-2302-476E-9F22-19B775DB7462}"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993D678A-10BD-4460-8F95-EEAD7407F3BC}" type="CELLRANGE">
                      <a:rPr lang="en-US" baseline="0"/>
                      <a:pPr/>
                      <a:t>[CELLRANGE]</a:t>
                    </a:fld>
                    <a:r>
                      <a:rPr lang="en-US" baseline="0"/>
                      <a:t>
</a:t>
                    </a:r>
                    <a:fld id="{7B3A687E-5C0D-4D32-9AAE-0F0BF1E65A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245F6D83-656B-47BA-9180-D37B58F2E04A}" type="CELLRANGE">
                      <a:rPr lang="en-US" baseline="0"/>
                      <a:pPr/>
                      <a:t>[CELLRANGE]</a:t>
                    </a:fld>
                    <a:r>
                      <a:rPr lang="en-US" baseline="0"/>
                      <a:t>
</a:t>
                    </a:r>
                    <a:fld id="{62400813-1960-4FEF-A108-C068D5D484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93705B7D-C4DE-4FEE-91A9-24583AE9797F}" type="CELLRANGE">
                      <a:rPr lang="en-US" baseline="0"/>
                      <a:pPr/>
                      <a:t>[CELLRANGE]</a:t>
                    </a:fld>
                    <a:r>
                      <a:rPr lang="en-US" baseline="0"/>
                      <a:t>
</a:t>
                    </a:r>
                    <a:fld id="{5E22EDEE-E447-4E1B-8250-F61A1062D7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C39FD92A-B97E-4130-B9B2-8CCAE289954C}" type="CELLRANGE">
                      <a:rPr lang="en-US" baseline="0"/>
                      <a:pPr/>
                      <a:t>[CELLRANGE]</a:t>
                    </a:fld>
                    <a:r>
                      <a:rPr lang="en-US" baseline="0"/>
                      <a:t>
</a:t>
                    </a:r>
                    <a:fld id="{6F0DBF0A-513E-41E8-9AB2-112B4113A3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BAAB2A67-D41B-430E-AED3-3C6990B2DEBA}" type="CELLRANGE">
                      <a:rPr lang="en-US" baseline="0"/>
                      <a:pPr/>
                      <a:t>[CELLRANGE]</a:t>
                    </a:fld>
                    <a:r>
                      <a:rPr lang="en-US" baseline="0"/>
                      <a:t>
</a:t>
                    </a:r>
                    <a:fld id="{A39EB720-793D-46C9-A71A-9A4EE86001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BFA1BDB4-D840-4739-9ED5-479EE479353A}" type="CELLRANGE">
                      <a:rPr lang="en-US" baseline="0"/>
                      <a:pPr/>
                      <a:t>[CELLRANGE]</a:t>
                    </a:fld>
                    <a:r>
                      <a:rPr lang="en-US" baseline="0"/>
                      <a:t>
</a:t>
                    </a:r>
                    <a:fld id="{B1C91D23-CED5-4118-8314-BAEBAE7749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Cantabria</c:v>
                </c:pt>
                <c:pt idx="4">
                  <c:v>Asturias, Principado de</c:v>
                </c:pt>
                <c:pt idx="5">
                  <c:v>Castilla - La Mancha</c:v>
                </c:pt>
                <c:pt idx="6">
                  <c:v>Andalucía</c:v>
                </c:pt>
                <c:pt idx="7">
                  <c:v>Madrid, Comunidad de</c:v>
                </c:pt>
                <c:pt idx="8">
                  <c:v>Navarra, Comunidad Foral de</c:v>
                </c:pt>
                <c:pt idx="9">
                  <c:v>Ceuta</c:v>
                </c:pt>
                <c:pt idx="10">
                  <c:v>Comunitat Valenciana</c:v>
                </c:pt>
                <c:pt idx="11">
                  <c:v>Media Nacional</c:v>
                </c:pt>
                <c:pt idx="12">
                  <c:v>Rioja, La</c:v>
                </c:pt>
                <c:pt idx="13">
                  <c:v>Balears, Illes</c:v>
                </c:pt>
                <c:pt idx="14">
                  <c:v>Melilla</c:v>
                </c:pt>
                <c:pt idx="15">
                  <c:v>Cataluña</c:v>
                </c:pt>
                <c:pt idx="16">
                  <c:v>Extremadura</c:v>
                </c:pt>
                <c:pt idx="17">
                  <c:v>Murcia, Región de</c:v>
                </c:pt>
                <c:pt idx="18">
                  <c:v>País Vasco</c:v>
                </c:pt>
                <c:pt idx="19">
                  <c:v>Canarias</c:v>
                </c:pt>
              </c:strCache>
            </c:strRef>
          </c:cat>
          <c:val>
            <c:numRef>
              <c:f>'11ListaEsperaGIII'!$O$13:$O$32</c:f>
              <c:numCache>
                <c:formatCode>0.00%</c:formatCode>
                <c:ptCount val="20"/>
                <c:pt idx="0">
                  <c:v>0.99932825794894764</c:v>
                </c:pt>
                <c:pt idx="1">
                  <c:v>0.99905016837924188</c:v>
                </c:pt>
                <c:pt idx="2">
                  <c:v>0.99730167296276306</c:v>
                </c:pt>
                <c:pt idx="3">
                  <c:v>0.99301919720767884</c:v>
                </c:pt>
                <c:pt idx="4">
                  <c:v>0.99029126213592233</c:v>
                </c:pt>
                <c:pt idx="5">
                  <c:v>0.97811476098462569</c:v>
                </c:pt>
                <c:pt idx="6">
                  <c:v>0.97255234112384537</c:v>
                </c:pt>
                <c:pt idx="7">
                  <c:v>0.96778092251204773</c:v>
                </c:pt>
                <c:pt idx="8">
                  <c:v>0.96703296703296704</c:v>
                </c:pt>
                <c:pt idx="9">
                  <c:v>0.96261682242990654</c:v>
                </c:pt>
                <c:pt idx="10">
                  <c:v>0.95905364740064336</c:v>
                </c:pt>
                <c:pt idx="11">
                  <c:v>0.95401857573683135</c:v>
                </c:pt>
                <c:pt idx="12">
                  <c:v>0.94115226337448554</c:v>
                </c:pt>
                <c:pt idx="13">
                  <c:v>0.93462669018224576</c:v>
                </c:pt>
                <c:pt idx="14">
                  <c:v>0.93243243243243246</c:v>
                </c:pt>
                <c:pt idx="15">
                  <c:v>0.924046280189328</c:v>
                </c:pt>
                <c:pt idx="16">
                  <c:v>0.9211119459053343</c:v>
                </c:pt>
                <c:pt idx="17">
                  <c:v>0.9025008336112037</c:v>
                </c:pt>
                <c:pt idx="18">
                  <c:v>0.86954533909067822</c:v>
                </c:pt>
                <c:pt idx="19">
                  <c:v>0.83014354066985641</c:v>
                </c:pt>
              </c:numCache>
            </c:numRef>
          </c:val>
          <c:extLst>
            <c:ext xmlns:c15="http://schemas.microsoft.com/office/drawing/2012/chart" uri="{02D57815-91ED-43cb-92C2-25804820EDAC}">
              <c15:datalabelsRange>
                <c15:f>'11ListaEsperaGIII'!$M$13:$M$32</c15:f>
                <c15:dlblRangeCache>
                  <c:ptCount val="20"/>
                  <c:pt idx="0">
                    <c:v>13.389</c:v>
                  </c:pt>
                  <c:pt idx="1">
                    <c:v>34.710</c:v>
                  </c:pt>
                  <c:pt idx="2">
                    <c:v>25.872</c:v>
                  </c:pt>
                  <c:pt idx="3">
                    <c:v>5.121</c:v>
                  </c:pt>
                  <c:pt idx="4">
                    <c:v>7.956</c:v>
                  </c:pt>
                  <c:pt idx="5">
                    <c:v>23.285</c:v>
                  </c:pt>
                  <c:pt idx="6">
                    <c:v>73.488</c:v>
                  </c:pt>
                  <c:pt idx="7">
                    <c:v>63.259</c:v>
                  </c:pt>
                  <c:pt idx="8">
                    <c:v>3.256</c:v>
                  </c:pt>
                  <c:pt idx="9">
                    <c:v>412</c:v>
                  </c:pt>
                  <c:pt idx="10">
                    <c:v>46.212</c:v>
                  </c:pt>
                  <c:pt idx="11">
                    <c:v>412.510</c:v>
                  </c:pt>
                  <c:pt idx="12">
                    <c:v>2.287</c:v>
                  </c:pt>
                  <c:pt idx="13">
                    <c:v>7.949</c:v>
                  </c:pt>
                  <c:pt idx="14">
                    <c:v>759</c:v>
                  </c:pt>
                  <c:pt idx="15">
                    <c:v>45.683</c:v>
                  </c:pt>
                  <c:pt idx="16">
                    <c:v>12.260</c:v>
                  </c:pt>
                  <c:pt idx="17">
                    <c:v>13.533</c:v>
                  </c:pt>
                  <c:pt idx="18">
                    <c:v>17.117</c:v>
                  </c:pt>
                  <c:pt idx="19">
                    <c:v>15.962</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chemeClr val="accent2"/>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a:lstStyle/>
                  <a:p>
                    <a:fld id="{CC19F415-B4D5-4BD1-A624-F7ADE04A497D}" type="CELLRANGE">
                      <a:rPr lang="en-US" baseline="0"/>
                      <a:pPr/>
                      <a:t>[CELLRANGE]</a:t>
                    </a:fld>
                    <a:r>
                      <a:rPr lang="en-US" baseline="0"/>
                      <a:t>
</a:t>
                    </a:r>
                    <a:fld id="{3F9BF70E-6787-4323-8B17-C601D3B8DE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3B6480FF-F8E1-4CF2-8C57-8F40B00175FF}" type="CELLRANGE">
                      <a:rPr lang="en-US" baseline="0"/>
                      <a:pPr/>
                      <a:t>[CELLRANGE]</a:t>
                    </a:fld>
                    <a:r>
                      <a:rPr lang="en-US" baseline="0"/>
                      <a:t>
</a:t>
                    </a:r>
                    <a:fld id="{AD10E99C-4205-4AE0-A0EA-47A83F77FC8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4FEAD6DB-BB35-4470-A6FE-D15BFDF325A3}" type="CELLRANGE">
                      <a:rPr lang="en-US" baseline="0"/>
                      <a:pPr/>
                      <a:t>[CELLRANGE]</a:t>
                    </a:fld>
                    <a:r>
                      <a:rPr lang="en-US" baseline="0"/>
                      <a:t>
</a:t>
                    </a:r>
                    <a:fld id="{0BD338B4-6345-4AA9-9117-3D72A2864E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59EDF834-FB11-4F92-9E03-64EFE9B161EC}" type="CELLRANGE">
                      <a:rPr lang="en-US" baseline="0"/>
                      <a:pPr/>
                      <a:t>[CELLRANGE]</a:t>
                    </a:fld>
                    <a:r>
                      <a:rPr lang="en-US" baseline="0"/>
                      <a:t>
</a:t>
                    </a:r>
                    <a:fld id="{9B2C94B7-FCC9-428C-8D2C-D1E6A82095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B5C45411-1F49-4C9F-AFFA-79D2D72A5F75}" type="CELLRANGE">
                      <a:rPr lang="en-US" baseline="0"/>
                      <a:pPr/>
                      <a:t>[CELLRANGE]</a:t>
                    </a:fld>
                    <a:r>
                      <a:rPr lang="en-US" baseline="0"/>
                      <a:t>
</a:t>
                    </a:r>
                    <a:fld id="{497AB702-71E4-4432-9AEE-5F0A6A7670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FA461A23-11D0-4283-8F07-83B0FE4B5FD9}" type="CELLRANGE">
                      <a:rPr lang="en-US" baseline="0"/>
                      <a:pPr/>
                      <a:t>[CELLRANGE]</a:t>
                    </a:fld>
                    <a:r>
                      <a:rPr lang="en-US" baseline="0"/>
                      <a:t>
</a:t>
                    </a:r>
                    <a:fld id="{DF1489B0-6397-4A11-863E-C3BC99FCD1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E10199F4-6183-464A-9A48-EEFC820ECCD6}" type="CELLRANGE">
                      <a:rPr lang="en-US" baseline="0"/>
                      <a:pPr/>
                      <a:t>[CELLRANGE]</a:t>
                    </a:fld>
                    <a:r>
                      <a:rPr lang="en-US" baseline="0"/>
                      <a:t>
</a:t>
                    </a:r>
                    <a:fld id="{962F9C56-F46F-4DF0-A91F-E9956172F7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282080E8-E5D0-43D9-BB10-C4BC162A54E5}" type="CELLRANGE">
                      <a:rPr lang="en-US" baseline="0"/>
                      <a:pPr/>
                      <a:t>[CELLRANGE]</a:t>
                    </a:fld>
                    <a:r>
                      <a:rPr lang="en-US" baseline="0"/>
                      <a:t>
</a:t>
                    </a:r>
                    <a:fld id="{FDB19AAE-849D-41DA-B033-4A9F6EF815A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04EDCA84-6D8E-4604-8A4F-8C1AA8859D44}" type="CELLRANGE">
                      <a:rPr lang="en-US" sz="600" baseline="0">
                        <a:solidFill>
                          <a:sysClr val="windowText" lastClr="000000"/>
                        </a:solidFill>
                      </a:rPr>
                      <a:pPr/>
                      <a:t>[CELLRANGE]</a:t>
                    </a:fld>
                    <a:r>
                      <a:rPr lang="en-US" sz="600" baseline="0">
                        <a:solidFill>
                          <a:sysClr val="windowText" lastClr="000000"/>
                        </a:solidFill>
                      </a:rPr>
                      <a:t>
</a:t>
                    </a:r>
                    <a:fld id="{C601546E-EC11-4D16-B0E4-55C43F448921}"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a:lstStyle/>
                  <a:p>
                    <a:fld id="{DEA90FD5-9126-4F28-864B-5470FF63E620}" type="CELLRANGE">
                      <a:rPr lang="en-US" sz="600" baseline="0">
                        <a:solidFill>
                          <a:sysClr val="windowText" lastClr="000000"/>
                        </a:solidFill>
                      </a:rPr>
                      <a:pPr/>
                      <a:t>[CELLRANGE]</a:t>
                    </a:fld>
                    <a:r>
                      <a:rPr lang="en-US" sz="600" baseline="0">
                        <a:solidFill>
                          <a:sysClr val="windowText" lastClr="000000"/>
                        </a:solidFill>
                      </a:rPr>
                      <a:t>
</a:t>
                    </a:r>
                    <a:fld id="{1C94E6E0-D99C-491B-8769-E15ACA063C88}"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a:lstStyle/>
                  <a:p>
                    <a:fld id="{393A8DBC-8AA2-4FBB-92EF-DCDC43F7F6FC}" type="CELLRANGE">
                      <a:rPr lang="en-US" sz="600" baseline="0">
                        <a:solidFill>
                          <a:sysClr val="windowText" lastClr="000000"/>
                        </a:solidFill>
                      </a:rPr>
                      <a:pPr/>
                      <a:t>[CELLRANGE]</a:t>
                    </a:fld>
                    <a:r>
                      <a:rPr lang="en-US" sz="600" baseline="0">
                        <a:solidFill>
                          <a:sysClr val="windowText" lastClr="000000"/>
                        </a:solidFill>
                      </a:rPr>
                      <a:t>
</a:t>
                    </a:r>
                    <a:fld id="{7F7B73BB-2798-4D00-9B1E-2E5C2D1154D8}"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8FB6FACF-A287-42AD-B40C-C256CBC5DFCB}" type="CELLRANGE">
                      <a:rPr lang="en-US" sz="600" baseline="0">
                        <a:solidFill>
                          <a:schemeClr val="bg1"/>
                        </a:solidFill>
                      </a:rPr>
                      <a:pPr>
                        <a:defRPr sz="600" b="1">
                          <a:solidFill>
                            <a:schemeClr val="bg1"/>
                          </a:solidFill>
                        </a:defRPr>
                      </a:pPr>
                      <a:t>[CELLRANGE]</a:t>
                    </a:fld>
                    <a:r>
                      <a:rPr lang="en-US" sz="600" baseline="0">
                        <a:solidFill>
                          <a:schemeClr val="bg1"/>
                        </a:solidFill>
                      </a:rPr>
                      <a:t>
</a:t>
                    </a:r>
                    <a:fld id="{4F3BE762-6EE2-4141-B165-A7248CBAE833}" type="VALUE">
                      <a:rPr lang="en-US" sz="600" baseline="0">
                        <a:solidFill>
                          <a:schemeClr val="bg1"/>
                        </a:solidFill>
                      </a:rPr>
                      <a:pPr>
                        <a:defRPr sz="600"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D32B2379-B930-4E51-857B-31859B3F3AAC}" type="CELLRANGE">
                      <a:rPr lang="en-US" baseline="0"/>
                      <a:pPr/>
                      <a:t>[CELLRANGE]</a:t>
                    </a:fld>
                    <a:r>
                      <a:rPr lang="en-US" baseline="0"/>
                      <a:t>
</a:t>
                    </a:r>
                    <a:fld id="{D8F4C03B-671A-462C-B301-253A784F39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8E5B714B-33F8-42AB-BD4B-42D4F3EDA95A}" type="CELLRANGE">
                      <a:rPr lang="en-US" baseline="0">
                        <a:solidFill>
                          <a:schemeClr val="tx1"/>
                        </a:solidFill>
                      </a:rPr>
                      <a:pPr>
                        <a:defRPr b="1">
                          <a:solidFill>
                            <a:schemeClr val="tx1"/>
                          </a:solidFill>
                        </a:defRPr>
                      </a:pPr>
                      <a:t>[CELLRANGE]</a:t>
                    </a:fld>
                    <a:r>
                      <a:rPr lang="en-US" baseline="0">
                        <a:solidFill>
                          <a:schemeClr val="tx1"/>
                        </a:solidFill>
                      </a:rPr>
                      <a:t>
</a:t>
                    </a:r>
                    <a:fld id="{1E3EBBC5-FC3E-43F3-8CC8-768F3F08ADDE}"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8A6A90C2-B8D0-48CF-B983-EB802E66E660}" type="CELLRANGE">
                      <a:rPr lang="en-US" baseline="0"/>
                      <a:pPr/>
                      <a:t>[CELLRANGE]</a:t>
                    </a:fld>
                    <a:r>
                      <a:rPr lang="en-US" baseline="0"/>
                      <a:t>
</a:t>
                    </a:r>
                    <a:fld id="{4CB358CB-1F4B-42AB-8C31-A8E171421A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8EAF4ECD-F13B-4888-9937-304BA4D4B9D7}" type="CELLRANGE">
                      <a:rPr lang="en-US" baseline="0"/>
                      <a:pPr/>
                      <a:t>[CELLRANGE]</a:t>
                    </a:fld>
                    <a:r>
                      <a:rPr lang="en-US" baseline="0"/>
                      <a:t>
</a:t>
                    </a:r>
                    <a:fld id="{95662813-46DD-4CBD-A5FE-D5DC50174F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81A8EFA9-21EE-47AE-8CA6-013FDA9C4253}" type="CELLRANGE">
                      <a:rPr lang="en-US" baseline="0"/>
                      <a:pPr/>
                      <a:t>[CELLRANGE]</a:t>
                    </a:fld>
                    <a:r>
                      <a:rPr lang="en-US" baseline="0"/>
                      <a:t>
</a:t>
                    </a:r>
                    <a:fld id="{CDAE7572-D462-48A3-B819-1C1DB1DD83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F3BD27DB-CF5F-453B-B477-C3B4E5414ED3}" type="CELLRANGE">
                      <a:rPr lang="en-US" baseline="0"/>
                      <a:pPr/>
                      <a:t>[CELLRANGE]</a:t>
                    </a:fld>
                    <a:r>
                      <a:rPr lang="en-US" baseline="0"/>
                      <a:t>
</a:t>
                    </a:r>
                    <a:fld id="{78CB8147-9CE1-465A-AEA4-E63E531BE8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8A12A5F2-CF13-4F0E-99C3-176F0A65BFA4}" type="CELLRANGE">
                      <a:rPr lang="en-US" baseline="0"/>
                      <a:pPr/>
                      <a:t>[CELLRANGE]</a:t>
                    </a:fld>
                    <a:r>
                      <a:rPr lang="en-US" baseline="0"/>
                      <a:t>
</a:t>
                    </a:r>
                    <a:fld id="{DA718CCD-89F2-4062-8C6D-51DE3F793D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408F62B9-B4FD-457B-9E92-84C94874A34E}" type="CELLRANGE">
                      <a:rPr lang="en-US" baseline="0"/>
                      <a:pPr/>
                      <a:t>[CELLRANGE]</a:t>
                    </a:fld>
                    <a:r>
                      <a:rPr lang="en-US" baseline="0"/>
                      <a:t>
</a:t>
                    </a:r>
                    <a:fld id="{ECE2B82F-158C-4D89-8D77-1B51D4C259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Cantabria</c:v>
                </c:pt>
                <c:pt idx="4">
                  <c:v>Asturias, Principado de</c:v>
                </c:pt>
                <c:pt idx="5">
                  <c:v>Castilla - La Mancha</c:v>
                </c:pt>
                <c:pt idx="6">
                  <c:v>Andalucía</c:v>
                </c:pt>
                <c:pt idx="7">
                  <c:v>Madrid, Comunidad de</c:v>
                </c:pt>
                <c:pt idx="8">
                  <c:v>Navarra, Comunidad Foral de</c:v>
                </c:pt>
                <c:pt idx="9">
                  <c:v>Ceuta</c:v>
                </c:pt>
                <c:pt idx="10">
                  <c:v>Comunitat Valenciana</c:v>
                </c:pt>
                <c:pt idx="11">
                  <c:v>Media Nacional</c:v>
                </c:pt>
                <c:pt idx="12">
                  <c:v>Rioja, La</c:v>
                </c:pt>
                <c:pt idx="13">
                  <c:v>Balears, Illes</c:v>
                </c:pt>
                <c:pt idx="14">
                  <c:v>Melilla</c:v>
                </c:pt>
                <c:pt idx="15">
                  <c:v>Cataluña</c:v>
                </c:pt>
                <c:pt idx="16">
                  <c:v>Extremadura</c:v>
                </c:pt>
                <c:pt idx="17">
                  <c:v>Murcia, Región de</c:v>
                </c:pt>
                <c:pt idx="18">
                  <c:v>País Vasco</c:v>
                </c:pt>
                <c:pt idx="19">
                  <c:v>Canarias</c:v>
                </c:pt>
              </c:strCache>
            </c:strRef>
          </c:cat>
          <c:val>
            <c:numRef>
              <c:f>'11ListaEsperaGIII'!$P$13:$P$32</c:f>
              <c:numCache>
                <c:formatCode>0.00%</c:formatCode>
                <c:ptCount val="20"/>
                <c:pt idx="0">
                  <c:v>6.7174205105239584E-4</c:v>
                </c:pt>
                <c:pt idx="1">
                  <c:v>9.498316207581383E-4</c:v>
                </c:pt>
                <c:pt idx="2">
                  <c:v>2.6983270372369131E-3</c:v>
                </c:pt>
                <c:pt idx="3">
                  <c:v>6.9808027923211171E-3</c:v>
                </c:pt>
                <c:pt idx="4">
                  <c:v>9.7087378640776691E-3</c:v>
                </c:pt>
                <c:pt idx="5">
                  <c:v>2.1885239015374276E-2</c:v>
                </c:pt>
                <c:pt idx="6">
                  <c:v>2.744765887615468E-2</c:v>
                </c:pt>
                <c:pt idx="7">
                  <c:v>3.2219077487952268E-2</c:v>
                </c:pt>
                <c:pt idx="8">
                  <c:v>3.2967032967032968E-2</c:v>
                </c:pt>
                <c:pt idx="9">
                  <c:v>3.7383177570093455E-2</c:v>
                </c:pt>
                <c:pt idx="10">
                  <c:v>4.0946352599356646E-2</c:v>
                </c:pt>
                <c:pt idx="11">
                  <c:v>4.5981424263168605E-2</c:v>
                </c:pt>
                <c:pt idx="12">
                  <c:v>5.8847736625514402E-2</c:v>
                </c:pt>
                <c:pt idx="13">
                  <c:v>6.5373309817754258E-2</c:v>
                </c:pt>
                <c:pt idx="14">
                  <c:v>6.7567567567567571E-2</c:v>
                </c:pt>
                <c:pt idx="15">
                  <c:v>7.5953719810671949E-2</c:v>
                </c:pt>
                <c:pt idx="16">
                  <c:v>7.8888054094665663E-2</c:v>
                </c:pt>
                <c:pt idx="17">
                  <c:v>9.7499166388796271E-2</c:v>
                </c:pt>
                <c:pt idx="18">
                  <c:v>0.13045466090932181</c:v>
                </c:pt>
                <c:pt idx="19">
                  <c:v>0.16985645933014354</c:v>
                </c:pt>
              </c:numCache>
            </c:numRef>
          </c:val>
          <c:extLst>
            <c:ext xmlns:c15="http://schemas.microsoft.com/office/drawing/2012/chart" uri="{02D57815-91ED-43cb-92C2-25804820EDAC}">
              <c15:datalabelsRange>
                <c15:f>'11ListaEsperaGIII'!$N$13:$N$32</c15:f>
                <c15:dlblRangeCache>
                  <c:ptCount val="20"/>
                  <c:pt idx="0">
                    <c:v>9</c:v>
                  </c:pt>
                  <c:pt idx="1">
                    <c:v>33</c:v>
                  </c:pt>
                  <c:pt idx="2">
                    <c:v>70</c:v>
                  </c:pt>
                  <c:pt idx="3">
                    <c:v>36</c:v>
                  </c:pt>
                  <c:pt idx="4">
                    <c:v>78</c:v>
                  </c:pt>
                  <c:pt idx="5">
                    <c:v>521</c:v>
                  </c:pt>
                  <c:pt idx="6">
                    <c:v>2.074</c:v>
                  </c:pt>
                  <c:pt idx="7">
                    <c:v>2.106</c:v>
                  </c:pt>
                  <c:pt idx="8">
                    <c:v>111</c:v>
                  </c:pt>
                  <c:pt idx="9">
                    <c:v>16</c:v>
                  </c:pt>
                  <c:pt idx="10">
                    <c:v>1.973</c:v>
                  </c:pt>
                  <c:pt idx="11">
                    <c:v>19.882</c:v>
                  </c:pt>
                  <c:pt idx="12">
                    <c:v>143</c:v>
                  </c:pt>
                  <c:pt idx="13">
                    <c:v>556</c:v>
                  </c:pt>
                  <c:pt idx="14">
                    <c:v>55</c:v>
                  </c:pt>
                  <c:pt idx="15">
                    <c:v>3.755</c:v>
                  </c:pt>
                  <c:pt idx="16">
                    <c:v>1.050</c:v>
                  </c:pt>
                  <c:pt idx="17">
                    <c:v>1.462</c:v>
                  </c:pt>
                  <c:pt idx="18">
                    <c:v>2.568</c:v>
                  </c:pt>
                  <c:pt idx="19">
                    <c:v>3.266</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Cantabria</c:v>
                </c:pt>
                <c:pt idx="4">
                  <c:v>Asturias, Principado de</c:v>
                </c:pt>
                <c:pt idx="5">
                  <c:v>Castilla - La Mancha</c:v>
                </c:pt>
                <c:pt idx="6">
                  <c:v>Andalucía</c:v>
                </c:pt>
                <c:pt idx="7">
                  <c:v>Madrid, Comunidad de</c:v>
                </c:pt>
                <c:pt idx="8">
                  <c:v>Navarra, Comunidad Foral de</c:v>
                </c:pt>
                <c:pt idx="9">
                  <c:v>Ceuta</c:v>
                </c:pt>
                <c:pt idx="10">
                  <c:v>Comunitat Valenciana</c:v>
                </c:pt>
                <c:pt idx="11">
                  <c:v>Media Nacional</c:v>
                </c:pt>
                <c:pt idx="12">
                  <c:v>Rioja, La</c:v>
                </c:pt>
                <c:pt idx="13">
                  <c:v>Balears, Illes</c:v>
                </c:pt>
                <c:pt idx="14">
                  <c:v>Melilla</c:v>
                </c:pt>
                <c:pt idx="15">
                  <c:v>Cataluña</c:v>
                </c:pt>
                <c:pt idx="16">
                  <c:v>Extremadura</c:v>
                </c:pt>
                <c:pt idx="17">
                  <c:v>Murcia, Región de</c:v>
                </c:pt>
                <c:pt idx="18">
                  <c:v>País Vasco</c:v>
                </c:pt>
                <c:pt idx="19">
                  <c:v>Canarias</c:v>
                </c:pt>
              </c:strCache>
            </c:strRef>
          </c:cat>
          <c:val>
            <c:numRef>
              <c:f>'11ListaEsperaGIII'!$Q$13:$Q$32</c:f>
              <c:numCache>
                <c:formatCode>0.00%</c:formatCode>
                <c:ptCount val="20"/>
                <c:pt idx="0">
                  <c:v>0.95401857573683135</c:v>
                </c:pt>
                <c:pt idx="1">
                  <c:v>0.95401857573683135</c:v>
                </c:pt>
                <c:pt idx="2">
                  <c:v>0.95401857573683135</c:v>
                </c:pt>
                <c:pt idx="3">
                  <c:v>0.95401857573683135</c:v>
                </c:pt>
                <c:pt idx="4">
                  <c:v>0.95401857573683135</c:v>
                </c:pt>
                <c:pt idx="5">
                  <c:v>0.95401857573683135</c:v>
                </c:pt>
                <c:pt idx="6">
                  <c:v>0.95401857573683135</c:v>
                </c:pt>
                <c:pt idx="7">
                  <c:v>0.95401857573683135</c:v>
                </c:pt>
                <c:pt idx="8">
                  <c:v>0.95401857573683135</c:v>
                </c:pt>
                <c:pt idx="9">
                  <c:v>0.95401857573683135</c:v>
                </c:pt>
                <c:pt idx="10">
                  <c:v>0.95401857573683135</c:v>
                </c:pt>
                <c:pt idx="11">
                  <c:v>0.95401857573683135</c:v>
                </c:pt>
                <c:pt idx="12">
                  <c:v>0.95401857573683135</c:v>
                </c:pt>
                <c:pt idx="13">
                  <c:v>0.95401857573683135</c:v>
                </c:pt>
                <c:pt idx="14">
                  <c:v>0.95401857573683135</c:v>
                </c:pt>
                <c:pt idx="15">
                  <c:v>0.95401857573683135</c:v>
                </c:pt>
                <c:pt idx="16">
                  <c:v>0.95401857573683135</c:v>
                </c:pt>
                <c:pt idx="17">
                  <c:v>0.95401857573683135</c:v>
                </c:pt>
                <c:pt idx="18">
                  <c:v>0.95401857573683135</c:v>
                </c:pt>
                <c:pt idx="19">
                  <c:v>0.95401857573683135</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D2FC6264-E751-4B0B-B6EE-6CC1E38FBF97}" type="CELLRANGE">
                      <a:rPr lang="en-US" baseline="0"/>
                      <a:pPr/>
                      <a:t>[CELLRANGE]</a:t>
                    </a:fld>
                    <a:r>
                      <a:rPr lang="en-US" baseline="0"/>
                      <a:t>
</a:t>
                    </a:r>
                    <a:fld id="{8751A0A7-A16A-402F-B83A-675EF92430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D3E4DAA2-7234-4A91-AE7B-125CE5BA936C}" type="CELLRANGE">
                      <a:rPr lang="en-US" baseline="0"/>
                      <a:pPr/>
                      <a:t>[CELLRANGE]</a:t>
                    </a:fld>
                    <a:r>
                      <a:rPr lang="en-US" baseline="0"/>
                      <a:t>
</a:t>
                    </a:r>
                    <a:fld id="{4BF912AA-5114-4348-B2AD-D79EBE4777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B6ED75A7-27E1-4CA4-9B26-D3BA726E43AA}" type="CELLRANGE">
                      <a:rPr lang="en-US" baseline="0"/>
                      <a:pPr/>
                      <a:t>[CELLRANGE]</a:t>
                    </a:fld>
                    <a:r>
                      <a:rPr lang="en-US" baseline="0"/>
                      <a:t>
</a:t>
                    </a:r>
                    <a:fld id="{3FC2D230-166B-41A1-9917-9EADE3C7B4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366C4E01-080B-451F-ACF2-F02D636E60E8}" type="CELLRANGE">
                      <a:rPr lang="en-US" baseline="0"/>
                      <a:pPr/>
                      <a:t>[CELLRANGE]</a:t>
                    </a:fld>
                    <a:r>
                      <a:rPr lang="en-US" baseline="0"/>
                      <a:t>
</a:t>
                    </a:r>
                    <a:fld id="{C3EDED83-39EE-46C1-94DE-7B00B9F6155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8F1ED9EE-DD02-4D7F-8FB3-71F0D140D9A8}" type="CELLRANGE">
                      <a:rPr lang="en-US" baseline="0"/>
                      <a:pPr/>
                      <a:t>[CELLRANGE]</a:t>
                    </a:fld>
                    <a:r>
                      <a:rPr lang="en-US" baseline="0"/>
                      <a:t>
</a:t>
                    </a:r>
                    <a:fld id="{02D40E54-5619-4D4C-993B-CF5856FF3D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0CA018B7-5A05-4F8A-87AF-7BEDCCF2D108}" type="CELLRANGE">
                      <a:rPr lang="en-US" baseline="0"/>
                      <a:pPr/>
                      <a:t>[CELLRANGE]</a:t>
                    </a:fld>
                    <a:r>
                      <a:rPr lang="en-US" baseline="0"/>
                      <a:t>
</a:t>
                    </a:r>
                    <a:fld id="{B88021CD-288A-433F-96F7-74E352DA28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7DE75564-AA74-444F-A0D7-D9A31E9A2965}" type="CELLRANGE">
                      <a:rPr lang="en-US" baseline="0"/>
                      <a:pPr/>
                      <a:t>[CELLRANGE]</a:t>
                    </a:fld>
                    <a:r>
                      <a:rPr lang="en-US" baseline="0"/>
                      <a:t>
</a:t>
                    </a:r>
                    <a:fld id="{3BDEE19C-896A-455B-9D07-D60E7D0732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4C1743B0-4B26-45D3-917C-3AB7F0F842A2}" type="CELLRANGE">
                      <a:rPr lang="en-US" baseline="0"/>
                      <a:pPr/>
                      <a:t>[CELLRANGE]</a:t>
                    </a:fld>
                    <a:r>
                      <a:rPr lang="en-US" baseline="0"/>
                      <a:t>
</a:t>
                    </a:r>
                    <a:fld id="{7A0FA9CD-856B-4702-9838-AEBFC9AB3E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862301C7-6770-49E5-9ED9-640A03734AE4}" type="CELLRANGE">
                      <a:rPr lang="en-US" baseline="0"/>
                      <a:pPr/>
                      <a:t>[CELLRANGE]</a:t>
                    </a:fld>
                    <a:r>
                      <a:rPr lang="en-US" baseline="0"/>
                      <a:t>
</a:t>
                    </a:r>
                    <a:fld id="{2B039E75-D9C0-42C1-B325-C53DF3196B5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2E8ACC00-0F8D-4A3D-9DBB-198321429D38}" type="CELLRANGE">
                      <a:rPr lang="en-US" baseline="0"/>
                      <a:pPr/>
                      <a:t>[CELLRANGE]</a:t>
                    </a:fld>
                    <a:r>
                      <a:rPr lang="en-US" baseline="0"/>
                      <a:t>
</a:t>
                    </a:r>
                    <a:fld id="{F1125EFF-1A8F-405D-8498-16314B0232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0F35B228-5009-420D-AB4F-BF11DE2BD9D3}" type="CELLRANGE">
                      <a:rPr lang="en-US" baseline="0">
                        <a:solidFill>
                          <a:schemeClr val="bg1"/>
                        </a:solidFill>
                      </a:rPr>
                      <a:pPr>
                        <a:defRPr b="1">
                          <a:solidFill>
                            <a:schemeClr val="tx1"/>
                          </a:solidFill>
                        </a:defRPr>
                      </a:pPr>
                      <a:t>[CELLRANGE]</a:t>
                    </a:fld>
                    <a:r>
                      <a:rPr lang="en-US" baseline="0">
                        <a:solidFill>
                          <a:schemeClr val="tx1"/>
                        </a:solidFill>
                      </a:rPr>
                      <a:t>
</a:t>
                    </a:r>
                    <a:fld id="{7A4A8C92-C282-4091-B752-E17BE52A30C1}" type="VALUE">
                      <a:rPr lang="en-US" baseline="0">
                        <a:solidFill>
                          <a:schemeClr val="bg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094538FF-2C98-4F5E-9B7E-BB455F75177F}" type="CELLRANGE">
                      <a:rPr lang="en-US" baseline="0">
                        <a:solidFill>
                          <a:sysClr val="windowText" lastClr="000000"/>
                        </a:solidFill>
                      </a:rPr>
                      <a:pPr>
                        <a:defRPr b="1">
                          <a:solidFill>
                            <a:schemeClr val="bg1"/>
                          </a:solidFill>
                        </a:defRPr>
                      </a:pPr>
                      <a:t>[CELLRANGE]</a:t>
                    </a:fld>
                    <a:r>
                      <a:rPr lang="en-US" baseline="0">
                        <a:solidFill>
                          <a:schemeClr val="bg1"/>
                        </a:solidFill>
                      </a:rPr>
                      <a:t>
</a:t>
                    </a:r>
                    <a:fld id="{864C1486-9436-4F0B-8300-0F9F9E5EEFE6}" type="VALUE">
                      <a:rPr lang="en-US" baseline="0">
                        <a:solidFill>
                          <a:sysClr val="windowText" lastClr="000000"/>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40586E2D-0E03-45AA-AEE0-C9A9B5FF9229}" type="CELLRANGE">
                      <a:rPr lang="en-US" baseline="0"/>
                      <a:pPr/>
                      <a:t>[CELLRANGE]</a:t>
                    </a:fld>
                    <a:r>
                      <a:rPr lang="en-US" baseline="0"/>
                      <a:t>
</a:t>
                    </a:r>
                    <a:fld id="{594BC800-1A8A-4445-8250-313A292B55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2BCAB383-B182-4CA4-9780-3E8139090B42}" type="CELLRANGE">
                      <a:rPr lang="en-US" baseline="0"/>
                      <a:pPr/>
                      <a:t>[CELLRANGE]</a:t>
                    </a:fld>
                    <a:r>
                      <a:rPr lang="en-US" baseline="0"/>
                      <a:t>
</a:t>
                    </a:r>
                    <a:fld id="{AF7AD308-F3AC-49DA-A3E2-F6339EC08C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E20D6CFA-0E33-4E06-904A-D56A1CE8E927}" type="CELLRANGE">
                      <a:rPr lang="en-US" baseline="0"/>
                      <a:pPr/>
                      <a:t>[CELLRANGE]</a:t>
                    </a:fld>
                    <a:r>
                      <a:rPr lang="en-US" baseline="0"/>
                      <a:t>
</a:t>
                    </a:r>
                    <a:fld id="{4D776CF1-244C-4534-8F9C-552AC33F47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12F1D9EE-BB5B-4D6B-9920-85A602F1D561}" type="CELLRANGE">
                      <a:rPr lang="en-US" baseline="0"/>
                      <a:pPr/>
                      <a:t>[CELLRANGE]</a:t>
                    </a:fld>
                    <a:r>
                      <a:rPr lang="en-US" baseline="0"/>
                      <a:t>
</a:t>
                    </a:r>
                    <a:fld id="{24528117-9DAC-4E9E-AEF8-8C69357387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01039246-F67E-4A92-AD77-52A1860F52B2}" type="CELLRANGE">
                      <a:rPr lang="en-US" baseline="0"/>
                      <a:pPr/>
                      <a:t>[CELLRANGE]</a:t>
                    </a:fld>
                    <a:r>
                      <a:rPr lang="en-US" baseline="0"/>
                      <a:t>
</a:t>
                    </a:r>
                    <a:fld id="{4851BE5C-C6A5-4C2F-8D4F-EA8589F97C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EA4CA3CC-DC5E-4EC2-B28F-5C1CFA82E2DD}" type="CELLRANGE">
                      <a:rPr lang="en-US" baseline="0"/>
                      <a:pPr/>
                      <a:t>[CELLRANGE]</a:t>
                    </a:fld>
                    <a:r>
                      <a:rPr lang="en-US" baseline="0"/>
                      <a:t>
</a:t>
                    </a:r>
                    <a:fld id="{4B22F73C-17DD-4371-8556-DD1F6323AC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6E42FB94-AAAB-4C62-AC7B-96AAC9B9F1C8}" type="CELLRANGE">
                      <a:rPr lang="en-US" baseline="0"/>
                      <a:pPr/>
                      <a:t>[CELLRANGE]</a:t>
                    </a:fld>
                    <a:r>
                      <a:rPr lang="en-US" baseline="0"/>
                      <a:t>
</a:t>
                    </a:r>
                    <a:fld id="{90908FBB-06AA-4875-B49D-6E941426DE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224C8C03-9A1E-4D75-91F0-EAC760A6388F}" type="CELLRANGE">
                      <a:rPr lang="en-US" baseline="0"/>
                      <a:pPr/>
                      <a:t>[CELLRANGE]</a:t>
                    </a:fld>
                    <a:r>
                      <a:rPr lang="en-US" baseline="0"/>
                      <a:t>
</a:t>
                    </a:r>
                    <a:fld id="{96663138-53E5-4326-9F15-70E3D764F3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Cantabria</c:v>
                </c:pt>
                <c:pt idx="4">
                  <c:v>Asturias, Principado de</c:v>
                </c:pt>
                <c:pt idx="5">
                  <c:v>Navarra, Comunidad Foral de</c:v>
                </c:pt>
                <c:pt idx="6">
                  <c:v>Ceuta</c:v>
                </c:pt>
                <c:pt idx="7">
                  <c:v>Castilla - La Mancha</c:v>
                </c:pt>
                <c:pt idx="8">
                  <c:v>Andalucía</c:v>
                </c:pt>
                <c:pt idx="9">
                  <c:v>Comunitat Valenciana</c:v>
                </c:pt>
                <c:pt idx="10">
                  <c:v>Media Nacional</c:v>
                </c:pt>
                <c:pt idx="11">
                  <c:v>Rioja, La</c:v>
                </c:pt>
                <c:pt idx="12">
                  <c:v>Madrid, Comunidad de</c:v>
                </c:pt>
                <c:pt idx="13">
                  <c:v>Balears, Illes</c:v>
                </c:pt>
                <c:pt idx="14">
                  <c:v>Melilla</c:v>
                </c:pt>
                <c:pt idx="15">
                  <c:v>Murcia, Región de</c:v>
                </c:pt>
                <c:pt idx="16">
                  <c:v>Cataluña</c:v>
                </c:pt>
                <c:pt idx="17">
                  <c:v>Extremadura</c:v>
                </c:pt>
                <c:pt idx="18">
                  <c:v>País Vasco</c:v>
                </c:pt>
                <c:pt idx="19">
                  <c:v>Canarias</c:v>
                </c:pt>
              </c:strCache>
            </c:strRef>
          </c:cat>
          <c:val>
            <c:numRef>
              <c:f>'11ListaEsperaGII'!$O$13:$O$32</c:f>
              <c:numCache>
                <c:formatCode>0.00%</c:formatCode>
                <c:ptCount val="20"/>
                <c:pt idx="0">
                  <c:v>0.99870609981515712</c:v>
                </c:pt>
                <c:pt idx="1">
                  <c:v>0.99860304920638743</c:v>
                </c:pt>
                <c:pt idx="2">
                  <c:v>0.99295380829884805</c:v>
                </c:pt>
                <c:pt idx="3">
                  <c:v>0.98915429309231762</c:v>
                </c:pt>
                <c:pt idx="4">
                  <c:v>0.98745063624396667</c:v>
                </c:pt>
                <c:pt idx="5">
                  <c:v>0.98732824427480914</c:v>
                </c:pt>
                <c:pt idx="6">
                  <c:v>0.97</c:v>
                </c:pt>
                <c:pt idx="7">
                  <c:v>0.96478526212046545</c:v>
                </c:pt>
                <c:pt idx="8">
                  <c:v>0.96002378845679637</c:v>
                </c:pt>
                <c:pt idx="9">
                  <c:v>0.95052734255928795</c:v>
                </c:pt>
                <c:pt idx="10">
                  <c:v>0.93778833579909227</c:v>
                </c:pt>
                <c:pt idx="11">
                  <c:v>0.93493538880072546</c:v>
                </c:pt>
                <c:pt idx="12">
                  <c:v>0.93267882187938289</c:v>
                </c:pt>
                <c:pt idx="13">
                  <c:v>0.91569107111654724</c:v>
                </c:pt>
                <c:pt idx="14">
                  <c:v>0.89921612541993279</c:v>
                </c:pt>
                <c:pt idx="15">
                  <c:v>0.89807346519393783</c:v>
                </c:pt>
                <c:pt idx="16">
                  <c:v>0.89413755661420169</c:v>
                </c:pt>
                <c:pt idx="17">
                  <c:v>0.88733216579100993</c:v>
                </c:pt>
                <c:pt idx="18">
                  <c:v>0.87423890180449459</c:v>
                </c:pt>
                <c:pt idx="19">
                  <c:v>0.81001341081805989</c:v>
                </c:pt>
              </c:numCache>
            </c:numRef>
          </c:val>
          <c:extLst>
            <c:ext xmlns:c15="http://schemas.microsoft.com/office/drawing/2012/chart" uri="{02D57815-91ED-43cb-92C2-25804820EDAC}">
              <c15:datalabelsRange>
                <c15:f>'11ListaEsperaGII'!$M$13:$M$32</c15:f>
                <c15:dlblRangeCache>
                  <c:ptCount val="20"/>
                  <c:pt idx="0">
                    <c:v>16.209</c:v>
                  </c:pt>
                  <c:pt idx="1">
                    <c:v>41.461</c:v>
                  </c:pt>
                  <c:pt idx="2">
                    <c:v>26.634</c:v>
                  </c:pt>
                  <c:pt idx="3">
                    <c:v>7.661</c:v>
                  </c:pt>
                  <c:pt idx="4">
                    <c:v>11.252</c:v>
                  </c:pt>
                  <c:pt idx="5">
                    <c:v>6.467</c:v>
                  </c:pt>
                  <c:pt idx="6">
                    <c:v>582</c:v>
                  </c:pt>
                  <c:pt idx="7">
                    <c:v>25.452</c:v>
                  </c:pt>
                  <c:pt idx="8">
                    <c:v>132.370</c:v>
                  </c:pt>
                  <c:pt idx="9">
                    <c:v>62.366</c:v>
                  </c:pt>
                  <c:pt idx="10">
                    <c:v>578.727</c:v>
                  </c:pt>
                  <c:pt idx="11">
                    <c:v>4.124</c:v>
                  </c:pt>
                  <c:pt idx="12">
                    <c:v>71.820</c:v>
                  </c:pt>
                  <c:pt idx="13">
                    <c:v>10.481</c:v>
                  </c:pt>
                  <c:pt idx="14">
                    <c:v>803</c:v>
                  </c:pt>
                  <c:pt idx="15">
                    <c:v>17.481</c:v>
                  </c:pt>
                  <c:pt idx="16">
                    <c:v>91.405</c:v>
                  </c:pt>
                  <c:pt idx="17">
                    <c:v>12.160</c:v>
                  </c:pt>
                  <c:pt idx="18">
                    <c:v>23.691</c:v>
                  </c:pt>
                  <c:pt idx="19">
                    <c:v>16.308</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chemeClr val="accent2"/>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87613712-E702-41C4-ADC8-AFC69B67717F}" type="CELLRANGE">
                      <a:rPr lang="en-US" baseline="0"/>
                      <a:pPr/>
                      <a:t>[CELLRANGE]</a:t>
                    </a:fld>
                    <a:r>
                      <a:rPr lang="en-US" baseline="0"/>
                      <a:t>
</a:t>
                    </a:r>
                    <a:fld id="{6600B0D8-EBF6-46C9-B6CB-B69A9FDC86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26460A59-8A12-4E12-A862-5F82EF0CEF57}" type="CELLRANGE">
                      <a:rPr lang="en-US" baseline="0"/>
                      <a:pPr/>
                      <a:t>[CELLRANGE]</a:t>
                    </a:fld>
                    <a:r>
                      <a:rPr lang="en-US" baseline="0"/>
                      <a:t>
</a:t>
                    </a:r>
                    <a:fld id="{F8D56A63-D090-440C-A43A-ED316909285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237EFD6A-98F4-464F-9F90-355DAA631228}" type="CELLRANGE">
                      <a:rPr lang="en-US" baseline="0"/>
                      <a:pPr/>
                      <a:t>[CELLRANGE]</a:t>
                    </a:fld>
                    <a:r>
                      <a:rPr lang="en-US" baseline="0"/>
                      <a:t>
</a:t>
                    </a:r>
                    <a:fld id="{C58BC0E3-95E4-4CD5-9670-B5F8259826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5031FC07-CF96-465D-9452-6E96BB6E6727}" type="CELLRANGE">
                      <a:rPr lang="en-US" baseline="0"/>
                      <a:pPr/>
                      <a:t>[CELLRANGE]</a:t>
                    </a:fld>
                    <a:r>
                      <a:rPr lang="en-US" baseline="0"/>
                      <a:t>
</a:t>
                    </a:r>
                    <a:fld id="{BD30E655-9F83-47EB-AA7B-BABA36D8DD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DFFDA01C-BF28-4084-8DDA-4169C6BFD90B}" type="CELLRANGE">
                      <a:rPr lang="en-US" baseline="0"/>
                      <a:pPr/>
                      <a:t>[CELLRANGE]</a:t>
                    </a:fld>
                    <a:r>
                      <a:rPr lang="en-US" baseline="0"/>
                      <a:t>
</a:t>
                    </a:r>
                    <a:fld id="{943BA0E4-9261-4E21-A5D9-D402B38AAD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E23446A4-E738-445B-89C3-1A706318E7ED}" type="CELLRANGE">
                      <a:rPr lang="en-US" baseline="0"/>
                      <a:pPr/>
                      <a:t>[CELLRANGE]</a:t>
                    </a:fld>
                    <a:r>
                      <a:rPr lang="en-US" baseline="0"/>
                      <a:t>
</a:t>
                    </a:r>
                    <a:fld id="{D12722AD-6F10-4135-82E3-7EAB3E21A3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EAAABB37-3EFD-4692-B8D6-DB06BE6B2B1B}" type="CELLRANGE">
                      <a:rPr lang="en-US" baseline="0"/>
                      <a:pPr/>
                      <a:t>[CELLRANGE]</a:t>
                    </a:fld>
                    <a:r>
                      <a:rPr lang="en-US" baseline="0"/>
                      <a:t>
</a:t>
                    </a:r>
                    <a:fld id="{381A6FFE-4308-4197-9980-27F175A7A19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CA52AA6D-B638-43F4-BF43-C4A83DB54A69}" type="CELLRANGE">
                      <a:rPr lang="en-US" baseline="0"/>
                      <a:pPr/>
                      <a:t>[CELLRANGE]</a:t>
                    </a:fld>
                    <a:r>
                      <a:rPr lang="en-US" baseline="0"/>
                      <a:t>
</a:t>
                    </a:r>
                    <a:fld id="{24358A30-0721-4D50-9AD4-A964A65E54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E6C906ED-B883-42BC-93F5-208C8A35ED94}" type="CELLRANGE">
                      <a:rPr lang="en-US" baseline="0"/>
                      <a:pPr/>
                      <a:t>[CELLRANGE]</a:t>
                    </a:fld>
                    <a:r>
                      <a:rPr lang="en-US" baseline="0"/>
                      <a:t>
</a:t>
                    </a:r>
                    <a:fld id="{F667646F-C8BA-4474-849B-C5464C0045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B0992898-B5E2-453C-866F-B915A0D10C45}" type="CELLRANGE">
                      <a:rPr lang="en-US" baseline="0"/>
                      <a:pPr/>
                      <a:t>[CELLRANGE]</a:t>
                    </a:fld>
                    <a:r>
                      <a:rPr lang="en-US" baseline="0"/>
                      <a:t>
</a:t>
                    </a:r>
                    <a:fld id="{0DD4AD0B-19C7-4541-905B-2365C8CC09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fld id="{D5CA6E86-BEF9-4B31-9423-673F8D4FCD1C}" type="CELLRANGE">
                      <a:rPr lang="en-US" sz="800" baseline="0">
                        <a:solidFill>
                          <a:schemeClr val="bg1"/>
                        </a:solidFill>
                      </a:rPr>
                      <a:pPr>
                        <a:defRPr sz="800" b="1">
                          <a:solidFill>
                            <a:schemeClr val="tx1"/>
                          </a:solidFill>
                        </a:defRPr>
                      </a:pPr>
                      <a:t>[CELLRANGE]</a:t>
                    </a:fld>
                    <a:r>
                      <a:rPr lang="en-US" sz="800" baseline="0">
                        <a:solidFill>
                          <a:schemeClr val="tx1"/>
                        </a:solidFill>
                      </a:rPr>
                      <a:t>
</a:t>
                    </a:r>
                    <a:fld id="{660D736B-23AE-47CD-9895-E80C2B7C2EC6}" type="VALUE">
                      <a:rPr lang="en-US" sz="800" baseline="0">
                        <a:solidFill>
                          <a:schemeClr val="bg1"/>
                        </a:solidFill>
                      </a:rPr>
                      <a:pPr>
                        <a:defRPr sz="800" b="1">
                          <a:solidFill>
                            <a:schemeClr val="tx1"/>
                          </a:solidFill>
                        </a:defRPr>
                      </a:pPr>
                      <a:t>[VALOR]</a:t>
                    </a:fld>
                    <a:endParaRPr lang="en-US" sz="800"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0F39D775-A004-4E05-A50D-E92CB4BC5E11}" type="CELLRANGE">
                      <a:rPr lang="en-US" sz="800" baseline="0">
                        <a:solidFill>
                          <a:sysClr val="windowText" lastClr="000000"/>
                        </a:solidFill>
                      </a:rPr>
                      <a:pPr>
                        <a:defRPr sz="800" b="1">
                          <a:solidFill>
                            <a:schemeClr val="bg1"/>
                          </a:solidFill>
                        </a:defRPr>
                      </a:pPr>
                      <a:t>[CELLRANGE]</a:t>
                    </a:fld>
                    <a:r>
                      <a:rPr lang="en-US" sz="800" baseline="0">
                        <a:solidFill>
                          <a:schemeClr val="bg1"/>
                        </a:solidFill>
                      </a:rPr>
                      <a:t>
</a:t>
                    </a:r>
                    <a:fld id="{CD55209A-D653-45CB-A14E-6145261E6238}" type="VALUE">
                      <a:rPr lang="en-US" sz="800" baseline="0">
                        <a:solidFill>
                          <a:sysClr val="windowText" lastClr="000000"/>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52925AA4-7143-4109-A637-2F4201E3F3D0}" type="CELLRANGE">
                      <a:rPr lang="en-US" baseline="0"/>
                      <a:pPr/>
                      <a:t>[CELLRANGE]</a:t>
                    </a:fld>
                    <a:r>
                      <a:rPr lang="en-US" baseline="0"/>
                      <a:t>
</a:t>
                    </a:r>
                    <a:fld id="{8F8923CD-B082-4DDA-B841-C26C168F1C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31ED2968-D133-4856-B5A3-63C8FF563C29}" type="CELLRANGE">
                      <a:rPr lang="en-US" baseline="0"/>
                      <a:pPr/>
                      <a:t>[CELLRANGE]</a:t>
                    </a:fld>
                    <a:r>
                      <a:rPr lang="en-US" baseline="0"/>
                      <a:t>
</a:t>
                    </a:r>
                    <a:fld id="{73EA7AA1-26EE-430C-94DF-69F0767EB0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D4652131-FB45-4D32-BC9B-129AC7C13CA6}" type="CELLRANGE">
                      <a:rPr lang="en-US" baseline="0"/>
                      <a:pPr/>
                      <a:t>[CELLRANGE]</a:t>
                    </a:fld>
                    <a:r>
                      <a:rPr lang="en-US" baseline="0"/>
                      <a:t>
</a:t>
                    </a:r>
                    <a:fld id="{6EC3AC72-6E55-4372-A7D9-4DDADDA6D24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7735CED8-6DA8-47BF-A9F8-BFE2B877FECF}" type="CELLRANGE">
                      <a:rPr lang="en-US" baseline="0"/>
                      <a:pPr/>
                      <a:t>[CELLRANGE]</a:t>
                    </a:fld>
                    <a:r>
                      <a:rPr lang="en-US" baseline="0"/>
                      <a:t>
</a:t>
                    </a:r>
                    <a:fld id="{732AA933-E25F-4A1F-A949-17C36434D1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7DD7FAFB-C9CF-44F3-9449-0A113FC5FEE4}" type="CELLRANGE">
                      <a:rPr lang="en-US" baseline="0"/>
                      <a:pPr/>
                      <a:t>[CELLRANGE]</a:t>
                    </a:fld>
                    <a:r>
                      <a:rPr lang="en-US" baseline="0"/>
                      <a:t>
</a:t>
                    </a:r>
                    <a:fld id="{CFB167CE-E1CB-4251-A555-64BB7E4142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1546EA43-1FF0-4A7A-B19B-563E282F6100}" type="CELLRANGE">
                      <a:rPr lang="en-US" baseline="0"/>
                      <a:pPr/>
                      <a:t>[CELLRANGE]</a:t>
                    </a:fld>
                    <a:r>
                      <a:rPr lang="en-US" baseline="0"/>
                      <a:t>
</a:t>
                    </a:r>
                    <a:fld id="{C27F2D16-C853-4B78-8BD0-37C0209A4D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DF199A59-2CDF-4269-AB04-DCBE11EEC3F5}" type="CELLRANGE">
                      <a:rPr lang="en-US" baseline="0"/>
                      <a:pPr/>
                      <a:t>[CELLRANGE]</a:t>
                    </a:fld>
                    <a:r>
                      <a:rPr lang="en-US" baseline="0"/>
                      <a:t>
</a:t>
                    </a:r>
                    <a:fld id="{D4B837C5-9B44-4BFE-BF20-6724B640C8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E0D5F5EE-A951-4234-9EED-844B0969E6F9}" type="CELLRANGE">
                      <a:rPr lang="en-US" baseline="0"/>
                      <a:pPr/>
                      <a:t>[CELLRANGE]</a:t>
                    </a:fld>
                    <a:r>
                      <a:rPr lang="en-US" baseline="0"/>
                      <a:t>
</a:t>
                    </a:r>
                    <a:fld id="{B735FBF6-5AAE-4828-B189-1FE9E31342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Cantabria</c:v>
                </c:pt>
                <c:pt idx="4">
                  <c:v>Asturias, Principado de</c:v>
                </c:pt>
                <c:pt idx="5">
                  <c:v>Navarra, Comunidad Foral de</c:v>
                </c:pt>
                <c:pt idx="6">
                  <c:v>Ceuta</c:v>
                </c:pt>
                <c:pt idx="7">
                  <c:v>Castilla - La Mancha</c:v>
                </c:pt>
                <c:pt idx="8">
                  <c:v>Andalucía</c:v>
                </c:pt>
                <c:pt idx="9">
                  <c:v>Comunitat Valenciana</c:v>
                </c:pt>
                <c:pt idx="10">
                  <c:v>Media Nacional</c:v>
                </c:pt>
                <c:pt idx="11">
                  <c:v>Rioja, La</c:v>
                </c:pt>
                <c:pt idx="12">
                  <c:v>Madrid, Comunidad de</c:v>
                </c:pt>
                <c:pt idx="13">
                  <c:v>Balears, Illes</c:v>
                </c:pt>
                <c:pt idx="14">
                  <c:v>Melilla</c:v>
                </c:pt>
                <c:pt idx="15">
                  <c:v>Murcia, Región de</c:v>
                </c:pt>
                <c:pt idx="16">
                  <c:v>Cataluña</c:v>
                </c:pt>
                <c:pt idx="17">
                  <c:v>Extremadura</c:v>
                </c:pt>
                <c:pt idx="18">
                  <c:v>País Vasco</c:v>
                </c:pt>
                <c:pt idx="19">
                  <c:v>Canarias</c:v>
                </c:pt>
              </c:strCache>
            </c:strRef>
          </c:cat>
          <c:val>
            <c:numRef>
              <c:f>'11ListaEsperaGII'!$P$13:$P$32</c:f>
              <c:numCache>
                <c:formatCode>0.00%</c:formatCode>
                <c:ptCount val="20"/>
                <c:pt idx="0">
                  <c:v>1.2939001848428836E-3</c:v>
                </c:pt>
                <c:pt idx="1">
                  <c:v>1.3969507936125629E-3</c:v>
                </c:pt>
                <c:pt idx="2">
                  <c:v>7.0461917011519961E-3</c:v>
                </c:pt>
                <c:pt idx="3">
                  <c:v>1.0845706907682376E-2</c:v>
                </c:pt>
                <c:pt idx="4">
                  <c:v>1.2549363756033348E-2</c:v>
                </c:pt>
                <c:pt idx="5">
                  <c:v>1.2671755725190839E-2</c:v>
                </c:pt>
                <c:pt idx="6">
                  <c:v>0.03</c:v>
                </c:pt>
                <c:pt idx="7">
                  <c:v>3.5214737879534511E-2</c:v>
                </c:pt>
                <c:pt idx="8">
                  <c:v>3.9976211543203612E-2</c:v>
                </c:pt>
                <c:pt idx="9">
                  <c:v>4.9472657440712067E-2</c:v>
                </c:pt>
                <c:pt idx="10">
                  <c:v>6.2211664200907769E-2</c:v>
                </c:pt>
                <c:pt idx="11">
                  <c:v>6.5064611199274536E-2</c:v>
                </c:pt>
                <c:pt idx="12">
                  <c:v>6.7321178120617109E-2</c:v>
                </c:pt>
                <c:pt idx="13">
                  <c:v>8.4308928883452733E-2</c:v>
                </c:pt>
                <c:pt idx="14">
                  <c:v>0.10078387458006718</c:v>
                </c:pt>
                <c:pt idx="15">
                  <c:v>0.10192653480606216</c:v>
                </c:pt>
                <c:pt idx="16">
                  <c:v>0.10586244338579827</c:v>
                </c:pt>
                <c:pt idx="17">
                  <c:v>0.11266783420899007</c:v>
                </c:pt>
                <c:pt idx="18">
                  <c:v>0.12576109819550538</c:v>
                </c:pt>
                <c:pt idx="19">
                  <c:v>0.18998658918194009</c:v>
                </c:pt>
              </c:numCache>
            </c:numRef>
          </c:val>
          <c:extLst>
            <c:ext xmlns:c15="http://schemas.microsoft.com/office/drawing/2012/chart" uri="{02D57815-91ED-43cb-92C2-25804820EDAC}">
              <c15:datalabelsRange>
                <c15:f>'11ListaEsperaGII'!$N$13:$N$32</c15:f>
                <c15:dlblRangeCache>
                  <c:ptCount val="20"/>
                  <c:pt idx="0">
                    <c:v>21</c:v>
                  </c:pt>
                  <c:pt idx="1">
                    <c:v>58</c:v>
                  </c:pt>
                  <c:pt idx="2">
                    <c:v>189</c:v>
                  </c:pt>
                  <c:pt idx="3">
                    <c:v>84</c:v>
                  </c:pt>
                  <c:pt idx="4">
                    <c:v>143</c:v>
                  </c:pt>
                  <c:pt idx="5">
                    <c:v>83</c:v>
                  </c:pt>
                  <c:pt idx="6">
                    <c:v>18</c:v>
                  </c:pt>
                  <c:pt idx="7">
                    <c:v>929</c:v>
                  </c:pt>
                  <c:pt idx="8">
                    <c:v>5.512</c:v>
                  </c:pt>
                  <c:pt idx="9">
                    <c:v>3.246</c:v>
                  </c:pt>
                  <c:pt idx="10">
                    <c:v>38.392</c:v>
                  </c:pt>
                  <c:pt idx="11">
                    <c:v>287</c:v>
                  </c:pt>
                  <c:pt idx="12">
                    <c:v>5.184</c:v>
                  </c:pt>
                  <c:pt idx="13">
                    <c:v>965</c:v>
                  </c:pt>
                  <c:pt idx="14">
                    <c:v>90</c:v>
                  </c:pt>
                  <c:pt idx="15">
                    <c:v>1.984</c:v>
                  </c:pt>
                  <c:pt idx="16">
                    <c:v>10.822</c:v>
                  </c:pt>
                  <c:pt idx="17">
                    <c:v>1.544</c:v>
                  </c:pt>
                  <c:pt idx="18">
                    <c:v>3.408</c:v>
                  </c:pt>
                  <c:pt idx="19">
                    <c:v>3.825</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Cantabria</c:v>
                </c:pt>
                <c:pt idx="4">
                  <c:v>Asturias, Principado de</c:v>
                </c:pt>
                <c:pt idx="5">
                  <c:v>Navarra, Comunidad Foral de</c:v>
                </c:pt>
                <c:pt idx="6">
                  <c:v>Ceuta</c:v>
                </c:pt>
                <c:pt idx="7">
                  <c:v>Castilla - La Mancha</c:v>
                </c:pt>
                <c:pt idx="8">
                  <c:v>Andalucía</c:v>
                </c:pt>
                <c:pt idx="9">
                  <c:v>Comunitat Valenciana</c:v>
                </c:pt>
                <c:pt idx="10">
                  <c:v>Media Nacional</c:v>
                </c:pt>
                <c:pt idx="11">
                  <c:v>Rioja, La</c:v>
                </c:pt>
                <c:pt idx="12">
                  <c:v>Madrid, Comunidad de</c:v>
                </c:pt>
                <c:pt idx="13">
                  <c:v>Balears, Illes</c:v>
                </c:pt>
                <c:pt idx="14">
                  <c:v>Melilla</c:v>
                </c:pt>
                <c:pt idx="15">
                  <c:v>Murcia, Región de</c:v>
                </c:pt>
                <c:pt idx="16">
                  <c:v>Cataluña</c:v>
                </c:pt>
                <c:pt idx="17">
                  <c:v>Extremadura</c:v>
                </c:pt>
                <c:pt idx="18">
                  <c:v>País Vasco</c:v>
                </c:pt>
                <c:pt idx="19">
                  <c:v>Canarias</c:v>
                </c:pt>
              </c:strCache>
            </c:strRef>
          </c:cat>
          <c:val>
            <c:numRef>
              <c:f>'11ListaEsperaGII'!$Q$13:$Q$32</c:f>
              <c:numCache>
                <c:formatCode>0.00%</c:formatCode>
                <c:ptCount val="20"/>
                <c:pt idx="0">
                  <c:v>0.93778833579909227</c:v>
                </c:pt>
                <c:pt idx="1">
                  <c:v>0.93778833579909227</c:v>
                </c:pt>
                <c:pt idx="2">
                  <c:v>0.93778833579909227</c:v>
                </c:pt>
                <c:pt idx="3">
                  <c:v>0.93778833579909227</c:v>
                </c:pt>
                <c:pt idx="4">
                  <c:v>0.93778833579909227</c:v>
                </c:pt>
                <c:pt idx="5">
                  <c:v>0.93778833579909227</c:v>
                </c:pt>
                <c:pt idx="6">
                  <c:v>0.93778833579909227</c:v>
                </c:pt>
                <c:pt idx="7">
                  <c:v>0.93778833579909227</c:v>
                </c:pt>
                <c:pt idx="8">
                  <c:v>0.93778833579909227</c:v>
                </c:pt>
                <c:pt idx="9">
                  <c:v>0.93778833579909227</c:v>
                </c:pt>
                <c:pt idx="10">
                  <c:v>0.93778833579909227</c:v>
                </c:pt>
                <c:pt idx="11">
                  <c:v>0.93778833579909227</c:v>
                </c:pt>
                <c:pt idx="12">
                  <c:v>0.93778833579909227</c:v>
                </c:pt>
                <c:pt idx="13">
                  <c:v>0.93778833579909227</c:v>
                </c:pt>
                <c:pt idx="14">
                  <c:v>0.93778833579909227</c:v>
                </c:pt>
                <c:pt idx="15">
                  <c:v>0.93778833579909227</c:v>
                </c:pt>
                <c:pt idx="16">
                  <c:v>0.93778833579909227</c:v>
                </c:pt>
                <c:pt idx="17">
                  <c:v>0.93778833579909227</c:v>
                </c:pt>
                <c:pt idx="18">
                  <c:v>0.93778833579909227</c:v>
                </c:pt>
                <c:pt idx="19">
                  <c:v>0.93778833579909227</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3C0E7496-2C1F-496A-8C9D-143609391421}" type="CELLRANGE">
                      <a:rPr lang="en-US" baseline="0"/>
                      <a:pPr/>
                      <a:t>[CELLRANGE]</a:t>
                    </a:fld>
                    <a:r>
                      <a:rPr lang="en-US" baseline="0"/>
                      <a:t>
</a:t>
                    </a:r>
                    <a:fld id="{3170DF06-B1EF-4BB4-BDEF-382576246F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62B5D588-7D32-45C8-8CA4-EE20C79F1E90}" type="CELLRANGE">
                      <a:rPr lang="en-US" baseline="0"/>
                      <a:pPr/>
                      <a:t>[CELLRANGE]</a:t>
                    </a:fld>
                    <a:r>
                      <a:rPr lang="en-US" baseline="0"/>
                      <a:t>
</a:t>
                    </a:r>
                    <a:fld id="{4BA19496-5B45-42DD-96A3-92F4A76C80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DA869EB5-BA73-476F-8271-1A8B82FD57B0}" type="CELLRANGE">
                      <a:rPr lang="en-US" baseline="0"/>
                      <a:pPr/>
                      <a:t>[CELLRANGE]</a:t>
                    </a:fld>
                    <a:r>
                      <a:rPr lang="en-US" baseline="0"/>
                      <a:t>
</a:t>
                    </a:r>
                    <a:fld id="{A24D2554-2CF3-4B32-8D31-6767069CD7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9893EF76-022F-4422-866E-BC63117FC711}" type="CELLRANGE">
                      <a:rPr lang="en-US" baseline="0"/>
                      <a:pPr/>
                      <a:t>[CELLRANGE]</a:t>
                    </a:fld>
                    <a:r>
                      <a:rPr lang="en-US" baseline="0"/>
                      <a:t>
</a:t>
                    </a:r>
                    <a:fld id="{5689066E-B566-4F5F-9AB2-37A1BB13C8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9B9695FC-471C-46DE-9903-B86C89C7EC72}" type="CELLRANGE">
                      <a:rPr lang="en-US" baseline="0"/>
                      <a:pPr/>
                      <a:t>[CELLRANGE]</a:t>
                    </a:fld>
                    <a:r>
                      <a:rPr lang="en-US" baseline="0"/>
                      <a:t>
</a:t>
                    </a:r>
                    <a:fld id="{A741FBDA-2C7B-4A11-AD61-9E98FBAB58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2A7695AB-9987-43E5-BCE6-F27387D67C3F}" type="CELLRANGE">
                      <a:rPr lang="en-US" baseline="0"/>
                      <a:pPr/>
                      <a:t>[CELLRANGE]</a:t>
                    </a:fld>
                    <a:r>
                      <a:rPr lang="en-US" baseline="0"/>
                      <a:t>
</a:t>
                    </a:r>
                    <a:fld id="{96363A33-9106-4F1E-B794-8F3B2A3D0B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D45AA216-50C5-4CB0-B6B9-D8428E0A47EE}" type="CELLRANGE">
                      <a:rPr lang="en-US" baseline="0"/>
                      <a:pPr/>
                      <a:t>[CELLRANGE]</a:t>
                    </a:fld>
                    <a:r>
                      <a:rPr lang="en-US" baseline="0"/>
                      <a:t>
</a:t>
                    </a:r>
                    <a:fld id="{4DF47884-8960-4E39-9772-74C7B63E6F2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82B9F42F-B585-4765-8328-4F9E97E331FC}" type="CELLRANGE">
                      <a:rPr lang="en-US" baseline="0"/>
                      <a:pPr/>
                      <a:t>[CELLRANGE]</a:t>
                    </a:fld>
                    <a:r>
                      <a:rPr lang="en-US" baseline="0"/>
                      <a:t>
</a:t>
                    </a:r>
                    <a:fld id="{9E88C495-D8EF-4C20-B5E6-391DD5C220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390CDFA8-F41A-43AC-9FB0-798E4C4F2ABA}" type="CELLRANGE">
                      <a:rPr lang="en-US" baseline="0"/>
                      <a:pPr/>
                      <a:t>[CELLRANGE]</a:t>
                    </a:fld>
                    <a:r>
                      <a:rPr lang="en-US" baseline="0"/>
                      <a:t>
</a:t>
                    </a:r>
                    <a:fld id="{3259D41E-F806-4D5A-B340-67A54C92FE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C9DB130C-1AF4-484F-B080-92BC992F580B}" type="CELLRANGE">
                      <a:rPr lang="en-US" baseline="0"/>
                      <a:pPr/>
                      <a:t>[CELLRANGE]</a:t>
                    </a:fld>
                    <a:r>
                      <a:rPr lang="en-US" baseline="0"/>
                      <a:t>
</a:t>
                    </a:r>
                    <a:fld id="{3B823E20-9844-4908-A656-701509A126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DB3B6C43-F7B1-40FE-BF48-74F62A63EC07}" type="CELLRANGE">
                      <a:rPr lang="en-US" baseline="0">
                        <a:solidFill>
                          <a:schemeClr val="bg1"/>
                        </a:solidFill>
                      </a:rPr>
                      <a:pPr>
                        <a:defRPr b="1">
                          <a:solidFill>
                            <a:schemeClr val="tx1"/>
                          </a:solidFill>
                        </a:defRPr>
                      </a:pPr>
                      <a:t>[CELLRANGE]</a:t>
                    </a:fld>
                    <a:r>
                      <a:rPr lang="en-US" baseline="0">
                        <a:solidFill>
                          <a:schemeClr val="tx1"/>
                        </a:solidFill>
                      </a:rPr>
                      <a:t>
</a:t>
                    </a:r>
                    <a:fld id="{4B8AD47C-2936-45A8-8D9D-1FD536FCFB88}" type="VALUE">
                      <a:rPr lang="en-US" baseline="0">
                        <a:solidFill>
                          <a:schemeClr val="bg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D5A3A98A-FA0C-4FFD-ABD9-94F0C943BF1A}" type="CELLRANGE">
                      <a:rPr lang="en-US" baseline="0">
                        <a:solidFill>
                          <a:sysClr val="windowText" lastClr="000000"/>
                        </a:solidFill>
                      </a:rPr>
                      <a:pPr>
                        <a:defRPr b="1">
                          <a:solidFill>
                            <a:schemeClr val="bg1"/>
                          </a:solidFill>
                        </a:defRPr>
                      </a:pPr>
                      <a:t>[CELLRANGE]</a:t>
                    </a:fld>
                    <a:r>
                      <a:rPr lang="en-US" baseline="0">
                        <a:solidFill>
                          <a:schemeClr val="bg1"/>
                        </a:solidFill>
                      </a:rPr>
                      <a:t>
</a:t>
                    </a:r>
                    <a:fld id="{9A9B1951-423C-4C29-BEC2-8C8AA402628F}" type="VALUE">
                      <a:rPr lang="en-US" baseline="0">
                        <a:solidFill>
                          <a:sysClr val="windowText" lastClr="000000"/>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737C744B-D280-4E05-B82D-F9B4DF0CC17D}" type="CELLRANGE">
                      <a:rPr lang="en-US" baseline="0">
                        <a:solidFill>
                          <a:schemeClr val="tx1"/>
                        </a:solidFill>
                      </a:rPr>
                      <a:pPr>
                        <a:defRPr b="1">
                          <a:solidFill>
                            <a:schemeClr val="tx1"/>
                          </a:solidFill>
                        </a:defRPr>
                      </a:pPr>
                      <a:t>[CELLRANGE]</a:t>
                    </a:fld>
                    <a:r>
                      <a:rPr lang="en-US" baseline="0">
                        <a:solidFill>
                          <a:schemeClr val="tx1"/>
                        </a:solidFill>
                      </a:rPr>
                      <a:t>
</a:t>
                    </a:r>
                    <a:fld id="{EE2EA316-5EFC-4502-AEFB-1CDE714C371F}"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44324C36-8ADE-4584-A00D-55EA333D038A}" type="CELLRANGE">
                      <a:rPr lang="en-US" baseline="0"/>
                      <a:pPr/>
                      <a:t>[CELLRANGE]</a:t>
                    </a:fld>
                    <a:r>
                      <a:rPr lang="en-US" baseline="0"/>
                      <a:t>
</a:t>
                    </a:r>
                    <a:fld id="{DA6029A2-0ACC-40E0-8937-5B4EAB3969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E115F457-E68B-4253-BF57-5597B878A10D}" type="CELLRANGE">
                      <a:rPr lang="en-US" baseline="0"/>
                      <a:pPr/>
                      <a:t>[CELLRANGE]</a:t>
                    </a:fld>
                    <a:r>
                      <a:rPr lang="en-US" baseline="0"/>
                      <a:t>
</a:t>
                    </a:r>
                    <a:fld id="{8AF28632-51F0-4593-9D2A-A6D0EACFF1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D7527724-12B4-44CE-B628-E0C56161F9DF}" type="CELLRANGE">
                      <a:rPr lang="en-US" baseline="0"/>
                      <a:pPr/>
                      <a:t>[CELLRANGE]</a:t>
                    </a:fld>
                    <a:r>
                      <a:rPr lang="en-US" baseline="0"/>
                      <a:t>
</a:t>
                    </a:r>
                    <a:fld id="{E192730A-1859-454D-815C-CC0FC2B1938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BA0C0B2F-9997-4009-B441-CB3F525AC757}" type="CELLRANGE">
                      <a:rPr lang="en-US" baseline="0"/>
                      <a:pPr/>
                      <a:t>[CELLRANGE]</a:t>
                    </a:fld>
                    <a:r>
                      <a:rPr lang="en-US" baseline="0"/>
                      <a:t>
</a:t>
                    </a:r>
                    <a:fld id="{745F93C5-D8F8-4DB0-9422-113D5D694A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41CA106E-C68A-405D-98C0-4518AAC82146}" type="CELLRANGE">
                      <a:rPr lang="en-US" baseline="0"/>
                      <a:pPr/>
                      <a:t>[CELLRANGE]</a:t>
                    </a:fld>
                    <a:r>
                      <a:rPr lang="en-US" baseline="0"/>
                      <a:t>
</a:t>
                    </a:r>
                    <a:fld id="{0C5BB429-7973-451E-9BF4-604C82D053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5BE58E92-51A1-4ED4-ACDE-D91A78EBC41E}" type="CELLRANGE">
                      <a:rPr lang="en-US" baseline="0"/>
                      <a:pPr/>
                      <a:t>[CELLRANGE]</a:t>
                    </a:fld>
                    <a:r>
                      <a:rPr lang="en-US" baseline="0"/>
                      <a:t>
</a:t>
                    </a:r>
                    <a:fld id="{33F1F65E-4579-4EF4-BA8E-723860999A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9CC344A9-1EA5-4A54-9F67-52C0C6EFFD4D}" type="CELLRANGE">
                      <a:rPr lang="en-US" baseline="0"/>
                      <a:pPr/>
                      <a:t>[CELLRANGE]</a:t>
                    </a:fld>
                    <a:r>
                      <a:rPr lang="en-US" baseline="0"/>
                      <a:t>
</a:t>
                    </a:r>
                    <a:fld id="{6E1786ED-8B86-4017-B851-16786DF52E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Cantabria</c:v>
                </c:pt>
                <c:pt idx="4">
                  <c:v>Galicia</c:v>
                </c:pt>
                <c:pt idx="5">
                  <c:v>Navarra, Comunidad Foral de</c:v>
                </c:pt>
                <c:pt idx="6">
                  <c:v>Ceuta</c:v>
                </c:pt>
                <c:pt idx="7">
                  <c:v>Castilla - La Mancha</c:v>
                </c:pt>
                <c:pt idx="8">
                  <c:v>Comunitat Valenciana</c:v>
                </c:pt>
                <c:pt idx="9">
                  <c:v>Andalucía</c:v>
                </c:pt>
                <c:pt idx="10">
                  <c:v>Media Nacional</c:v>
                </c:pt>
                <c:pt idx="11">
                  <c:v>Balears, Illes</c:v>
                </c:pt>
                <c:pt idx="12">
                  <c:v>Madrid, Comunidad de</c:v>
                </c:pt>
                <c:pt idx="13">
                  <c:v>Melilla</c:v>
                </c:pt>
                <c:pt idx="14">
                  <c:v>Extremadura</c:v>
                </c:pt>
                <c:pt idx="15">
                  <c:v>Rioja, La</c:v>
                </c:pt>
                <c:pt idx="16">
                  <c:v>Murcia, Región de</c:v>
                </c:pt>
                <c:pt idx="17">
                  <c:v>Cataluña</c:v>
                </c:pt>
                <c:pt idx="18">
                  <c:v>Canarias</c:v>
                </c:pt>
                <c:pt idx="19">
                  <c:v>País Vasco</c:v>
                </c:pt>
              </c:strCache>
            </c:strRef>
          </c:cat>
          <c:val>
            <c:numRef>
              <c:f>'11ListaEsperaGI'!$O$13:$O$32</c:f>
              <c:numCache>
                <c:formatCode>0.00%</c:formatCode>
                <c:ptCount val="20"/>
                <c:pt idx="0">
                  <c:v>0.99877973154093902</c:v>
                </c:pt>
                <c:pt idx="1">
                  <c:v>0.99538077403245939</c:v>
                </c:pt>
                <c:pt idx="2">
                  <c:v>0.98588140379185152</c:v>
                </c:pt>
                <c:pt idx="3">
                  <c:v>0.98506304558680891</c:v>
                </c:pt>
                <c:pt idx="4">
                  <c:v>0.96305037529985293</c:v>
                </c:pt>
                <c:pt idx="5">
                  <c:v>0.96083511124657117</c:v>
                </c:pt>
                <c:pt idx="6">
                  <c:v>0.95545314900153611</c:v>
                </c:pt>
                <c:pt idx="7">
                  <c:v>0.94884400744087161</c:v>
                </c:pt>
                <c:pt idx="8">
                  <c:v>0.93423981025716007</c:v>
                </c:pt>
                <c:pt idx="9">
                  <c:v>0.91197103193788043</c:v>
                </c:pt>
                <c:pt idx="10">
                  <c:v>0.88235596417878781</c:v>
                </c:pt>
                <c:pt idx="11">
                  <c:v>0.86409438775510206</c:v>
                </c:pt>
                <c:pt idx="12">
                  <c:v>0.86320703337742166</c:v>
                </c:pt>
                <c:pt idx="13">
                  <c:v>0.81874999999999998</c:v>
                </c:pt>
                <c:pt idx="14">
                  <c:v>0.81473013233561975</c:v>
                </c:pt>
                <c:pt idx="15">
                  <c:v>0.81147091108671787</c:v>
                </c:pt>
                <c:pt idx="16">
                  <c:v>0.80392716479251103</c:v>
                </c:pt>
                <c:pt idx="17">
                  <c:v>0.79234473039626885</c:v>
                </c:pt>
                <c:pt idx="18">
                  <c:v>0.78853914447134787</c:v>
                </c:pt>
                <c:pt idx="19">
                  <c:v>0.77754899916597164</c:v>
                </c:pt>
              </c:numCache>
            </c:numRef>
          </c:val>
          <c:extLst>
            <c:ext xmlns:c15="http://schemas.microsoft.com/office/drawing/2012/chart" uri="{02D57815-91ED-43cb-92C2-25804820EDAC}">
              <c15:datalabelsRange>
                <c15:f>'11ListaEsperaGI'!$M$13:$M$32</c15:f>
                <c15:dlblRangeCache>
                  <c:ptCount val="20"/>
                  <c:pt idx="0">
                    <c:v>49.928</c:v>
                  </c:pt>
                  <c:pt idx="1">
                    <c:v>15.946</c:v>
                  </c:pt>
                  <c:pt idx="2">
                    <c:v>14.664</c:v>
                  </c:pt>
                  <c:pt idx="3">
                    <c:v>5.078</c:v>
                  </c:pt>
                  <c:pt idx="4">
                    <c:v>24.891</c:v>
                  </c:pt>
                  <c:pt idx="5">
                    <c:v>6.305</c:v>
                  </c:pt>
                  <c:pt idx="6">
                    <c:v>622</c:v>
                  </c:pt>
                  <c:pt idx="7">
                    <c:v>28.564</c:v>
                  </c:pt>
                  <c:pt idx="8">
                    <c:v>57.509</c:v>
                  </c:pt>
                  <c:pt idx="9">
                    <c:v>92.431</c:v>
                  </c:pt>
                  <c:pt idx="10">
                    <c:v>532.253</c:v>
                  </c:pt>
                  <c:pt idx="11">
                    <c:v>13.549</c:v>
                  </c:pt>
                  <c:pt idx="12">
                    <c:v>55.474</c:v>
                  </c:pt>
                  <c:pt idx="13">
                    <c:v>524</c:v>
                  </c:pt>
                  <c:pt idx="14">
                    <c:v>11.759</c:v>
                  </c:pt>
                  <c:pt idx="15">
                    <c:v>2.957</c:v>
                  </c:pt>
                  <c:pt idx="16">
                    <c:v>14.084</c:v>
                  </c:pt>
                  <c:pt idx="17">
                    <c:v>94.457</c:v>
                  </c:pt>
                  <c:pt idx="18">
                    <c:v>13.678</c:v>
                  </c:pt>
                  <c:pt idx="19">
                    <c:v>29.833</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chemeClr val="accent2"/>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9E222006-B5C7-4F06-92AD-5F972FBFDD33}" type="CELLRANGE">
                      <a:rPr lang="en-US" baseline="0"/>
                      <a:pPr/>
                      <a:t>[CELLRANGE]</a:t>
                    </a:fld>
                    <a:r>
                      <a:rPr lang="en-US" baseline="0"/>
                      <a:t>
</a:t>
                    </a:r>
                    <a:fld id="{E780E8EC-DFD7-43CC-8396-E3EE376BA9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4682A9B6-5D5F-4A01-A7FE-8322AB3AB9E8}" type="CELLRANGE">
                      <a:rPr lang="en-US" baseline="0"/>
                      <a:pPr/>
                      <a:t>[CELLRANGE]</a:t>
                    </a:fld>
                    <a:r>
                      <a:rPr lang="en-US" baseline="0"/>
                      <a:t>
</a:t>
                    </a:r>
                    <a:fld id="{A8220F60-D6CE-46DC-9EC2-D7088B581E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8D4D998B-6C05-4CE1-AA0B-3ACC87E314CC}" type="CELLRANGE">
                      <a:rPr lang="en-US" baseline="0"/>
                      <a:pPr/>
                      <a:t>[CELLRANGE]</a:t>
                    </a:fld>
                    <a:r>
                      <a:rPr lang="en-US" baseline="0"/>
                      <a:t>
</a:t>
                    </a:r>
                    <a:fld id="{FAB0875B-96F1-40C5-AA32-93C0690994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BD6CDD12-947A-4CC0-9C69-A8975FE7594B}" type="CELLRANGE">
                      <a:rPr lang="en-US" baseline="0"/>
                      <a:pPr/>
                      <a:t>[CELLRANGE]</a:t>
                    </a:fld>
                    <a:r>
                      <a:rPr lang="en-US" baseline="0"/>
                      <a:t>
</a:t>
                    </a:r>
                    <a:fld id="{4E01EBDD-D6E2-4497-BD28-5A9B9F610C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75DE064C-A8A8-477C-BB23-2D9883AE5E88}" type="CELLRANGE">
                      <a:rPr lang="en-US" baseline="0"/>
                      <a:pPr/>
                      <a:t>[CELLRANGE]</a:t>
                    </a:fld>
                    <a:r>
                      <a:rPr lang="en-US" baseline="0"/>
                      <a:t>
</a:t>
                    </a:r>
                    <a:fld id="{CCDDB612-E67D-433F-A0F3-F3097AB0BDD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52751783-314B-4D00-BE6F-79C0955AAA7E}" type="CELLRANGE">
                      <a:rPr lang="en-US" baseline="0"/>
                      <a:pPr/>
                      <a:t>[CELLRANGE]</a:t>
                    </a:fld>
                    <a:r>
                      <a:rPr lang="en-US" baseline="0"/>
                      <a:t>
</a:t>
                    </a:r>
                    <a:fld id="{05EC967C-56AC-44D9-8208-C9035DCB29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074603AA-174B-43DA-95FC-96EEA04EDC25}" type="CELLRANGE">
                      <a:rPr lang="en-US" baseline="0"/>
                      <a:pPr/>
                      <a:t>[CELLRANGE]</a:t>
                    </a:fld>
                    <a:r>
                      <a:rPr lang="en-US" baseline="0"/>
                      <a:t>
</a:t>
                    </a:r>
                    <a:fld id="{C3C63CF1-6A19-4E4C-801C-1394C51469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A4283A69-D06F-47A0-9C42-FEA52650C6F6}" type="CELLRANGE">
                      <a:rPr lang="en-US" baseline="0"/>
                      <a:pPr/>
                      <a:t>[CELLRANGE]</a:t>
                    </a:fld>
                    <a:r>
                      <a:rPr lang="en-US" baseline="0"/>
                      <a:t>
</a:t>
                    </a:r>
                    <a:fld id="{B0182ADF-2E34-499D-9624-217BBC8550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F65C5EA8-E25D-4777-9A3F-01E213409A09}" type="CELLRANGE">
                      <a:rPr lang="en-US" baseline="0"/>
                      <a:pPr/>
                      <a:t>[CELLRANGE]</a:t>
                    </a:fld>
                    <a:r>
                      <a:rPr lang="en-US" baseline="0"/>
                      <a:t>
</a:t>
                    </a:r>
                    <a:fld id="{A6A289AF-C53F-4272-A2EC-F13FE6C05C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35550174-71DE-4416-BBA0-631145AFC160}" type="CELLRANGE">
                      <a:rPr lang="en-US" baseline="0"/>
                      <a:pPr/>
                      <a:t>[CELLRANGE]</a:t>
                    </a:fld>
                    <a:r>
                      <a:rPr lang="en-US" baseline="0"/>
                      <a:t>
</a:t>
                    </a:r>
                    <a:fld id="{3C6837B8-45AC-4805-907E-9A263600F7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5548C20B-5341-43F8-AAA0-38D19EEE56A0}" type="CELLRANGE">
                      <a:rPr lang="en-US" baseline="0">
                        <a:solidFill>
                          <a:schemeClr val="bg1"/>
                        </a:solidFill>
                      </a:rPr>
                      <a:pPr>
                        <a:defRPr b="1">
                          <a:solidFill>
                            <a:schemeClr val="tx1"/>
                          </a:solidFill>
                        </a:defRPr>
                      </a:pPr>
                      <a:t>[CELLRANGE]</a:t>
                    </a:fld>
                    <a:r>
                      <a:rPr lang="en-US" baseline="0">
                        <a:solidFill>
                          <a:schemeClr val="tx1"/>
                        </a:solidFill>
                      </a:rPr>
                      <a:t>
</a:t>
                    </a:r>
                    <a:fld id="{05540125-9EC9-4A43-8226-1828BDBBB89F}" type="VALUE">
                      <a:rPr lang="en-US" baseline="0">
                        <a:solidFill>
                          <a:schemeClr val="bg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3768037-2B1A-4C6C-A661-9DE5DF78C1CC}" type="CELLRANGE">
                      <a:rPr lang="en-US" baseline="0">
                        <a:solidFill>
                          <a:sysClr val="windowText" lastClr="000000"/>
                        </a:solidFill>
                      </a:rPr>
                      <a:pPr>
                        <a:defRPr b="1">
                          <a:solidFill>
                            <a:schemeClr val="bg1"/>
                          </a:solidFill>
                        </a:defRPr>
                      </a:pPr>
                      <a:t>[CELLRANGE]</a:t>
                    </a:fld>
                    <a:r>
                      <a:rPr lang="en-US" baseline="0">
                        <a:solidFill>
                          <a:schemeClr val="bg1"/>
                        </a:solidFill>
                      </a:rPr>
                      <a:t>
</a:t>
                    </a:r>
                    <a:fld id="{A25CA021-B55B-4644-B82F-30F062BEB05F}" type="VALUE">
                      <a:rPr lang="en-US" baseline="0">
                        <a:solidFill>
                          <a:sysClr val="windowText" lastClr="000000"/>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6840D2E9-012A-44B5-A24C-7587BED493C9}" type="CELLRANGE">
                      <a:rPr lang="en-US" baseline="0">
                        <a:solidFill>
                          <a:schemeClr val="tx1"/>
                        </a:solidFill>
                      </a:rPr>
                      <a:pPr>
                        <a:defRPr b="1">
                          <a:solidFill>
                            <a:schemeClr val="tx1"/>
                          </a:solidFill>
                        </a:defRPr>
                      </a:pPr>
                      <a:t>[CELLRANGE]</a:t>
                    </a:fld>
                    <a:r>
                      <a:rPr lang="en-US" baseline="0">
                        <a:solidFill>
                          <a:schemeClr val="tx1"/>
                        </a:solidFill>
                      </a:rPr>
                      <a:t>
</a:t>
                    </a:r>
                    <a:fld id="{C9FFA331-318D-46B2-9103-8E2D579543E8}"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CC2CF5E0-1DDC-423D-9731-0EDB2E3DFCB6}" type="CELLRANGE">
                      <a:rPr lang="en-US" baseline="0"/>
                      <a:pPr/>
                      <a:t>[CELLRANGE]</a:t>
                    </a:fld>
                    <a:r>
                      <a:rPr lang="en-US" baseline="0"/>
                      <a:t>
</a:t>
                    </a:r>
                    <a:fld id="{5C8F093D-80B1-4724-9230-B6DF162B13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A7BC9262-FA6C-4E18-B601-2FAF5A9D1411}" type="CELLRANGE">
                      <a:rPr lang="en-US" baseline="0"/>
                      <a:pPr/>
                      <a:t>[CELLRANGE]</a:t>
                    </a:fld>
                    <a:r>
                      <a:rPr lang="en-US" baseline="0"/>
                      <a:t>
</a:t>
                    </a:r>
                    <a:fld id="{92980657-DBB8-4DD3-9073-3857DD0E57D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C71CF6EC-60DE-4EEA-911D-ADCE10A9C4EB}" type="CELLRANGE">
                      <a:rPr lang="en-US" baseline="0"/>
                      <a:pPr/>
                      <a:t>[CELLRANGE]</a:t>
                    </a:fld>
                    <a:r>
                      <a:rPr lang="en-US" baseline="0"/>
                      <a:t>
</a:t>
                    </a:r>
                    <a:fld id="{C5A8A1DB-56AB-44CD-BC33-D772627134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B1E4963F-7ED9-4FCC-9A52-70DD72438384}" type="CELLRANGE">
                      <a:rPr lang="en-US" baseline="0"/>
                      <a:pPr/>
                      <a:t>[CELLRANGE]</a:t>
                    </a:fld>
                    <a:r>
                      <a:rPr lang="en-US" baseline="0"/>
                      <a:t>
</a:t>
                    </a:r>
                    <a:fld id="{202FAAFC-3649-41B2-A4BE-A5557AEBEA5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B8CE42EC-2ED5-45FD-A265-AC036A298502}" type="CELLRANGE">
                      <a:rPr lang="en-US" baseline="0"/>
                      <a:pPr/>
                      <a:t>[CELLRANGE]</a:t>
                    </a:fld>
                    <a:r>
                      <a:rPr lang="en-US" baseline="0"/>
                      <a:t>
</a:t>
                    </a:r>
                    <a:fld id="{29B6AA7F-A091-4B40-8AD6-7CB5A56675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14CAAD7A-5EAC-4D22-BC61-6E75C9B09C33}" type="CELLRANGE">
                      <a:rPr lang="en-US" baseline="0"/>
                      <a:pPr/>
                      <a:t>[CELLRANGE]</a:t>
                    </a:fld>
                    <a:r>
                      <a:rPr lang="en-US" baseline="0"/>
                      <a:t>
</a:t>
                    </a:r>
                    <a:fld id="{ED5260AD-14DE-4899-8D7C-B29BE4333E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1F5BD7B4-B786-4F83-A170-30046C120675}" type="CELLRANGE">
                      <a:rPr lang="en-US" baseline="0"/>
                      <a:pPr/>
                      <a:t>[CELLRANGE]</a:t>
                    </a:fld>
                    <a:r>
                      <a:rPr lang="en-US" baseline="0"/>
                      <a:t>
</a:t>
                    </a:r>
                    <a:fld id="{968E41B1-8121-456E-AB25-B157231886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Cantabria</c:v>
                </c:pt>
                <c:pt idx="4">
                  <c:v>Galicia</c:v>
                </c:pt>
                <c:pt idx="5">
                  <c:v>Navarra, Comunidad Foral de</c:v>
                </c:pt>
                <c:pt idx="6">
                  <c:v>Ceuta</c:v>
                </c:pt>
                <c:pt idx="7">
                  <c:v>Castilla - La Mancha</c:v>
                </c:pt>
                <c:pt idx="8">
                  <c:v>Comunitat Valenciana</c:v>
                </c:pt>
                <c:pt idx="9">
                  <c:v>Andalucía</c:v>
                </c:pt>
                <c:pt idx="10">
                  <c:v>Media Nacional</c:v>
                </c:pt>
                <c:pt idx="11">
                  <c:v>Balears, Illes</c:v>
                </c:pt>
                <c:pt idx="12">
                  <c:v>Madrid, Comunidad de</c:v>
                </c:pt>
                <c:pt idx="13">
                  <c:v>Melilla</c:v>
                </c:pt>
                <c:pt idx="14">
                  <c:v>Extremadura</c:v>
                </c:pt>
                <c:pt idx="15">
                  <c:v>Rioja, La</c:v>
                </c:pt>
                <c:pt idx="16">
                  <c:v>Murcia, Región de</c:v>
                </c:pt>
                <c:pt idx="17">
                  <c:v>Cataluña</c:v>
                </c:pt>
                <c:pt idx="18">
                  <c:v>Canarias</c:v>
                </c:pt>
                <c:pt idx="19">
                  <c:v>País Vasco</c:v>
                </c:pt>
              </c:strCache>
            </c:strRef>
          </c:cat>
          <c:val>
            <c:numRef>
              <c:f>'11ListaEsperaGI'!$P$13:$P$32</c:f>
              <c:numCache>
                <c:formatCode>0.00%</c:formatCode>
                <c:ptCount val="20"/>
                <c:pt idx="0">
                  <c:v>1.2202684590609935E-3</c:v>
                </c:pt>
                <c:pt idx="1">
                  <c:v>4.6192259675405739E-3</c:v>
                </c:pt>
                <c:pt idx="2">
                  <c:v>1.4118596208148447E-2</c:v>
                </c:pt>
                <c:pt idx="3">
                  <c:v>1.4936954413191077E-2</c:v>
                </c:pt>
                <c:pt idx="4">
                  <c:v>3.6949624700147024E-2</c:v>
                </c:pt>
                <c:pt idx="5">
                  <c:v>3.9164888753428835E-2</c:v>
                </c:pt>
                <c:pt idx="6">
                  <c:v>4.4546850998463901E-2</c:v>
                </c:pt>
                <c:pt idx="7">
                  <c:v>5.1155992559128352E-2</c:v>
                </c:pt>
                <c:pt idx="8">
                  <c:v>6.5760189742839967E-2</c:v>
                </c:pt>
                <c:pt idx="9">
                  <c:v>8.8028968062119517E-2</c:v>
                </c:pt>
                <c:pt idx="10">
                  <c:v>0.11764403582121223</c:v>
                </c:pt>
                <c:pt idx="11">
                  <c:v>0.13590561224489797</c:v>
                </c:pt>
                <c:pt idx="12">
                  <c:v>0.13679296662257839</c:v>
                </c:pt>
                <c:pt idx="13">
                  <c:v>0.18124999999999999</c:v>
                </c:pt>
                <c:pt idx="14">
                  <c:v>0.18526986766438025</c:v>
                </c:pt>
                <c:pt idx="15">
                  <c:v>0.1885290889132821</c:v>
                </c:pt>
                <c:pt idx="16">
                  <c:v>0.196072835207489</c:v>
                </c:pt>
                <c:pt idx="17">
                  <c:v>0.20765526960373118</c:v>
                </c:pt>
                <c:pt idx="18">
                  <c:v>0.21146085552865213</c:v>
                </c:pt>
                <c:pt idx="19">
                  <c:v>0.22245100083402836</c:v>
                </c:pt>
              </c:numCache>
            </c:numRef>
          </c:val>
          <c:extLst>
            <c:ext xmlns:c15="http://schemas.microsoft.com/office/drawing/2012/chart" uri="{02D57815-91ED-43cb-92C2-25804820EDAC}">
              <c15:datalabelsRange>
                <c15:f>'11ListaEsperaGI'!$N$13:$N$32</c15:f>
                <c15:dlblRangeCache>
                  <c:ptCount val="20"/>
                  <c:pt idx="0">
                    <c:v>61</c:v>
                  </c:pt>
                  <c:pt idx="1">
                    <c:v>74</c:v>
                  </c:pt>
                  <c:pt idx="2">
                    <c:v>210</c:v>
                  </c:pt>
                  <c:pt idx="3">
                    <c:v>77</c:v>
                  </c:pt>
                  <c:pt idx="4">
                    <c:v>955</c:v>
                  </c:pt>
                  <c:pt idx="5">
                    <c:v>257</c:v>
                  </c:pt>
                  <c:pt idx="6">
                    <c:v>29</c:v>
                  </c:pt>
                  <c:pt idx="7">
                    <c:v>1.540</c:v>
                  </c:pt>
                  <c:pt idx="8">
                    <c:v>4.048</c:v>
                  </c:pt>
                  <c:pt idx="9">
                    <c:v>8.922</c:v>
                  </c:pt>
                  <c:pt idx="10">
                    <c:v>70.965</c:v>
                  </c:pt>
                  <c:pt idx="11">
                    <c:v>2.131</c:v>
                  </c:pt>
                  <c:pt idx="12">
                    <c:v>8.791</c:v>
                  </c:pt>
                  <c:pt idx="13">
                    <c:v>116</c:v>
                  </c:pt>
                  <c:pt idx="14">
                    <c:v>2.674</c:v>
                  </c:pt>
                  <c:pt idx="15">
                    <c:v>687</c:v>
                  </c:pt>
                  <c:pt idx="16">
                    <c:v>3.435</c:v>
                  </c:pt>
                  <c:pt idx="17">
                    <c:v>24.755</c:v>
                  </c:pt>
                  <c:pt idx="18">
                    <c:v>3.668</c:v>
                  </c:pt>
                  <c:pt idx="19">
                    <c:v>8.535</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Cantabria</c:v>
                </c:pt>
                <c:pt idx="4">
                  <c:v>Galicia</c:v>
                </c:pt>
                <c:pt idx="5">
                  <c:v>Navarra, Comunidad Foral de</c:v>
                </c:pt>
                <c:pt idx="6">
                  <c:v>Ceuta</c:v>
                </c:pt>
                <c:pt idx="7">
                  <c:v>Castilla - La Mancha</c:v>
                </c:pt>
                <c:pt idx="8">
                  <c:v>Comunitat Valenciana</c:v>
                </c:pt>
                <c:pt idx="9">
                  <c:v>Andalucía</c:v>
                </c:pt>
                <c:pt idx="10">
                  <c:v>Media Nacional</c:v>
                </c:pt>
                <c:pt idx="11">
                  <c:v>Balears, Illes</c:v>
                </c:pt>
                <c:pt idx="12">
                  <c:v>Madrid, Comunidad de</c:v>
                </c:pt>
                <c:pt idx="13">
                  <c:v>Melilla</c:v>
                </c:pt>
                <c:pt idx="14">
                  <c:v>Extremadura</c:v>
                </c:pt>
                <c:pt idx="15">
                  <c:v>Rioja, La</c:v>
                </c:pt>
                <c:pt idx="16">
                  <c:v>Murcia, Región de</c:v>
                </c:pt>
                <c:pt idx="17">
                  <c:v>Cataluña</c:v>
                </c:pt>
                <c:pt idx="18">
                  <c:v>Canarias</c:v>
                </c:pt>
                <c:pt idx="19">
                  <c:v>País Vasco</c:v>
                </c:pt>
              </c:strCache>
            </c:strRef>
          </c:cat>
          <c:val>
            <c:numRef>
              <c:f>'11ListaEsperaGI'!$Q$13:$Q$32</c:f>
              <c:numCache>
                <c:formatCode>0.00%</c:formatCode>
                <c:ptCount val="20"/>
                <c:pt idx="0">
                  <c:v>0.88235596417878781</c:v>
                </c:pt>
                <c:pt idx="1">
                  <c:v>0.88235596417878781</c:v>
                </c:pt>
                <c:pt idx="2">
                  <c:v>0.88235596417878781</c:v>
                </c:pt>
                <c:pt idx="3">
                  <c:v>0.88235596417878781</c:v>
                </c:pt>
                <c:pt idx="4">
                  <c:v>0.88235596417878781</c:v>
                </c:pt>
                <c:pt idx="5">
                  <c:v>0.88235596417878781</c:v>
                </c:pt>
                <c:pt idx="6">
                  <c:v>0.88235596417878781</c:v>
                </c:pt>
                <c:pt idx="7">
                  <c:v>0.88235596417878781</c:v>
                </c:pt>
                <c:pt idx="8">
                  <c:v>0.88235596417878781</c:v>
                </c:pt>
                <c:pt idx="9">
                  <c:v>0.88235596417878781</c:v>
                </c:pt>
                <c:pt idx="10">
                  <c:v>0.88235596417878781</c:v>
                </c:pt>
                <c:pt idx="11">
                  <c:v>0.88235596417878781</c:v>
                </c:pt>
                <c:pt idx="12">
                  <c:v>0.88235596417878781</c:v>
                </c:pt>
                <c:pt idx="13">
                  <c:v>0.88235596417878781</c:v>
                </c:pt>
                <c:pt idx="14">
                  <c:v>0.88235596417878781</c:v>
                </c:pt>
                <c:pt idx="15">
                  <c:v>0.88235596417878781</c:v>
                </c:pt>
                <c:pt idx="16">
                  <c:v>0.88235596417878781</c:v>
                </c:pt>
                <c:pt idx="17">
                  <c:v>0.88235596417878781</c:v>
                </c:pt>
                <c:pt idx="18">
                  <c:v>0.88235596417878781</c:v>
                </c:pt>
                <c:pt idx="19">
                  <c:v>0.88235596417878781</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Cataluña</c:v>
                </c:pt>
                <c:pt idx="3">
                  <c:v>Extremadura</c:v>
                </c:pt>
                <c:pt idx="4">
                  <c:v>Balears, Illes</c:v>
                </c:pt>
                <c:pt idx="5">
                  <c:v>Castilla - La Mancha</c:v>
                </c:pt>
                <c:pt idx="6">
                  <c:v>Castilla y León</c:v>
                </c:pt>
                <c:pt idx="7">
                  <c:v>TOTAL</c:v>
                </c:pt>
                <c:pt idx="8">
                  <c:v>País Vasco</c:v>
                </c:pt>
                <c:pt idx="9">
                  <c:v>Ceuta y Melilla</c:v>
                </c:pt>
                <c:pt idx="10">
                  <c:v>Comunitat Valenciana</c:v>
                </c:pt>
                <c:pt idx="11">
                  <c:v>Canarias</c:v>
                </c:pt>
                <c:pt idx="12">
                  <c:v>Asturias, Principado de</c:v>
                </c:pt>
                <c:pt idx="13">
                  <c:v>Rioja, La</c:v>
                </c:pt>
                <c:pt idx="14">
                  <c:v>Madrid, Comunidad de</c:v>
                </c:pt>
                <c:pt idx="15">
                  <c:v>Aragón</c:v>
                </c:pt>
                <c:pt idx="16">
                  <c:v>Cantabria</c:v>
                </c:pt>
                <c:pt idx="17">
                  <c:v>Navarra, Comunidad Foral de</c:v>
                </c:pt>
                <c:pt idx="18">
                  <c:v>Galicia</c:v>
                </c:pt>
              </c:strCache>
            </c:strRef>
          </c:cat>
          <c:val>
            <c:numRef>
              <c:f>'24asolcasaad_pobl'!$AR$11:$AR$29</c:f>
              <c:numCache>
                <c:formatCode>0.00</c:formatCode>
                <c:ptCount val="19"/>
                <c:pt idx="0">
                  <c:v>8.7402359937673566</c:v>
                </c:pt>
                <c:pt idx="1">
                  <c:v>8.3760855538043302</c:v>
                </c:pt>
                <c:pt idx="2">
                  <c:v>8.1020275521659499</c:v>
                </c:pt>
                <c:pt idx="3">
                  <c:v>8.0280747005282613</c:v>
                </c:pt>
                <c:pt idx="4">
                  <c:v>7.2559095580678319</c:v>
                </c:pt>
                <c:pt idx="5">
                  <c:v>7.1295702486952273</c:v>
                </c:pt>
                <c:pt idx="6">
                  <c:v>6.9412383692545419</c:v>
                </c:pt>
                <c:pt idx="7">
                  <c:v>6.789731745814735</c:v>
                </c:pt>
                <c:pt idx="8">
                  <c:v>6.4483323090979292</c:v>
                </c:pt>
                <c:pt idx="9">
                  <c:v>6.2612992647945038</c:v>
                </c:pt>
                <c:pt idx="10">
                  <c:v>6.243759603097824</c:v>
                </c:pt>
                <c:pt idx="11">
                  <c:v>6.1994327712693931</c:v>
                </c:pt>
                <c:pt idx="12">
                  <c:v>6.0356923949769259</c:v>
                </c:pt>
                <c:pt idx="13">
                  <c:v>5.6997031192809793</c:v>
                </c:pt>
                <c:pt idx="14">
                  <c:v>5.635385990744636</c:v>
                </c:pt>
                <c:pt idx="15">
                  <c:v>5.5708678671951848</c:v>
                </c:pt>
                <c:pt idx="16">
                  <c:v>4.9419038058225411</c:v>
                </c:pt>
                <c:pt idx="17">
                  <c:v>3.9076012977575814</c:v>
                </c:pt>
                <c:pt idx="18">
                  <c:v>3.1078362348300779</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Cataluña</c:v>
                </c:pt>
                <c:pt idx="4">
                  <c:v>Castilla - La Mancha</c:v>
                </c:pt>
                <c:pt idx="5">
                  <c:v>Balears, Illes</c:v>
                </c:pt>
                <c:pt idx="6">
                  <c:v>Murcia, Región de</c:v>
                </c:pt>
                <c:pt idx="7">
                  <c:v>País Vasco</c:v>
                </c:pt>
                <c:pt idx="8">
                  <c:v>TOTAL</c:v>
                </c:pt>
                <c:pt idx="9">
                  <c:v>Madrid, Comunidad de</c:v>
                </c:pt>
                <c:pt idx="10">
                  <c:v>Rioja, La</c:v>
                </c:pt>
                <c:pt idx="11">
                  <c:v>Comunitat Valenciana</c:v>
                </c:pt>
                <c:pt idx="12">
                  <c:v>Aragón</c:v>
                </c:pt>
                <c:pt idx="13">
                  <c:v>Asturias, Principado de</c:v>
                </c:pt>
                <c:pt idx="14">
                  <c:v>Ceuta y Melilla</c:v>
                </c:pt>
                <c:pt idx="15">
                  <c:v>Canarias</c:v>
                </c:pt>
                <c:pt idx="16">
                  <c:v>Cantabria</c:v>
                </c:pt>
                <c:pt idx="17">
                  <c:v>Navarra, Comunidad Foral de</c:v>
                </c:pt>
                <c:pt idx="18">
                  <c:v>Galicia</c:v>
                </c:pt>
              </c:strCache>
            </c:strRef>
          </c:cat>
          <c:val>
            <c:numRef>
              <c:f>'24asolcasaad_pobl'!$AX$11:$AX$29</c:f>
              <c:numCache>
                <c:formatCode>0.00</c:formatCode>
                <c:ptCount val="19"/>
                <c:pt idx="0">
                  <c:v>45.866317481102314</c:v>
                </c:pt>
                <c:pt idx="1">
                  <c:v>44.66232120224516</c:v>
                </c:pt>
                <c:pt idx="2">
                  <c:v>43.892378363176149</c:v>
                </c:pt>
                <c:pt idx="3">
                  <c:v>43.041407124578051</c:v>
                </c:pt>
                <c:pt idx="4">
                  <c:v>42.887417616689333</c:v>
                </c:pt>
                <c:pt idx="5">
                  <c:v>40.393193457789529</c:v>
                </c:pt>
                <c:pt idx="6">
                  <c:v>39.299030574198362</c:v>
                </c:pt>
                <c:pt idx="7">
                  <c:v>38.72822428069486</c:v>
                </c:pt>
                <c:pt idx="8">
                  <c:v>38.651262831163145</c:v>
                </c:pt>
                <c:pt idx="9">
                  <c:v>38.193819458431385</c:v>
                </c:pt>
                <c:pt idx="10">
                  <c:v>38.093969269029223</c:v>
                </c:pt>
                <c:pt idx="11">
                  <c:v>37.384618964204876</c:v>
                </c:pt>
                <c:pt idx="12">
                  <c:v>36.322611815256835</c:v>
                </c:pt>
                <c:pt idx="13">
                  <c:v>33.906411582213032</c:v>
                </c:pt>
                <c:pt idx="14">
                  <c:v>32.66137242924048</c:v>
                </c:pt>
                <c:pt idx="15">
                  <c:v>31.651141264745849</c:v>
                </c:pt>
                <c:pt idx="16">
                  <c:v>28.415472501936485</c:v>
                </c:pt>
                <c:pt idx="17">
                  <c:v>27.951396986799757</c:v>
                </c:pt>
                <c:pt idx="18">
                  <c:v>18.72445384073291</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'25solaltabaja'!$AA$11:$AA$58</c:f>
              <c:numCache>
                <c:formatCode>m/d/yyyy</c:formatCode>
                <c:ptCount val="4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numCache>
            </c:numRef>
          </c:cat>
          <c:val>
            <c:numRef>
              <c:f>'25solaltabaja'!$AB$11:$AB$58</c:f>
              <c:numCache>
                <c:formatCode>0</c:formatCode>
                <c:ptCount val="48"/>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'25solaltabaja'!$AA$11:$AA$58</c:f>
              <c:numCache>
                <c:formatCode>m/d/yyyy</c:formatCode>
                <c:ptCount val="4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numCache>
            </c:numRef>
          </c:cat>
          <c:val>
            <c:numRef>
              <c:f>'25solaltabaja'!$AC$11:$AC$58</c:f>
              <c:numCache>
                <c:formatCode>0</c:formatCode>
                <c:ptCount val="48"/>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5985</c:v>
                </c:pt>
                <c:pt idx="1">
                  <c:v>143635</c:v>
                </c:pt>
                <c:pt idx="2">
                  <c:v>71727</c:v>
                </c:pt>
                <c:pt idx="3">
                  <c:v>86556</c:v>
                </c:pt>
                <c:pt idx="4">
                  <c:v>98001</c:v>
                </c:pt>
                <c:pt idx="5">
                  <c:v>160093</c:v>
                </c:pt>
                <c:pt idx="6">
                  <c:v>473783</c:v>
                </c:pt>
                <c:pt idx="7">
                  <c:v>1140380</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8.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9.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2.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4.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9.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4.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4.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4.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1</xdr:col>
      <xdr:colOff>0</xdr:colOff>
      <xdr:row>0</xdr:row>
      <xdr:rowOff>38100</xdr:rowOff>
    </xdr:from>
    <xdr:to>
      <xdr:col>22</xdr:col>
      <xdr:colOff>38264</xdr:colOff>
      <xdr:row>17</xdr:row>
      <xdr:rowOff>104795</xdr:rowOff>
    </xdr:to>
    <xdr:pic>
      <xdr:nvPicPr>
        <xdr:cNvPr id="4" name="Imagen 3">
          <a:extLst>
            <a:ext uri="{FF2B5EF4-FFF2-40B4-BE49-F238E27FC236}">
              <a16:creationId xmlns:a16="http://schemas.microsoft.com/office/drawing/2014/main" id="{0A82EB8E-084E-4F7C-AA25-1CD92FB9806D}"/>
            </a:ext>
          </a:extLst>
        </xdr:cNvPr>
        <xdr:cNvPicPr>
          <a:picLocks noChangeAspect="1"/>
        </xdr:cNvPicPr>
      </xdr:nvPicPr>
      <xdr:blipFill>
        <a:blip xmlns:r="http://schemas.openxmlformats.org/officeDocument/2006/relationships" r:embed="rId3"/>
        <a:stretch>
          <a:fillRect/>
        </a:stretch>
      </xdr:blipFill>
      <xdr:spPr>
        <a:xfrm>
          <a:off x="38100" y="38100"/>
          <a:ext cx="10795164" cy="7445395"/>
        </a:xfrm>
        <a:prstGeom prst="rect">
          <a:avLst/>
        </a:prstGeom>
      </xdr:spPr>
    </xdr:pic>
    <xdr:clientData/>
  </xdr:twoCellAnchor>
  <xdr:twoCellAnchor>
    <xdr:from>
      <xdr:col>13</xdr:col>
      <xdr:colOff>88900</xdr:colOff>
      <xdr:row>6</xdr:row>
      <xdr:rowOff>876300</xdr:rowOff>
    </xdr:from>
    <xdr:to>
      <xdr:col>21</xdr:col>
      <xdr:colOff>486229</xdr:colOff>
      <xdr:row>11</xdr:row>
      <xdr:rowOff>397329</xdr:rowOff>
    </xdr:to>
    <xdr:sp macro="" textlink="">
      <xdr:nvSpPr>
        <xdr:cNvPr id="6" name="Cuadro de texto 2">
          <a:extLst>
            <a:ext uri="{FF2B5EF4-FFF2-40B4-BE49-F238E27FC236}">
              <a16:creationId xmlns:a16="http://schemas.microsoft.com/office/drawing/2014/main" id="{3660525B-D18C-4E4B-86BD-2236F7019C1C}"/>
            </a:ext>
          </a:extLst>
        </xdr:cNvPr>
        <xdr:cNvSpPr txBox="1"/>
      </xdr:nvSpPr>
      <xdr:spPr>
        <a:xfrm>
          <a:off x="6273800" y="3835400"/>
          <a:ext cx="4207329" cy="199752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xdr:from>
      <xdr:col>13</xdr:col>
      <xdr:colOff>50800</xdr:colOff>
      <xdr:row>11</xdr:row>
      <xdr:rowOff>203200</xdr:rowOff>
    </xdr:from>
    <xdr:to>
      <xdr:col>21</xdr:col>
      <xdr:colOff>243840</xdr:colOff>
      <xdr:row>11</xdr:row>
      <xdr:rowOff>524691</xdr:rowOff>
    </xdr:to>
    <xdr:sp macro="" textlink="">
      <xdr:nvSpPr>
        <xdr:cNvPr id="8" name="Cuadro de texto 2">
          <a:extLst>
            <a:ext uri="{FF2B5EF4-FFF2-40B4-BE49-F238E27FC236}">
              <a16:creationId xmlns:a16="http://schemas.microsoft.com/office/drawing/2014/main" id="{93C61ABD-CE9D-4955-AE7A-81DC9FDFF8D0}"/>
            </a:ext>
          </a:extLst>
        </xdr:cNvPr>
        <xdr:cNvSpPr txBox="1"/>
      </xdr:nvSpPr>
      <xdr:spPr>
        <a:xfrm>
          <a:off x="6235700" y="5638800"/>
          <a:ext cx="4003040" cy="32149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28 de febrero del 2025</a:t>
          </a:r>
        </a:p>
      </xdr:txBody>
    </xdr:sp>
    <xdr:clientData/>
  </xdr:twoCellAnchor>
  <xdr:oneCellAnchor>
    <xdr:from>
      <xdr:col>9</xdr:col>
      <xdr:colOff>368300</xdr:colOff>
      <xdr:row>11</xdr:row>
      <xdr:rowOff>800100</xdr:rowOff>
    </xdr:from>
    <xdr:ext cx="6193106" cy="264560"/>
    <xdr:sp macro="" textlink="">
      <xdr:nvSpPr>
        <xdr:cNvPr id="9" name="CuadroTexto 8">
          <a:extLst>
            <a:ext uri="{FF2B5EF4-FFF2-40B4-BE49-F238E27FC236}">
              <a16:creationId xmlns:a16="http://schemas.microsoft.com/office/drawing/2014/main" id="{1C3C601B-0E51-49B9-AF26-7FBAAE244DF5}"/>
            </a:ext>
          </a:extLst>
        </xdr:cNvPr>
        <xdr:cNvSpPr txBox="1"/>
      </xdr:nvSpPr>
      <xdr:spPr>
        <a:xfrm>
          <a:off x="4546600" y="6235700"/>
          <a:ext cx="61931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1100">
              <a:solidFill>
                <a:schemeClr val="bg1"/>
              </a:solidFill>
            </a:rPr>
            <a:t>Debido a la revisión permanente de los datos presentados, estos tienen siempre un carácter provisional. </a:t>
          </a:r>
        </a:p>
      </xdr:txBody>
    </xdr:sp>
    <xdr:clientData/>
  </xdr:oneCellAnchor>
  <xdr:oneCellAnchor>
    <xdr:from>
      <xdr:col>8</xdr:col>
      <xdr:colOff>317500</xdr:colOff>
      <xdr:row>14</xdr:row>
      <xdr:rowOff>12700</xdr:rowOff>
    </xdr:from>
    <xdr:ext cx="6762750" cy="447675"/>
    <xdr:sp macro="" textlink="">
      <xdr:nvSpPr>
        <xdr:cNvPr id="10" name="CuadroTexto 9">
          <a:extLst>
            <a:ext uri="{FF2B5EF4-FFF2-40B4-BE49-F238E27FC236}">
              <a16:creationId xmlns:a16="http://schemas.microsoft.com/office/drawing/2014/main" id="{3A591B92-7D73-4A22-ABEE-6F2CBF2DEF3F}"/>
            </a:ext>
          </a:extLst>
        </xdr:cNvPr>
        <xdr:cNvSpPr txBox="1"/>
      </xdr:nvSpPr>
      <xdr:spPr>
        <a:xfrm>
          <a:off x="3987800" y="6819900"/>
          <a:ext cx="6762750" cy="447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000" i="1">
              <a:solidFill>
                <a:schemeClr val="bg1"/>
              </a:solidFill>
            </a:rPr>
            <a:t>Durante el mes de febrero de 2025 en la Comunidad Autónoma de Canarias, se han regularizado las prestaciones no efectivas</a:t>
          </a:r>
        </a:p>
        <a:p>
          <a:r>
            <a:rPr lang="es-ES" sz="1000" i="1">
              <a:solidFill>
                <a:schemeClr val="bg1"/>
              </a:solidFill>
            </a:rPr>
            <a:t>en la aplicación informática del sistema que gestiona la dependencia.</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349250</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83756</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425539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26646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27,5%</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72,5%</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47943</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29821</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296987</xdr:colOff>
      <xdr:row>2</xdr:row>
      <xdr:rowOff>425768</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50" zoomScaleNormal="50" workbookViewId="0"/>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4" customFormat="1" ht="93.75" customHeight="1" x14ac:dyDescent="0.3">
      <c r="A2" s="1335"/>
      <c r="B2" s="1401"/>
      <c r="C2" s="1401"/>
      <c r="D2" s="1401"/>
      <c r="E2" s="1401"/>
      <c r="F2" s="1401"/>
      <c r="G2" s="1401"/>
      <c r="H2" s="1401"/>
      <c r="I2" s="1401"/>
      <c r="J2" s="1401"/>
      <c r="K2" s="1401"/>
      <c r="L2" s="1401"/>
      <c r="M2" s="1401"/>
      <c r="N2" s="1401"/>
      <c r="O2" s="1401"/>
      <c r="P2" s="1401"/>
      <c r="Q2" s="1401"/>
      <c r="R2" s="1401"/>
      <c r="S2" s="1401"/>
      <c r="T2" s="1401"/>
      <c r="U2" s="1335"/>
    </row>
    <row r="3" spans="1:21" s="4" customFormat="1" ht="45.75" customHeight="1" x14ac:dyDescent="0.25">
      <c r="A3" s="5"/>
      <c r="B3" s="1402" t="s">
        <v>488</v>
      </c>
      <c r="C3" s="1402"/>
      <c r="D3" s="1402"/>
      <c r="E3" s="1402"/>
      <c r="F3" s="1402"/>
      <c r="G3" s="1402"/>
      <c r="H3" s="1402"/>
      <c r="I3" s="1402"/>
      <c r="J3" s="1402"/>
      <c r="K3" s="1402"/>
      <c r="L3" s="1402"/>
      <c r="M3" s="1402"/>
      <c r="N3" s="1402"/>
      <c r="O3" s="1402"/>
      <c r="P3" s="1402"/>
      <c r="Q3" s="1402"/>
      <c r="R3" s="1402"/>
      <c r="S3" s="1402"/>
      <c r="T3" s="1402"/>
      <c r="U3" s="5"/>
    </row>
    <row r="4" spans="1:21" s="4" customFormat="1" ht="45.75" customHeight="1" x14ac:dyDescent="0.25">
      <c r="A4" s="5"/>
      <c r="B4" s="1402" t="s">
        <v>487</v>
      </c>
      <c r="C4" s="1402"/>
      <c r="D4" s="1402"/>
      <c r="E4" s="1402"/>
      <c r="F4" s="1402"/>
      <c r="G4" s="1402"/>
      <c r="H4" s="1402"/>
      <c r="I4" s="1402"/>
      <c r="J4" s="1402"/>
      <c r="K4" s="1402"/>
      <c r="L4" s="1402"/>
      <c r="M4" s="1402"/>
      <c r="N4" s="1402"/>
      <c r="O4" s="1402"/>
      <c r="P4" s="1402"/>
      <c r="Q4" s="1402"/>
      <c r="R4" s="1402"/>
      <c r="S4" s="1402"/>
      <c r="T4" s="1402"/>
      <c r="U4" s="5"/>
    </row>
    <row r="5" spans="1:21" s="1331" customFormat="1" ht="9.75" customHeight="1" x14ac:dyDescent="0.25">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5">
      <c r="B6" s="1403" t="s">
        <v>498</v>
      </c>
      <c r="C6" s="1403"/>
      <c r="D6" s="1403"/>
      <c r="E6" s="1403"/>
      <c r="F6" s="1403"/>
      <c r="G6" s="1403"/>
      <c r="H6" s="1403"/>
      <c r="I6" s="1403"/>
      <c r="J6" s="1403"/>
      <c r="K6" s="1403"/>
      <c r="L6" s="1403"/>
      <c r="M6" s="1403"/>
      <c r="N6" s="1403"/>
      <c r="O6" s="1403"/>
      <c r="P6" s="1403"/>
      <c r="Q6" s="1403"/>
      <c r="R6" s="1403"/>
      <c r="S6" s="1403"/>
      <c r="T6" s="1403"/>
      <c r="U6" s="1403"/>
    </row>
    <row r="7" spans="1:21" ht="74.150000000000006" customHeight="1" x14ac:dyDescent="0.35">
      <c r="B7" s="1404"/>
      <c r="C7" s="1404"/>
      <c r="D7" s="1404"/>
      <c r="E7" s="1404"/>
      <c r="F7" s="1404"/>
      <c r="G7" s="1404"/>
      <c r="H7" s="1404"/>
      <c r="I7" s="1404"/>
      <c r="J7" s="1404"/>
      <c r="K7" s="1404"/>
      <c r="L7" s="1404"/>
      <c r="M7" s="1404"/>
      <c r="N7" s="1404"/>
      <c r="O7" s="1404"/>
      <c r="P7" s="1404"/>
      <c r="Q7" s="1404"/>
      <c r="R7" s="1404"/>
      <c r="S7" s="1404"/>
      <c r="T7" s="1404"/>
      <c r="U7" s="1404"/>
    </row>
    <row r="8" spans="1:21" ht="48" customHeight="1" x14ac:dyDescent="0.3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5">
      <c r="B9" s="1405" t="s">
        <v>486</v>
      </c>
      <c r="C9" s="1405"/>
      <c r="D9" s="1405"/>
      <c r="E9" s="1405"/>
      <c r="F9" s="1405"/>
      <c r="G9" s="1405"/>
      <c r="H9" s="1405"/>
      <c r="I9" s="1405"/>
      <c r="J9" s="1405"/>
      <c r="K9" s="1405"/>
      <c r="L9" s="1405"/>
      <c r="M9" s="1405"/>
      <c r="N9" s="1405"/>
      <c r="O9" s="1405"/>
      <c r="P9" s="1405"/>
      <c r="Q9" s="1405"/>
      <c r="R9" s="1405"/>
      <c r="S9" s="1405"/>
    </row>
    <row r="10" spans="1:21" x14ac:dyDescent="0.25">
      <c r="B10" s="1405"/>
      <c r="C10" s="1405"/>
      <c r="D10" s="1405"/>
      <c r="E10" s="1405"/>
      <c r="F10" s="1405"/>
      <c r="G10" s="1405"/>
      <c r="H10" s="1405"/>
      <c r="I10" s="1405"/>
      <c r="J10" s="1405"/>
      <c r="K10" s="1405"/>
      <c r="L10" s="1405"/>
      <c r="M10" s="1405"/>
      <c r="N10" s="1405"/>
      <c r="O10" s="1405"/>
      <c r="P10" s="1405"/>
      <c r="Q10" s="1405"/>
      <c r="R10" s="1405"/>
      <c r="S10" s="1405"/>
    </row>
    <row r="11" spans="1:21" ht="42.65" customHeight="1" x14ac:dyDescent="0.25">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35">
      <c r="B12" s="1400" t="s">
        <v>485</v>
      </c>
      <c r="C12" s="1400"/>
      <c r="D12" s="1400"/>
      <c r="E12" s="1400"/>
      <c r="F12" s="1400"/>
      <c r="G12" s="1400"/>
      <c r="H12" s="1400"/>
      <c r="I12" s="1400"/>
      <c r="J12" s="1400"/>
      <c r="K12" s="1400"/>
      <c r="L12" s="1400"/>
      <c r="M12" s="1400"/>
      <c r="N12" s="1400"/>
      <c r="O12" s="1400"/>
      <c r="P12" s="1400"/>
      <c r="Q12" s="1400"/>
      <c r="R12" s="1400"/>
      <c r="S12" s="1400"/>
      <c r="T12" s="1400"/>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19" t="s">
        <v>371</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419"/>
    </row>
    <row r="5" spans="1:29" x14ac:dyDescent="0.35">
      <c r="B5" s="219"/>
      <c r="C5" s="219"/>
      <c r="D5" s="1430" t="s">
        <v>366</v>
      </c>
      <c r="E5" s="1430"/>
      <c r="F5" s="1430"/>
      <c r="G5" s="1430"/>
      <c r="H5" s="1430"/>
      <c r="I5" s="1430"/>
      <c r="J5" s="1430"/>
      <c r="K5" s="1430"/>
      <c r="L5" s="1430"/>
      <c r="M5" s="219"/>
      <c r="N5" s="1421" t="s">
        <v>340</v>
      </c>
      <c r="O5" s="1421"/>
      <c r="P5" s="1421"/>
      <c r="Q5" s="1421"/>
      <c r="R5" s="1421"/>
      <c r="S5" s="1421"/>
      <c r="T5" s="1421"/>
      <c r="U5" s="1421"/>
      <c r="V5" s="1421"/>
      <c r="W5" s="1421"/>
      <c r="X5" s="1421"/>
      <c r="Y5" s="1421"/>
      <c r="Z5" s="1421"/>
      <c r="AA5" s="1421"/>
    </row>
    <row r="6" spans="1:29" ht="21" customHeight="1" x14ac:dyDescent="0.35">
      <c r="B6" s="219"/>
      <c r="C6" s="219"/>
      <c r="D6" s="1431"/>
      <c r="E6" s="1431"/>
      <c r="F6" s="1431"/>
      <c r="G6" s="1431"/>
      <c r="H6" s="1431"/>
      <c r="I6" s="1431"/>
      <c r="J6" s="1431"/>
      <c r="K6" s="1431"/>
      <c r="L6" s="1431"/>
      <c r="M6" s="219"/>
      <c r="N6" s="1422">
        <v>43830</v>
      </c>
      <c r="O6" s="1423"/>
      <c r="P6" s="1424">
        <v>44196</v>
      </c>
      <c r="Q6" s="1425"/>
      <c r="R6" s="1424">
        <v>44561</v>
      </c>
      <c r="S6" s="1425"/>
      <c r="T6" s="1426">
        <v>44926</v>
      </c>
      <c r="U6" s="1427"/>
      <c r="V6" s="1414">
        <v>45291</v>
      </c>
      <c r="W6" s="1415"/>
      <c r="X6" s="1432">
        <v>45657</v>
      </c>
      <c r="Y6" s="1429"/>
      <c r="Z6" s="1414">
        <v>45716</v>
      </c>
      <c r="AA6" s="1416"/>
    </row>
    <row r="7" spans="1:29" x14ac:dyDescent="0.35">
      <c r="B7" s="225"/>
      <c r="C7" s="219"/>
      <c r="D7" s="226">
        <v>43465</v>
      </c>
      <c r="E7" s="227">
        <v>43830</v>
      </c>
      <c r="F7" s="228">
        <v>44196</v>
      </c>
      <c r="G7" s="228">
        <v>44561</v>
      </c>
      <c r="H7" s="228">
        <v>44926</v>
      </c>
      <c r="I7" s="228">
        <v>45291</v>
      </c>
      <c r="J7" s="228">
        <v>45657</v>
      </c>
      <c r="K7" s="228">
        <v>45716</v>
      </c>
      <c r="L7" s="229"/>
      <c r="M7" s="219"/>
      <c r="N7" s="230" t="s">
        <v>28</v>
      </c>
      <c r="O7" s="231" t="s">
        <v>341</v>
      </c>
      <c r="P7" s="232" t="s">
        <v>28</v>
      </c>
      <c r="Q7" s="233" t="s">
        <v>341</v>
      </c>
      <c r="R7" s="231" t="s">
        <v>28</v>
      </c>
      <c r="S7" s="232" t="s">
        <v>341</v>
      </c>
      <c r="T7" s="232" t="s">
        <v>28</v>
      </c>
      <c r="U7" s="232" t="s">
        <v>341</v>
      </c>
      <c r="V7" s="232" t="s">
        <v>28</v>
      </c>
      <c r="W7" s="227" t="s">
        <v>341</v>
      </c>
      <c r="X7" s="227" t="s">
        <v>28</v>
      </c>
      <c r="Y7" s="227" t="s">
        <v>341</v>
      </c>
      <c r="Z7" s="231" t="s">
        <v>28</v>
      </c>
      <c r="AA7" s="229" t="s">
        <v>341</v>
      </c>
    </row>
    <row r="8" spans="1:29" ht="8.25" customHeight="1" x14ac:dyDescent="0.35">
      <c r="B8" s="225"/>
      <c r="C8" s="219"/>
      <c r="D8" s="234"/>
      <c r="E8" s="234"/>
      <c r="F8" s="234"/>
      <c r="G8" s="297"/>
      <c r="H8" s="297"/>
      <c r="I8" s="297"/>
      <c r="J8" s="1360"/>
      <c r="K8" s="234"/>
      <c r="L8" s="234"/>
      <c r="M8" s="219"/>
    </row>
    <row r="9" spans="1:29" ht="15" customHeight="1" x14ac:dyDescent="0.35">
      <c r="B9" s="298" t="s">
        <v>8</v>
      </c>
      <c r="C9" s="219"/>
      <c r="D9" s="299">
        <v>279274</v>
      </c>
      <c r="E9" s="300">
        <v>293661</v>
      </c>
      <c r="F9" s="300">
        <v>310424</v>
      </c>
      <c r="G9" s="254">
        <v>359285</v>
      </c>
      <c r="H9" s="254">
        <v>390413</v>
      </c>
      <c r="I9" s="254">
        <v>421261</v>
      </c>
      <c r="J9" s="254">
        <v>442241</v>
      </c>
      <c r="K9" s="301">
        <v>446301</v>
      </c>
      <c r="L9" s="302"/>
      <c r="M9" s="222"/>
      <c r="N9" s="278">
        <v>5.1515715748691182E-2</v>
      </c>
      <c r="O9" s="279">
        <v>14387</v>
      </c>
      <c r="P9" s="280">
        <v>5.7082826796884811E-2</v>
      </c>
      <c r="Q9" s="279">
        <v>16763</v>
      </c>
      <c r="R9" s="280">
        <v>0.15740084529546694</v>
      </c>
      <c r="S9" s="279">
        <v>48861</v>
      </c>
      <c r="T9" s="280">
        <v>8.6638740832486683E-2</v>
      </c>
      <c r="U9" s="279">
        <v>31128</v>
      </c>
      <c r="V9" s="280">
        <v>7.9013762349102068E-2</v>
      </c>
      <c r="W9" s="279">
        <v>30848</v>
      </c>
      <c r="X9" s="280">
        <v>4.9802853812719539E-2</v>
      </c>
      <c r="Y9" s="276">
        <v>20980</v>
      </c>
      <c r="Z9" s="280">
        <v>5.8089279490942447E-2</v>
      </c>
      <c r="AA9" s="279">
        <v>24502</v>
      </c>
    </row>
    <row r="10" spans="1:29" x14ac:dyDescent="0.35">
      <c r="B10" s="303" t="s">
        <v>7</v>
      </c>
      <c r="C10" s="219"/>
      <c r="D10" s="253">
        <v>34548</v>
      </c>
      <c r="E10" s="254">
        <v>39164</v>
      </c>
      <c r="F10" s="254">
        <v>37313</v>
      </c>
      <c r="G10" s="254">
        <v>41449</v>
      </c>
      <c r="H10" s="254">
        <v>43712</v>
      </c>
      <c r="I10" s="254">
        <v>51888</v>
      </c>
      <c r="J10" s="254">
        <v>59918</v>
      </c>
      <c r="K10" s="257">
        <v>60232</v>
      </c>
      <c r="L10" s="304"/>
      <c r="M10" s="219"/>
      <c r="N10" s="256">
        <v>0.13361120759522982</v>
      </c>
      <c r="O10" s="257">
        <v>4616</v>
      </c>
      <c r="P10" s="258">
        <v>-4.726279236033093E-2</v>
      </c>
      <c r="Q10" s="257">
        <v>-1851</v>
      </c>
      <c r="R10" s="258">
        <v>0.11084608581459543</v>
      </c>
      <c r="S10" s="257">
        <v>4136</v>
      </c>
      <c r="T10" s="258">
        <v>5.4597215855629821E-2</v>
      </c>
      <c r="U10" s="257">
        <v>2263</v>
      </c>
      <c r="V10" s="258">
        <v>0.18704245973645683</v>
      </c>
      <c r="W10" s="257">
        <v>8176</v>
      </c>
      <c r="X10" s="258">
        <v>0.15475639839654631</v>
      </c>
      <c r="Y10" s="254">
        <v>8030</v>
      </c>
      <c r="Z10" s="258">
        <v>0.2092593707964423</v>
      </c>
      <c r="AA10" s="257">
        <v>10423</v>
      </c>
    </row>
    <row r="11" spans="1:29" x14ac:dyDescent="0.35">
      <c r="B11" s="303" t="s">
        <v>37</v>
      </c>
      <c r="C11" s="219"/>
      <c r="D11" s="253">
        <v>28413</v>
      </c>
      <c r="E11" s="254">
        <v>27579</v>
      </c>
      <c r="F11" s="254">
        <v>30931</v>
      </c>
      <c r="G11" s="254">
        <v>35120</v>
      </c>
      <c r="H11" s="254">
        <v>36982</v>
      </c>
      <c r="I11" s="254">
        <v>40207</v>
      </c>
      <c r="J11" s="254">
        <v>45532</v>
      </c>
      <c r="K11" s="257">
        <v>47044</v>
      </c>
      <c r="M11" s="222"/>
      <c r="N11" s="256">
        <v>-2.9352761060078114E-2</v>
      </c>
      <c r="O11" s="257">
        <v>-834</v>
      </c>
      <c r="P11" s="258">
        <v>0.12154175278291457</v>
      </c>
      <c r="Q11" s="257">
        <v>3352</v>
      </c>
      <c r="R11" s="258">
        <v>0.13543047428146515</v>
      </c>
      <c r="S11" s="257">
        <v>4189</v>
      </c>
      <c r="T11" s="258">
        <v>5.3018223234624129E-2</v>
      </c>
      <c r="U11" s="257">
        <v>1862</v>
      </c>
      <c r="V11" s="258">
        <v>8.7204586014818064E-2</v>
      </c>
      <c r="W11" s="257">
        <v>3225</v>
      </c>
      <c r="X11" s="258">
        <v>0.13243962494093076</v>
      </c>
      <c r="Y11" s="254">
        <v>5325</v>
      </c>
      <c r="Z11" s="258">
        <v>0.15966179406907099</v>
      </c>
      <c r="AA11" s="257">
        <v>6477</v>
      </c>
    </row>
    <row r="12" spans="1:29" x14ac:dyDescent="0.35">
      <c r="B12" s="303" t="s">
        <v>38</v>
      </c>
      <c r="C12" s="219"/>
      <c r="D12" s="253">
        <v>22115</v>
      </c>
      <c r="E12" s="254">
        <v>28653</v>
      </c>
      <c r="F12" s="254">
        <v>36929</v>
      </c>
      <c r="G12" s="254">
        <v>39491</v>
      </c>
      <c r="H12" s="254">
        <v>42042</v>
      </c>
      <c r="I12" s="254">
        <v>47979</v>
      </c>
      <c r="J12" s="254">
        <v>52870</v>
      </c>
      <c r="K12" s="257">
        <v>53311</v>
      </c>
      <c r="M12" s="222"/>
      <c r="N12" s="256">
        <v>0.29563644585123217</v>
      </c>
      <c r="O12" s="257">
        <v>6538</v>
      </c>
      <c r="P12" s="258">
        <v>0.28883537500436263</v>
      </c>
      <c r="Q12" s="257">
        <v>8276</v>
      </c>
      <c r="R12" s="258">
        <v>6.9376370873839077E-2</v>
      </c>
      <c r="S12" s="257">
        <v>2562</v>
      </c>
      <c r="T12" s="258">
        <v>6.4596996784077376E-2</v>
      </c>
      <c r="U12" s="257">
        <v>2551</v>
      </c>
      <c r="V12" s="258">
        <v>0.14121592693021268</v>
      </c>
      <c r="W12" s="257">
        <v>5937</v>
      </c>
      <c r="X12" s="258">
        <v>0.10194043227245264</v>
      </c>
      <c r="Y12" s="254">
        <v>4891</v>
      </c>
      <c r="Z12" s="258">
        <v>0.11557294718339328</v>
      </c>
      <c r="AA12" s="257">
        <v>5523</v>
      </c>
    </row>
    <row r="13" spans="1:29" x14ac:dyDescent="0.35">
      <c r="B13" s="303" t="s">
        <v>6</v>
      </c>
      <c r="C13" s="219"/>
      <c r="D13" s="253">
        <v>22532</v>
      </c>
      <c r="E13" s="254">
        <v>24418</v>
      </c>
      <c r="F13" s="254">
        <v>26624</v>
      </c>
      <c r="G13" s="254">
        <v>28747</v>
      </c>
      <c r="H13" s="254">
        <v>38665</v>
      </c>
      <c r="I13" s="254">
        <v>45957</v>
      </c>
      <c r="J13" s="254">
        <v>62165</v>
      </c>
      <c r="K13" s="257">
        <v>52855</v>
      </c>
      <c r="L13" s="304"/>
      <c r="M13" s="219"/>
      <c r="N13" s="256">
        <v>8.3703177702822762E-2</v>
      </c>
      <c r="O13" s="257">
        <v>1886</v>
      </c>
      <c r="P13" s="258">
        <v>9.0343189450405426E-2</v>
      </c>
      <c r="Q13" s="257">
        <v>2206</v>
      </c>
      <c r="R13" s="258">
        <v>7.9740084134615419E-2</v>
      </c>
      <c r="S13" s="257">
        <v>2123</v>
      </c>
      <c r="T13" s="258">
        <v>0.34500991407799075</v>
      </c>
      <c r="U13" s="257">
        <v>9918</v>
      </c>
      <c r="V13" s="258">
        <v>0.1885943359627571</v>
      </c>
      <c r="W13" s="257">
        <v>7292</v>
      </c>
      <c r="X13" s="258">
        <v>0.35267750288312993</v>
      </c>
      <c r="Y13" s="254">
        <v>16208</v>
      </c>
      <c r="Z13" s="258">
        <v>0.15747634898388219</v>
      </c>
      <c r="AA13" s="257">
        <v>7191</v>
      </c>
      <c r="AC13" s="224"/>
    </row>
    <row r="14" spans="1:29" x14ac:dyDescent="0.35">
      <c r="B14" s="303" t="s">
        <v>5</v>
      </c>
      <c r="C14" s="219"/>
      <c r="D14" s="253">
        <v>18016</v>
      </c>
      <c r="E14" s="254">
        <v>26271</v>
      </c>
      <c r="F14" s="254">
        <v>26136</v>
      </c>
      <c r="G14" s="254">
        <v>26969</v>
      </c>
      <c r="H14" s="254">
        <v>27567</v>
      </c>
      <c r="I14" s="254">
        <v>26847</v>
      </c>
      <c r="J14" s="254">
        <v>28654</v>
      </c>
      <c r="K14" s="257">
        <v>28139</v>
      </c>
      <c r="M14" s="222"/>
      <c r="N14" s="256">
        <v>0.45820381882770866</v>
      </c>
      <c r="O14" s="257">
        <v>8255</v>
      </c>
      <c r="P14" s="258">
        <v>-5.1387461459403427E-3</v>
      </c>
      <c r="Q14" s="257">
        <v>-135</v>
      </c>
      <c r="R14" s="258">
        <v>3.1871747780838788E-2</v>
      </c>
      <c r="S14" s="257">
        <v>833</v>
      </c>
      <c r="T14" s="258">
        <v>2.2173606733657092E-2</v>
      </c>
      <c r="U14" s="257">
        <v>598</v>
      </c>
      <c r="V14" s="258">
        <v>-2.611818478615735E-2</v>
      </c>
      <c r="W14" s="257">
        <v>-720</v>
      </c>
      <c r="X14" s="258">
        <v>6.7307334152791665E-2</v>
      </c>
      <c r="Y14" s="254">
        <v>1807</v>
      </c>
      <c r="Z14" s="258">
        <v>6.8177504460388061E-2</v>
      </c>
      <c r="AA14" s="257">
        <v>1796</v>
      </c>
      <c r="AC14" s="224"/>
    </row>
    <row r="15" spans="1:29" x14ac:dyDescent="0.35">
      <c r="B15" s="303" t="s">
        <v>4</v>
      </c>
      <c r="C15" s="219"/>
      <c r="D15" s="253">
        <v>125565</v>
      </c>
      <c r="E15" s="254">
        <v>139852</v>
      </c>
      <c r="F15" s="254">
        <v>141310</v>
      </c>
      <c r="G15" s="254">
        <v>148050</v>
      </c>
      <c r="H15" s="254">
        <v>153910</v>
      </c>
      <c r="I15" s="254">
        <v>168591</v>
      </c>
      <c r="J15" s="254">
        <v>177785</v>
      </c>
      <c r="K15" s="257">
        <v>177693</v>
      </c>
      <c r="M15" s="222"/>
      <c r="N15" s="256">
        <v>0.11378170668578025</v>
      </c>
      <c r="O15" s="257">
        <v>14287</v>
      </c>
      <c r="P15" s="258">
        <v>1.0425306752853025E-2</v>
      </c>
      <c r="Q15" s="257">
        <v>1458</v>
      </c>
      <c r="R15" s="258">
        <v>4.7696553676314535E-2</v>
      </c>
      <c r="S15" s="257">
        <v>6740</v>
      </c>
      <c r="T15" s="258">
        <v>3.9581222559945894E-2</v>
      </c>
      <c r="U15" s="257">
        <v>5860</v>
      </c>
      <c r="V15" s="258">
        <v>9.5386914430511283E-2</v>
      </c>
      <c r="W15" s="257">
        <v>14681</v>
      </c>
      <c r="X15" s="258">
        <v>5.4534346436049264E-2</v>
      </c>
      <c r="Y15" s="254">
        <v>9194</v>
      </c>
      <c r="Z15" s="258">
        <v>4.3129865098094466E-2</v>
      </c>
      <c r="AA15" s="257">
        <v>7347</v>
      </c>
      <c r="AC15" s="224"/>
    </row>
    <row r="16" spans="1:29" x14ac:dyDescent="0.35">
      <c r="B16" s="303" t="s">
        <v>40</v>
      </c>
      <c r="C16" s="219"/>
      <c r="D16" s="253">
        <v>69490</v>
      </c>
      <c r="E16" s="254">
        <v>75685</v>
      </c>
      <c r="F16" s="254">
        <v>73889</v>
      </c>
      <c r="G16" s="254">
        <v>80243</v>
      </c>
      <c r="H16" s="254">
        <v>85666</v>
      </c>
      <c r="I16" s="254">
        <v>97263</v>
      </c>
      <c r="J16" s="254">
        <v>106527</v>
      </c>
      <c r="K16" s="257">
        <v>106347</v>
      </c>
      <c r="M16" s="222"/>
      <c r="N16" s="256">
        <v>8.9149517916246923E-2</v>
      </c>
      <c r="O16" s="257">
        <v>6195</v>
      </c>
      <c r="P16" s="258">
        <v>-2.372993327607853E-2</v>
      </c>
      <c r="Q16" s="257">
        <v>-1796</v>
      </c>
      <c r="R16" s="258">
        <v>8.5993855648337281E-2</v>
      </c>
      <c r="S16" s="257">
        <v>6354</v>
      </c>
      <c r="T16" s="258">
        <v>6.7582219009757916E-2</v>
      </c>
      <c r="U16" s="257">
        <v>5423</v>
      </c>
      <c r="V16" s="258">
        <v>0.13537459435481991</v>
      </c>
      <c r="W16" s="257">
        <v>11597</v>
      </c>
      <c r="X16" s="258">
        <v>9.5246907868356878E-2</v>
      </c>
      <c r="Y16" s="254">
        <v>9264</v>
      </c>
      <c r="Z16" s="258">
        <v>9.579598145285928E-2</v>
      </c>
      <c r="AA16" s="257">
        <v>9297</v>
      </c>
      <c r="AC16" s="224"/>
    </row>
    <row r="17" spans="2:31" x14ac:dyDescent="0.35">
      <c r="B17" s="303" t="s">
        <v>41</v>
      </c>
      <c r="C17" s="219"/>
      <c r="D17" s="253">
        <v>192995</v>
      </c>
      <c r="E17" s="254">
        <v>203003</v>
      </c>
      <c r="F17" s="254">
        <v>193486</v>
      </c>
      <c r="G17" s="254">
        <v>203102</v>
      </c>
      <c r="H17" s="254">
        <v>227045</v>
      </c>
      <c r="I17" s="254">
        <v>245461</v>
      </c>
      <c r="J17" s="254">
        <v>282812</v>
      </c>
      <c r="K17" s="257">
        <v>285809</v>
      </c>
      <c r="M17" s="222"/>
      <c r="N17" s="256">
        <v>5.1856265706365479E-2</v>
      </c>
      <c r="O17" s="257">
        <v>10008</v>
      </c>
      <c r="P17" s="258">
        <v>-4.6881080575163936E-2</v>
      </c>
      <c r="Q17" s="257">
        <v>-9517</v>
      </c>
      <c r="R17" s="258">
        <v>4.9698686209854959E-2</v>
      </c>
      <c r="S17" s="257">
        <v>9616</v>
      </c>
      <c r="T17" s="258">
        <v>0.11788657915727074</v>
      </c>
      <c r="U17" s="257">
        <v>23943</v>
      </c>
      <c r="V17" s="258">
        <v>8.1111673897245051E-2</v>
      </c>
      <c r="W17" s="257">
        <v>18416</v>
      </c>
      <c r="X17" s="258">
        <v>0.15216673931907709</v>
      </c>
      <c r="Y17" s="254">
        <v>37351</v>
      </c>
      <c r="Z17" s="258">
        <v>0.15358131725312596</v>
      </c>
      <c r="AA17" s="257">
        <v>38051</v>
      </c>
      <c r="AC17" s="224"/>
    </row>
    <row r="18" spans="2:31" x14ac:dyDescent="0.35">
      <c r="B18" s="303" t="s">
        <v>3</v>
      </c>
      <c r="C18" s="219"/>
      <c r="D18" s="253">
        <v>77342</v>
      </c>
      <c r="E18" s="254">
        <v>94194</v>
      </c>
      <c r="F18" s="254">
        <v>109857</v>
      </c>
      <c r="G18" s="254">
        <v>128089</v>
      </c>
      <c r="H18" s="254">
        <v>169532</v>
      </c>
      <c r="I18" s="254">
        <v>200429</v>
      </c>
      <c r="J18" s="254">
        <v>249660</v>
      </c>
      <c r="K18" s="257">
        <v>251513</v>
      </c>
      <c r="M18" s="222"/>
      <c r="N18" s="256">
        <v>0.21788937446665457</v>
      </c>
      <c r="O18" s="257">
        <v>16852</v>
      </c>
      <c r="P18" s="258">
        <v>0.1662844767182623</v>
      </c>
      <c r="Q18" s="257">
        <v>15663</v>
      </c>
      <c r="R18" s="258">
        <v>0.16596120411079851</v>
      </c>
      <c r="S18" s="257">
        <v>18232</v>
      </c>
      <c r="T18" s="258">
        <v>0.32354847020431099</v>
      </c>
      <c r="U18" s="257">
        <v>41443</v>
      </c>
      <c r="V18" s="258">
        <v>0.18224877899157677</v>
      </c>
      <c r="W18" s="257">
        <v>30897</v>
      </c>
      <c r="X18" s="258">
        <v>0.24562812766615605</v>
      </c>
      <c r="Y18" s="254">
        <v>49231</v>
      </c>
      <c r="Z18" s="258">
        <v>0.1944218869465697</v>
      </c>
      <c r="AA18" s="257">
        <v>40940</v>
      </c>
      <c r="AC18" s="224"/>
    </row>
    <row r="19" spans="2:31" x14ac:dyDescent="0.35">
      <c r="B19" s="303" t="s">
        <v>2</v>
      </c>
      <c r="C19" s="219"/>
      <c r="D19" s="253">
        <v>31925</v>
      </c>
      <c r="E19" s="254">
        <v>31136</v>
      </c>
      <c r="F19" s="254">
        <v>31717</v>
      </c>
      <c r="G19" s="254">
        <v>33614</v>
      </c>
      <c r="H19" s="254">
        <v>36559</v>
      </c>
      <c r="I19" s="254">
        <v>40743</v>
      </c>
      <c r="J19" s="254">
        <v>44548</v>
      </c>
      <c r="K19" s="257">
        <v>43429</v>
      </c>
      <c r="L19" s="304"/>
      <c r="M19" s="219"/>
      <c r="N19" s="256">
        <v>-2.4714173844949117E-2</v>
      </c>
      <c r="O19" s="257">
        <v>-789</v>
      </c>
      <c r="P19" s="258">
        <v>1.8660071942446121E-2</v>
      </c>
      <c r="Q19" s="257">
        <v>581</v>
      </c>
      <c r="R19" s="258">
        <v>5.9810196424630258E-2</v>
      </c>
      <c r="S19" s="257">
        <v>1897</v>
      </c>
      <c r="T19" s="258">
        <v>8.7612304396977425E-2</v>
      </c>
      <c r="U19" s="257">
        <v>2945</v>
      </c>
      <c r="V19" s="258">
        <v>0.11444514346672507</v>
      </c>
      <c r="W19" s="257">
        <v>4184</v>
      </c>
      <c r="X19" s="258">
        <v>9.3390275630169661E-2</v>
      </c>
      <c r="Y19" s="254">
        <v>3805</v>
      </c>
      <c r="Z19" s="258">
        <v>7.7054709587818015E-2</v>
      </c>
      <c r="AA19" s="257">
        <v>3107</v>
      </c>
      <c r="AC19" s="224"/>
    </row>
    <row r="20" spans="2:31" x14ac:dyDescent="0.35">
      <c r="B20" s="303" t="s">
        <v>35</v>
      </c>
      <c r="C20" s="219"/>
      <c r="D20" s="253">
        <v>70220</v>
      </c>
      <c r="E20" s="254">
        <v>72627</v>
      </c>
      <c r="F20" s="254">
        <v>73730</v>
      </c>
      <c r="G20" s="254">
        <v>77158</v>
      </c>
      <c r="H20" s="254">
        <v>82694</v>
      </c>
      <c r="I20" s="254">
        <v>89704</v>
      </c>
      <c r="J20" s="254">
        <v>105321</v>
      </c>
      <c r="K20" s="257">
        <v>107457</v>
      </c>
      <c r="M20" s="222"/>
      <c r="N20" s="256">
        <v>3.4277983480489826E-2</v>
      </c>
      <c r="O20" s="257">
        <v>2407</v>
      </c>
      <c r="P20" s="258">
        <v>1.518718933729879E-2</v>
      </c>
      <c r="Q20" s="257">
        <v>1103</v>
      </c>
      <c r="R20" s="258">
        <v>4.6493964464939586E-2</v>
      </c>
      <c r="S20" s="257">
        <v>3428</v>
      </c>
      <c r="T20" s="258">
        <v>7.1748878923766801E-2</v>
      </c>
      <c r="U20" s="257">
        <v>5536</v>
      </c>
      <c r="V20" s="258">
        <v>8.4770358188018369E-2</v>
      </c>
      <c r="W20" s="257">
        <v>7010</v>
      </c>
      <c r="X20" s="258">
        <v>0.17409480067778471</v>
      </c>
      <c r="Y20" s="254">
        <v>15617</v>
      </c>
      <c r="Z20" s="258">
        <v>0.19948429442100335</v>
      </c>
      <c r="AA20" s="257">
        <v>17871</v>
      </c>
      <c r="AC20" s="224"/>
    </row>
    <row r="21" spans="2:31" x14ac:dyDescent="0.35">
      <c r="B21" s="303" t="s">
        <v>42</v>
      </c>
      <c r="C21" s="219"/>
      <c r="D21" s="253">
        <v>187101</v>
      </c>
      <c r="E21" s="254">
        <v>187165</v>
      </c>
      <c r="F21" s="254">
        <v>169910</v>
      </c>
      <c r="G21" s="254">
        <v>198080</v>
      </c>
      <c r="H21" s="254">
        <v>218173</v>
      </c>
      <c r="I21" s="254">
        <v>243836</v>
      </c>
      <c r="J21" s="254">
        <v>265876</v>
      </c>
      <c r="K21" s="257">
        <v>263911</v>
      </c>
      <c r="M21" s="222"/>
      <c r="N21" s="256">
        <v>3.4206123965141444E-4</v>
      </c>
      <c r="O21" s="257">
        <v>64</v>
      </c>
      <c r="P21" s="258">
        <v>-9.2191381935725181E-2</v>
      </c>
      <c r="Q21" s="257">
        <v>-17255</v>
      </c>
      <c r="R21" s="258">
        <v>0.16579365546465774</v>
      </c>
      <c r="S21" s="257">
        <v>28170</v>
      </c>
      <c r="T21" s="258">
        <v>0.10143881260096932</v>
      </c>
      <c r="U21" s="257">
        <v>20093</v>
      </c>
      <c r="V21" s="258">
        <v>0.11762683741801228</v>
      </c>
      <c r="W21" s="257">
        <v>25663</v>
      </c>
      <c r="X21" s="258">
        <v>9.0388621860594931E-2</v>
      </c>
      <c r="Y21" s="254">
        <v>22040</v>
      </c>
      <c r="Z21" s="258">
        <v>8.7776930527790897E-2</v>
      </c>
      <c r="AA21" s="257">
        <v>21296</v>
      </c>
      <c r="AC21" s="224"/>
    </row>
    <row r="22" spans="2:31" x14ac:dyDescent="0.35">
      <c r="B22" s="303" t="s">
        <v>43</v>
      </c>
      <c r="C22" s="219"/>
      <c r="D22" s="253">
        <v>43902</v>
      </c>
      <c r="E22" s="254">
        <v>44054</v>
      </c>
      <c r="F22" s="254">
        <v>44045</v>
      </c>
      <c r="G22" s="254">
        <v>46064</v>
      </c>
      <c r="H22" s="254">
        <v>47227</v>
      </c>
      <c r="I22" s="254">
        <v>50551</v>
      </c>
      <c r="J22" s="254">
        <v>57972</v>
      </c>
      <c r="K22" s="257">
        <v>58963</v>
      </c>
      <c r="M22" s="222"/>
      <c r="N22" s="256">
        <v>3.4622568447906232E-3</v>
      </c>
      <c r="O22" s="257">
        <v>152</v>
      </c>
      <c r="P22" s="258">
        <v>-2.0429472919603064E-4</v>
      </c>
      <c r="Q22" s="257">
        <v>-9</v>
      </c>
      <c r="R22" s="258">
        <v>4.5839482347598937E-2</v>
      </c>
      <c r="S22" s="257">
        <v>2019</v>
      </c>
      <c r="T22" s="258">
        <v>2.5247481764501645E-2</v>
      </c>
      <c r="U22" s="257">
        <v>1163</v>
      </c>
      <c r="V22" s="258">
        <v>7.0383467084506712E-2</v>
      </c>
      <c r="W22" s="257">
        <v>3324</v>
      </c>
      <c r="X22" s="258">
        <v>0.14680223932266423</v>
      </c>
      <c r="Y22" s="254">
        <v>7421</v>
      </c>
      <c r="Z22" s="258">
        <v>0.13946971746608439</v>
      </c>
      <c r="AA22" s="257">
        <v>7217</v>
      </c>
      <c r="AC22" s="224"/>
    </row>
    <row r="23" spans="2:31" x14ac:dyDescent="0.35">
      <c r="B23" s="303" t="s">
        <v>44</v>
      </c>
      <c r="C23" s="219"/>
      <c r="D23" s="253">
        <v>17706</v>
      </c>
      <c r="E23" s="254">
        <v>17755</v>
      </c>
      <c r="F23" s="254">
        <v>17268</v>
      </c>
      <c r="G23" s="254">
        <v>18123</v>
      </c>
      <c r="H23" s="254">
        <v>20187</v>
      </c>
      <c r="I23" s="254">
        <v>22154</v>
      </c>
      <c r="J23" s="254">
        <v>23151</v>
      </c>
      <c r="K23" s="257">
        <v>22525</v>
      </c>
      <c r="L23" s="304"/>
      <c r="M23" s="219"/>
      <c r="N23" s="256">
        <v>2.7674234722692148E-3</v>
      </c>
      <c r="O23" s="257">
        <v>49</v>
      </c>
      <c r="P23" s="258">
        <v>-2.7428893269501597E-2</v>
      </c>
      <c r="Q23" s="257">
        <v>-487</v>
      </c>
      <c r="R23" s="258">
        <v>4.9513551077136952E-2</v>
      </c>
      <c r="S23" s="257">
        <v>855</v>
      </c>
      <c r="T23" s="258">
        <v>0.11388842906803509</v>
      </c>
      <c r="U23" s="257">
        <v>2064</v>
      </c>
      <c r="V23" s="258">
        <v>9.743894585624413E-2</v>
      </c>
      <c r="W23" s="257">
        <v>1967</v>
      </c>
      <c r="X23" s="258">
        <v>4.5003159700279793E-2</v>
      </c>
      <c r="Y23" s="254">
        <v>997</v>
      </c>
      <c r="Z23" s="258">
        <v>-2.2192632046158511E-4</v>
      </c>
      <c r="AA23" s="257">
        <v>-5</v>
      </c>
      <c r="AC23" s="224"/>
    </row>
    <row r="24" spans="2:31" x14ac:dyDescent="0.35">
      <c r="B24" s="303" t="s">
        <v>45</v>
      </c>
      <c r="C24" s="219"/>
      <c r="D24" s="253">
        <v>84144</v>
      </c>
      <c r="E24" s="254">
        <v>89779</v>
      </c>
      <c r="F24" s="254">
        <v>88748</v>
      </c>
      <c r="G24" s="254">
        <v>89865</v>
      </c>
      <c r="H24" s="254">
        <v>89904</v>
      </c>
      <c r="I24" s="254">
        <v>94658</v>
      </c>
      <c r="J24" s="254">
        <v>100969</v>
      </c>
      <c r="K24" s="257">
        <v>101234</v>
      </c>
      <c r="M24" s="222"/>
      <c r="N24" s="256">
        <v>6.6968530138809657E-2</v>
      </c>
      <c r="O24" s="257">
        <v>5635</v>
      </c>
      <c r="P24" s="258">
        <v>-1.1483754552846448E-2</v>
      </c>
      <c r="Q24" s="257">
        <v>-1031</v>
      </c>
      <c r="R24" s="258">
        <v>1.2586199125614206E-2</v>
      </c>
      <c r="S24" s="257">
        <v>1117</v>
      </c>
      <c r="T24" s="258">
        <v>4.3398430979801894E-4</v>
      </c>
      <c r="U24" s="257">
        <v>39</v>
      </c>
      <c r="V24" s="258">
        <v>5.2878626090051561E-2</v>
      </c>
      <c r="W24" s="257">
        <v>4754</v>
      </c>
      <c r="X24" s="258">
        <v>6.6671596695472068E-2</v>
      </c>
      <c r="Y24" s="254">
        <v>6311</v>
      </c>
      <c r="Z24" s="258">
        <v>6.797058792501387E-2</v>
      </c>
      <c r="AA24" s="257">
        <v>6443</v>
      </c>
      <c r="AC24" s="224"/>
    </row>
    <row r="25" spans="2:31" x14ac:dyDescent="0.35">
      <c r="B25" s="303" t="s">
        <v>46</v>
      </c>
      <c r="C25" s="219"/>
      <c r="D25" s="253">
        <v>11661</v>
      </c>
      <c r="E25" s="254">
        <v>12152</v>
      </c>
      <c r="F25" s="254">
        <v>11213</v>
      </c>
      <c r="G25" s="254">
        <v>11764</v>
      </c>
      <c r="H25" s="254">
        <v>12841</v>
      </c>
      <c r="I25" s="254">
        <v>13957</v>
      </c>
      <c r="J25" s="254">
        <v>14234</v>
      </c>
      <c r="K25" s="257">
        <v>14300</v>
      </c>
      <c r="M25" s="222"/>
      <c r="N25" s="256">
        <v>4.2106165851985233E-2</v>
      </c>
      <c r="O25" s="257">
        <v>491</v>
      </c>
      <c r="P25" s="258">
        <v>-7.7271231073074431E-2</v>
      </c>
      <c r="Q25" s="257">
        <v>-939</v>
      </c>
      <c r="R25" s="258">
        <v>4.9139391777401231E-2</v>
      </c>
      <c r="S25" s="257">
        <v>551</v>
      </c>
      <c r="T25" s="258">
        <v>9.1550493029581848E-2</v>
      </c>
      <c r="U25" s="257">
        <v>1077</v>
      </c>
      <c r="V25" s="258">
        <v>8.6909119227474463E-2</v>
      </c>
      <c r="W25" s="257">
        <v>1116</v>
      </c>
      <c r="X25" s="258">
        <v>1.9846671920899839E-2</v>
      </c>
      <c r="Y25" s="254">
        <v>277</v>
      </c>
      <c r="Z25" s="258">
        <v>2.7225055671288079E-2</v>
      </c>
      <c r="AA25" s="257">
        <v>379</v>
      </c>
      <c r="AC25" s="224"/>
    </row>
    <row r="26" spans="2:31" x14ac:dyDescent="0.35">
      <c r="B26" s="305" t="s">
        <v>1</v>
      </c>
      <c r="C26" s="219"/>
      <c r="D26" s="260">
        <v>3710</v>
      </c>
      <c r="E26" s="261">
        <v>3873</v>
      </c>
      <c r="F26" s="261">
        <v>3677</v>
      </c>
      <c r="G26" s="261">
        <v>3992</v>
      </c>
      <c r="H26" s="261">
        <v>4310</v>
      </c>
      <c r="I26" s="261">
        <v>4565</v>
      </c>
      <c r="J26" s="261">
        <v>4910</v>
      </c>
      <c r="K26" s="265">
        <v>4928</v>
      </c>
      <c r="L26" s="1221"/>
      <c r="M26" s="219"/>
      <c r="N26" s="264">
        <v>4.3935309973045733E-2</v>
      </c>
      <c r="O26" s="265">
        <v>163</v>
      </c>
      <c r="P26" s="266">
        <v>-5.060676478182291E-2</v>
      </c>
      <c r="Q26" s="265">
        <v>-196</v>
      </c>
      <c r="R26" s="266">
        <v>8.5667663856404674E-2</v>
      </c>
      <c r="S26" s="265">
        <v>315</v>
      </c>
      <c r="T26" s="266">
        <v>7.965931863727449E-2</v>
      </c>
      <c r="U26" s="265">
        <v>318</v>
      </c>
      <c r="V26" s="266">
        <v>5.9164733178654227E-2</v>
      </c>
      <c r="W26" s="265">
        <v>255</v>
      </c>
      <c r="X26" s="266">
        <v>7.5575027382256188E-2</v>
      </c>
      <c r="Y26" s="261">
        <v>345</v>
      </c>
      <c r="Z26" s="266">
        <v>6.7359757418236965E-2</v>
      </c>
      <c r="AA26" s="265">
        <v>311</v>
      </c>
      <c r="AC26" s="224"/>
      <c r="AD26" s="224"/>
      <c r="AE26" s="286"/>
    </row>
    <row r="27" spans="2:31" x14ac:dyDescent="0.35">
      <c r="B27" s="235" t="s">
        <v>0</v>
      </c>
      <c r="C27" s="219"/>
      <c r="D27" s="1222">
        <f t="shared" ref="D27:K27" si="0">SUM(D9:D26)</f>
        <v>1320659</v>
      </c>
      <c r="E27" s="306">
        <f t="shared" si="0"/>
        <v>1411021</v>
      </c>
      <c r="F27" s="307">
        <f t="shared" si="0"/>
        <v>1427207</v>
      </c>
      <c r="G27" s="306">
        <f t="shared" si="0"/>
        <v>1569205</v>
      </c>
      <c r="H27" s="307">
        <v>1727429</v>
      </c>
      <c r="I27" s="306">
        <v>1906051</v>
      </c>
      <c r="J27" s="306">
        <v>2125145</v>
      </c>
      <c r="K27" s="306">
        <f t="shared" si="0"/>
        <v>2125991</v>
      </c>
      <c r="L27" s="308"/>
      <c r="M27" s="222"/>
      <c r="N27" s="240">
        <f t="shared" ref="N27" si="1">E27/D27-1</f>
        <v>6.842190149008931E-2</v>
      </c>
      <c r="O27" s="241">
        <f t="shared" ref="O27" si="2">E27-D27</f>
        <v>90362</v>
      </c>
      <c r="P27" s="242">
        <f t="shared" ref="P27" si="3">F27/E27-1</f>
        <v>1.1471126227037054E-2</v>
      </c>
      <c r="Q27" s="243">
        <f t="shared" ref="Q27" si="4">F27-E27</f>
        <v>16186</v>
      </c>
      <c r="R27" s="242">
        <f t="shared" ref="R27" si="5">G27/F27-1</f>
        <v>9.9493626362538778E-2</v>
      </c>
      <c r="S27" s="237">
        <f t="shared" ref="S27" si="6">G27-F27</f>
        <v>141998</v>
      </c>
      <c r="T27" s="242">
        <f t="shared" ref="T27" si="7">H27/G27-1</f>
        <v>0.10083067540569912</v>
      </c>
      <c r="U27" s="243">
        <f t="shared" ref="U27" si="8">H27-G27</f>
        <v>158224</v>
      </c>
      <c r="V27" s="309">
        <f>I27/H27-1</f>
        <v>0.10340338155721596</v>
      </c>
      <c r="W27" s="237">
        <f>I27-H27</f>
        <v>178622</v>
      </c>
      <c r="X27" s="309">
        <v>0.11494655704385659</v>
      </c>
      <c r="Y27" s="237">
        <v>219094</v>
      </c>
      <c r="Z27" s="242">
        <v>0.10854275025093529</v>
      </c>
      <c r="AA27" s="243">
        <v>208166</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3"/>
      <c r="C2" s="1433"/>
    </row>
    <row r="3" spans="1:53" s="345" customFormat="1" ht="4.5" customHeight="1" x14ac:dyDescent="0.25">
      <c r="B3" s="1434"/>
      <c r="C3" s="1434"/>
    </row>
    <row r="4" spans="1:53" s="345" customFormat="1" ht="17.25" customHeight="1" x14ac:dyDescent="0.25">
      <c r="A4" s="1435" t="s">
        <v>391</v>
      </c>
      <c r="B4" s="1435"/>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1:53" s="345" customFormat="1" ht="17.25" customHeight="1" x14ac:dyDescent="0.25">
      <c r="B5" s="1436"/>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row>
    <row r="6" spans="1:53" s="345" customFormat="1" ht="6" customHeight="1" x14ac:dyDescent="0.25"/>
    <row r="7" spans="1:53" s="322" customFormat="1" ht="12.75" customHeight="1" x14ac:dyDescent="0.25">
      <c r="A7" s="316"/>
      <c r="B7" s="1437" t="s">
        <v>12</v>
      </c>
      <c r="C7" s="317"/>
      <c r="D7" s="1440" t="s">
        <v>473</v>
      </c>
      <c r="E7" s="1441"/>
      <c r="F7" s="1441"/>
      <c r="G7" s="1441"/>
      <c r="H7" s="1441"/>
      <c r="I7" s="318"/>
      <c r="J7" s="1444"/>
      <c r="K7" s="1444"/>
      <c r="L7" s="1444"/>
      <c r="M7" s="1444"/>
      <c r="N7" s="1444"/>
      <c r="O7" s="1444"/>
      <c r="P7" s="318"/>
      <c r="Q7" s="1444"/>
      <c r="R7" s="1444"/>
      <c r="S7" s="1444"/>
      <c r="T7" s="1444"/>
      <c r="U7" s="1444"/>
      <c r="V7" s="1444"/>
      <c r="W7" s="318"/>
      <c r="X7" s="1444"/>
      <c r="Y7" s="1444"/>
      <c r="Z7" s="1444"/>
      <c r="AA7" s="1444"/>
      <c r="AB7" s="1444"/>
      <c r="AC7" s="1445"/>
      <c r="AD7" s="319"/>
      <c r="AE7" s="319"/>
      <c r="AF7" s="320"/>
      <c r="AG7" s="320"/>
      <c r="AH7" s="320"/>
      <c r="AI7" s="320"/>
      <c r="AJ7" s="320"/>
      <c r="AK7" s="320"/>
      <c r="AL7" s="321"/>
    </row>
    <row r="8" spans="1:53" s="322" customFormat="1" ht="33.75" customHeight="1" x14ac:dyDescent="0.25">
      <c r="A8" s="316"/>
      <c r="B8" s="1438"/>
      <c r="C8" s="317"/>
      <c r="D8" s="1442"/>
      <c r="E8" s="1443"/>
      <c r="F8" s="1443"/>
      <c r="G8" s="1443"/>
      <c r="H8" s="1443"/>
      <c r="I8" s="323"/>
      <c r="J8" s="1446" t="s">
        <v>214</v>
      </c>
      <c r="K8" s="1447"/>
      <c r="L8" s="1447"/>
      <c r="M8" s="1447"/>
      <c r="N8" s="1447"/>
      <c r="O8" s="1448"/>
      <c r="P8" s="317"/>
      <c r="Q8" s="1446" t="s">
        <v>215</v>
      </c>
      <c r="R8" s="1447"/>
      <c r="S8" s="1447"/>
      <c r="T8" s="1447"/>
      <c r="U8" s="1447"/>
      <c r="V8" s="1448"/>
      <c r="W8" s="317"/>
      <c r="X8" s="1446" t="s">
        <v>216</v>
      </c>
      <c r="Y8" s="1447"/>
      <c r="Z8" s="1447"/>
      <c r="AA8" s="1447"/>
      <c r="AB8" s="1447"/>
      <c r="AC8" s="1448"/>
      <c r="AD8" s="319"/>
      <c r="AE8" s="319"/>
      <c r="AF8" s="320"/>
      <c r="AG8" s="320"/>
      <c r="AH8" s="320"/>
      <c r="AI8" s="320"/>
      <c r="AJ8" s="320"/>
      <c r="AK8" s="320"/>
      <c r="AL8" s="321"/>
    </row>
    <row r="9" spans="1:53" s="322" customFormat="1" ht="21.75" customHeight="1" x14ac:dyDescent="0.25">
      <c r="A9" s="316"/>
      <c r="B9" s="1438"/>
      <c r="C9" s="317"/>
      <c r="D9" s="1449" t="s">
        <v>9</v>
      </c>
      <c r="E9" s="1451" t="s">
        <v>24</v>
      </c>
      <c r="F9" s="1452"/>
      <c r="G9" s="1451" t="s">
        <v>23</v>
      </c>
      <c r="H9" s="1453"/>
      <c r="I9" s="323"/>
      <c r="J9" s="1454" t="s">
        <v>9</v>
      </c>
      <c r="K9" s="1457" t="s">
        <v>212</v>
      </c>
      <c r="L9" s="1459" t="s">
        <v>24</v>
      </c>
      <c r="M9" s="1460"/>
      <c r="N9" s="1455" t="s">
        <v>23</v>
      </c>
      <c r="O9" s="1456"/>
      <c r="P9" s="317"/>
      <c r="Q9" s="1454" t="s">
        <v>9</v>
      </c>
      <c r="R9" s="1457" t="s">
        <v>212</v>
      </c>
      <c r="S9" s="1459" t="s">
        <v>24</v>
      </c>
      <c r="T9" s="1460"/>
      <c r="U9" s="1455" t="s">
        <v>23</v>
      </c>
      <c r="V9" s="1456"/>
      <c r="W9" s="317"/>
      <c r="X9" s="1454" t="s">
        <v>9</v>
      </c>
      <c r="Y9" s="1457" t="s">
        <v>212</v>
      </c>
      <c r="Z9" s="1459" t="s">
        <v>24</v>
      </c>
      <c r="AA9" s="1460"/>
      <c r="AB9" s="1455" t="s">
        <v>23</v>
      </c>
      <c r="AC9" s="1456"/>
      <c r="AD9" s="319"/>
      <c r="AE9" s="319"/>
      <c r="AF9" s="320"/>
      <c r="AG9" s="320"/>
      <c r="AH9" s="320"/>
      <c r="AI9" s="320"/>
      <c r="AJ9" s="320"/>
      <c r="AK9" s="320"/>
      <c r="AL9" s="321"/>
    </row>
    <row r="10" spans="1:53" s="322" customFormat="1" ht="36.75" customHeight="1" x14ac:dyDescent="0.25">
      <c r="A10" s="316"/>
      <c r="B10" s="1439"/>
      <c r="C10" s="317"/>
      <c r="D10" s="1450"/>
      <c r="E10" s="407" t="s">
        <v>9</v>
      </c>
      <c r="F10" s="403" t="s">
        <v>212</v>
      </c>
      <c r="G10" s="406" t="s">
        <v>9</v>
      </c>
      <c r="H10" s="886" t="s">
        <v>212</v>
      </c>
      <c r="I10" s="346"/>
      <c r="J10" s="1450"/>
      <c r="K10" s="1458"/>
      <c r="L10" s="404" t="s">
        <v>9</v>
      </c>
      <c r="M10" s="403" t="s">
        <v>213</v>
      </c>
      <c r="N10" s="407" t="s">
        <v>9</v>
      </c>
      <c r="O10" s="402" t="s">
        <v>213</v>
      </c>
      <c r="P10" s="347"/>
      <c r="Q10" s="1450"/>
      <c r="R10" s="1458"/>
      <c r="S10" s="404" t="s">
        <v>9</v>
      </c>
      <c r="T10" s="403" t="s">
        <v>213</v>
      </c>
      <c r="U10" s="407" t="s">
        <v>9</v>
      </c>
      <c r="V10" s="402" t="s">
        <v>213</v>
      </c>
      <c r="W10" s="347"/>
      <c r="X10" s="1450"/>
      <c r="Y10" s="1458"/>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8631862</v>
      </c>
      <c r="E12" s="352">
        <f>L12+S12+Z12</f>
        <v>4382507</v>
      </c>
      <c r="F12" s="353">
        <f>E12/$D12*100</f>
        <v>50.771282024666284</v>
      </c>
      <c r="G12" s="352">
        <f>N12+U12+AB12</f>
        <v>4249355</v>
      </c>
      <c r="H12" s="354">
        <f>G12/$D12*100</f>
        <v>49.228717975333716</v>
      </c>
      <c r="I12" s="350"/>
      <c r="J12" s="355">
        <f>L12+N12</f>
        <v>7018649</v>
      </c>
      <c r="K12" s="356">
        <f>J12/$D12*100</f>
        <v>81.310950059210867</v>
      </c>
      <c r="L12" s="357">
        <v>3480721</v>
      </c>
      <c r="M12" s="353">
        <v>49.592464304740133</v>
      </c>
      <c r="N12" s="357">
        <v>3537928</v>
      </c>
      <c r="O12" s="358">
        <v>50.407535695259874</v>
      </c>
      <c r="P12" s="350"/>
      <c r="Q12" s="355">
        <v>1176387</v>
      </c>
      <c r="R12" s="356">
        <v>13.628426867806736</v>
      </c>
      <c r="S12" s="357">
        <v>629059</v>
      </c>
      <c r="T12" s="353">
        <v>53.473814314507052</v>
      </c>
      <c r="U12" s="357">
        <v>547328</v>
      </c>
      <c r="V12" s="358">
        <v>46.526185685492955</v>
      </c>
      <c r="W12" s="350"/>
      <c r="X12" s="355">
        <v>436826</v>
      </c>
      <c r="Y12" s="356">
        <v>5.0606230729823993</v>
      </c>
      <c r="Z12" s="357">
        <v>272727</v>
      </c>
      <c r="AA12" s="353">
        <v>62.43378370335099</v>
      </c>
      <c r="AB12" s="357">
        <v>164099</v>
      </c>
      <c r="AC12" s="358">
        <f t="shared" ref="AC12:AC29" si="0">AB12/$X12*100</f>
        <v>37.56621629664901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1351591</v>
      </c>
      <c r="E13" s="365">
        <f t="shared" ref="E13:E29" si="2">L13+S13+Z13</f>
        <v>683316</v>
      </c>
      <c r="F13" s="366">
        <f t="shared" ref="F13:H28" si="3">E13/$D13*100</f>
        <v>50.556418324774285</v>
      </c>
      <c r="G13" s="365">
        <f t="shared" ref="G13:G29" si="4">N13+U13+AB13</f>
        <v>668275</v>
      </c>
      <c r="H13" s="367">
        <f t="shared" si="3"/>
        <v>49.443581675225715</v>
      </c>
      <c r="I13" s="350"/>
      <c r="J13" s="368">
        <f t="shared" ref="J13:J29" si="5">L13+N13</f>
        <v>1048956</v>
      </c>
      <c r="K13" s="369">
        <f t="shared" ref="K13:K29" si="6">J13/$D13*100</f>
        <v>77.608980823340787</v>
      </c>
      <c r="L13" s="370">
        <v>513610</v>
      </c>
      <c r="M13" s="371">
        <v>48.963922223620436</v>
      </c>
      <c r="N13" s="370">
        <v>535346</v>
      </c>
      <c r="O13" s="372">
        <v>51.036077776379564</v>
      </c>
      <c r="P13" s="350"/>
      <c r="Q13" s="368">
        <v>205354</v>
      </c>
      <c r="R13" s="369">
        <v>15.193501584429017</v>
      </c>
      <c r="S13" s="370">
        <v>109015</v>
      </c>
      <c r="T13" s="371">
        <v>53.086377669779992</v>
      </c>
      <c r="U13" s="370">
        <v>96339</v>
      </c>
      <c r="V13" s="372">
        <v>46.913622330220015</v>
      </c>
      <c r="W13" s="350"/>
      <c r="X13" s="368">
        <v>97281</v>
      </c>
      <c r="Y13" s="369">
        <v>7.1975175922301942</v>
      </c>
      <c r="Z13" s="370">
        <v>60691</v>
      </c>
      <c r="AA13" s="371">
        <v>62.38731098570122</v>
      </c>
      <c r="AB13" s="370">
        <v>36590</v>
      </c>
      <c r="AC13" s="372">
        <f t="shared" si="0"/>
        <v>37.61268901429878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1009599</v>
      </c>
      <c r="E14" s="365">
        <f t="shared" si="2"/>
        <v>528121</v>
      </c>
      <c r="F14" s="366">
        <f t="shared" si="3"/>
        <v>52.309976535238242</v>
      </c>
      <c r="G14" s="365">
        <f t="shared" si="4"/>
        <v>481478</v>
      </c>
      <c r="H14" s="367">
        <f t="shared" si="3"/>
        <v>47.690023464761751</v>
      </c>
      <c r="I14" s="350"/>
      <c r="J14" s="368">
        <f t="shared" si="5"/>
        <v>727094</v>
      </c>
      <c r="K14" s="369">
        <f t="shared" si="6"/>
        <v>72.018098274661526</v>
      </c>
      <c r="L14" s="370">
        <v>365077</v>
      </c>
      <c r="M14" s="371">
        <v>50.210426712364566</v>
      </c>
      <c r="N14" s="370">
        <v>362017</v>
      </c>
      <c r="O14" s="372">
        <v>49.789573287635434</v>
      </c>
      <c r="P14" s="350"/>
      <c r="Q14" s="368">
        <v>197409</v>
      </c>
      <c r="R14" s="369">
        <v>19.553208749216271</v>
      </c>
      <c r="S14" s="370">
        <v>107941</v>
      </c>
      <c r="T14" s="371">
        <v>54.678864692085973</v>
      </c>
      <c r="U14" s="370">
        <v>89468</v>
      </c>
      <c r="V14" s="372">
        <v>45.321135307914027</v>
      </c>
      <c r="W14" s="350"/>
      <c r="X14" s="368">
        <v>85096</v>
      </c>
      <c r="Y14" s="369">
        <v>8.4286929761222034</v>
      </c>
      <c r="Z14" s="370">
        <v>55103</v>
      </c>
      <c r="AA14" s="371">
        <v>64.753924978847422</v>
      </c>
      <c r="AB14" s="370">
        <v>29993</v>
      </c>
      <c r="AC14" s="372">
        <f t="shared" si="0"/>
        <v>35.246075021152578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1231768</v>
      </c>
      <c r="E15" s="365">
        <f t="shared" si="2"/>
        <v>617858</v>
      </c>
      <c r="F15" s="366">
        <f t="shared" si="3"/>
        <v>50.160257451078451</v>
      </c>
      <c r="G15" s="365">
        <f t="shared" si="4"/>
        <v>613910</v>
      </c>
      <c r="H15" s="367">
        <f t="shared" si="3"/>
        <v>49.839742548921549</v>
      </c>
      <c r="I15" s="350"/>
      <c r="J15" s="368">
        <f t="shared" si="5"/>
        <v>1026476</v>
      </c>
      <c r="K15" s="369">
        <f t="shared" si="6"/>
        <v>83.333549824317572</v>
      </c>
      <c r="L15" s="370">
        <v>504010</v>
      </c>
      <c r="M15" s="371">
        <v>49.10100187437407</v>
      </c>
      <c r="N15" s="370">
        <v>522466</v>
      </c>
      <c r="O15" s="372">
        <v>50.89899812562593</v>
      </c>
      <c r="P15" s="350"/>
      <c r="Q15" s="368">
        <v>150815</v>
      </c>
      <c r="R15" s="369">
        <v>12.243782920160291</v>
      </c>
      <c r="S15" s="370">
        <v>80220</v>
      </c>
      <c r="T15" s="371">
        <v>53.190995590624283</v>
      </c>
      <c r="U15" s="370">
        <v>70595</v>
      </c>
      <c r="V15" s="372">
        <v>46.809004409375724</v>
      </c>
      <c r="W15" s="350"/>
      <c r="X15" s="368">
        <v>54477</v>
      </c>
      <c r="Y15" s="369">
        <v>4.4226672555221436</v>
      </c>
      <c r="Z15" s="370">
        <v>33628</v>
      </c>
      <c r="AA15" s="371">
        <v>61.72880298107458</v>
      </c>
      <c r="AB15" s="370">
        <v>20849</v>
      </c>
      <c r="AC15" s="372">
        <f t="shared" si="0"/>
        <v>38.27119701892542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2238754</v>
      </c>
      <c r="E16" s="365">
        <f t="shared" si="2"/>
        <v>1133717</v>
      </c>
      <c r="F16" s="366">
        <f t="shared" si="3"/>
        <v>50.64053486894943</v>
      </c>
      <c r="G16" s="365">
        <f t="shared" si="4"/>
        <v>1105037</v>
      </c>
      <c r="H16" s="367">
        <f t="shared" si="3"/>
        <v>49.35946513105057</v>
      </c>
      <c r="I16" s="350"/>
      <c r="J16" s="368">
        <f t="shared" si="5"/>
        <v>1840318</v>
      </c>
      <c r="K16" s="369">
        <f t="shared" si="6"/>
        <v>82.202778867173436</v>
      </c>
      <c r="L16" s="370">
        <v>914813</v>
      </c>
      <c r="M16" s="371">
        <v>49.709506726554871</v>
      </c>
      <c r="N16" s="370">
        <v>925505</v>
      </c>
      <c r="O16" s="372">
        <v>50.290493273445136</v>
      </c>
      <c r="P16" s="350"/>
      <c r="Q16" s="368">
        <v>296882</v>
      </c>
      <c r="R16" s="369">
        <v>13.26103716620942</v>
      </c>
      <c r="S16" s="370">
        <v>156704</v>
      </c>
      <c r="T16" s="371">
        <v>52.783260689432169</v>
      </c>
      <c r="U16" s="370">
        <v>140178</v>
      </c>
      <c r="V16" s="372">
        <v>47.216739310567831</v>
      </c>
      <c r="W16" s="350"/>
      <c r="X16" s="368">
        <v>101554</v>
      </c>
      <c r="Y16" s="369">
        <v>4.5361839666171448</v>
      </c>
      <c r="Z16" s="370">
        <v>62200</v>
      </c>
      <c r="AA16" s="371">
        <v>61.248202926521856</v>
      </c>
      <c r="AB16" s="370">
        <v>39354</v>
      </c>
      <c r="AC16" s="372">
        <f t="shared" si="0"/>
        <v>38.751797073478151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590851</v>
      </c>
      <c r="E17" s="375">
        <f t="shared" si="2"/>
        <v>304529</v>
      </c>
      <c r="F17" s="376">
        <f t="shared" si="3"/>
        <v>51.54074377465723</v>
      </c>
      <c r="G17" s="375">
        <f t="shared" si="4"/>
        <v>286322</v>
      </c>
      <c r="H17" s="367">
        <f t="shared" si="3"/>
        <v>48.45925622534277</v>
      </c>
      <c r="I17" s="350"/>
      <c r="J17" s="377">
        <f t="shared" si="5"/>
        <v>448930</v>
      </c>
      <c r="K17" s="378">
        <f t="shared" si="6"/>
        <v>75.980238672694128</v>
      </c>
      <c r="L17" s="375">
        <v>224087</v>
      </c>
      <c r="M17" s="376">
        <v>49.915799790613235</v>
      </c>
      <c r="N17" s="375">
        <v>224843</v>
      </c>
      <c r="O17" s="372">
        <v>50.084200209386765</v>
      </c>
      <c r="P17" s="350"/>
      <c r="Q17" s="377">
        <v>100609</v>
      </c>
      <c r="R17" s="378">
        <v>17.027812426483159</v>
      </c>
      <c r="S17" s="375">
        <v>53798</v>
      </c>
      <c r="T17" s="376">
        <v>53.472353367988944</v>
      </c>
      <c r="U17" s="375">
        <v>46811</v>
      </c>
      <c r="V17" s="372">
        <v>46.527646632011056</v>
      </c>
      <c r="W17" s="350"/>
      <c r="X17" s="377">
        <v>41312</v>
      </c>
      <c r="Y17" s="378">
        <v>6.9919489008227114</v>
      </c>
      <c r="Z17" s="375">
        <v>26644</v>
      </c>
      <c r="AA17" s="376">
        <v>64.49457784663052</v>
      </c>
      <c r="AB17" s="375">
        <v>14668</v>
      </c>
      <c r="AC17" s="372">
        <f t="shared" si="0"/>
        <v>35.50542215336948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2391682</v>
      </c>
      <c r="E18" s="365">
        <f t="shared" si="2"/>
        <v>1214178</v>
      </c>
      <c r="F18" s="366">
        <f t="shared" si="3"/>
        <v>50.766698917330984</v>
      </c>
      <c r="G18" s="365">
        <f t="shared" si="4"/>
        <v>1177504</v>
      </c>
      <c r="H18" s="367">
        <f t="shared" si="3"/>
        <v>49.233301082669016</v>
      </c>
      <c r="I18" s="350"/>
      <c r="J18" s="368">
        <f t="shared" si="5"/>
        <v>1748820</v>
      </c>
      <c r="K18" s="369">
        <f t="shared" si="6"/>
        <v>73.120924939017812</v>
      </c>
      <c r="L18" s="370">
        <v>860199</v>
      </c>
      <c r="M18" s="371">
        <v>49.187394929152227</v>
      </c>
      <c r="N18" s="370">
        <v>888621</v>
      </c>
      <c r="O18" s="372">
        <v>50.812605070847773</v>
      </c>
      <c r="P18" s="350"/>
      <c r="Q18" s="368">
        <v>421942</v>
      </c>
      <c r="R18" s="369">
        <v>17.642061110130861</v>
      </c>
      <c r="S18" s="370">
        <v>217104</v>
      </c>
      <c r="T18" s="371">
        <v>51.453517308066033</v>
      </c>
      <c r="U18" s="370">
        <v>204838</v>
      </c>
      <c r="V18" s="372">
        <v>48.54648269193396</v>
      </c>
      <c r="W18" s="350"/>
      <c r="X18" s="368">
        <v>220920</v>
      </c>
      <c r="Y18" s="369">
        <v>9.237013950851324</v>
      </c>
      <c r="Z18" s="370">
        <v>136875</v>
      </c>
      <c r="AA18" s="371">
        <v>61.956816947311246</v>
      </c>
      <c r="AB18" s="370">
        <v>84045</v>
      </c>
      <c r="AC18" s="372">
        <f t="shared" si="0"/>
        <v>38.043183052688754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2104433</v>
      </c>
      <c r="E19" s="365">
        <f t="shared" si="2"/>
        <v>1049210</v>
      </c>
      <c r="F19" s="366">
        <f t="shared" si="3"/>
        <v>49.85713491472525</v>
      </c>
      <c r="G19" s="365">
        <f t="shared" si="4"/>
        <v>1055223</v>
      </c>
      <c r="H19" s="367">
        <f t="shared" si="3"/>
        <v>50.14286508527475</v>
      </c>
      <c r="I19" s="350"/>
      <c r="J19" s="368">
        <f t="shared" si="5"/>
        <v>1689133</v>
      </c>
      <c r="K19" s="369">
        <f t="shared" si="6"/>
        <v>80.26546818074037</v>
      </c>
      <c r="L19" s="370">
        <v>821279</v>
      </c>
      <c r="M19" s="371">
        <v>48.621334140058835</v>
      </c>
      <c r="N19" s="370">
        <v>867854</v>
      </c>
      <c r="O19" s="372">
        <v>51.378665859941165</v>
      </c>
      <c r="P19" s="350"/>
      <c r="Q19" s="368">
        <v>282233</v>
      </c>
      <c r="R19" s="369">
        <v>13.411355932928251</v>
      </c>
      <c r="S19" s="370">
        <v>146555</v>
      </c>
      <c r="T19" s="371">
        <v>51.926953970655454</v>
      </c>
      <c r="U19" s="370">
        <v>135678</v>
      </c>
      <c r="V19" s="372">
        <v>48.073046029344546</v>
      </c>
      <c r="W19" s="350"/>
      <c r="X19" s="368">
        <v>133067</v>
      </c>
      <c r="Y19" s="369">
        <v>6.3231758863313781</v>
      </c>
      <c r="Z19" s="370">
        <v>81376</v>
      </c>
      <c r="AA19" s="371">
        <v>61.154155425462363</v>
      </c>
      <c r="AB19" s="370">
        <v>51691</v>
      </c>
      <c r="AC19" s="372">
        <f t="shared" si="0"/>
        <v>38.845844574537644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8012231</v>
      </c>
      <c r="E20" s="365">
        <f t="shared" si="2"/>
        <v>4068533</v>
      </c>
      <c r="F20" s="366">
        <f t="shared" si="3"/>
        <v>50.779027714003753</v>
      </c>
      <c r="G20" s="365">
        <f t="shared" si="4"/>
        <v>3943698</v>
      </c>
      <c r="H20" s="367">
        <f t="shared" si="3"/>
        <v>49.220972285996247</v>
      </c>
      <c r="I20" s="350"/>
      <c r="J20" s="368">
        <f t="shared" si="5"/>
        <v>6446733</v>
      </c>
      <c r="K20" s="369">
        <f t="shared" si="6"/>
        <v>80.461147463172239</v>
      </c>
      <c r="L20" s="370">
        <v>3177216</v>
      </c>
      <c r="M20" s="371">
        <v>49.284125773473171</v>
      </c>
      <c r="N20" s="370">
        <v>3269517</v>
      </c>
      <c r="O20" s="372">
        <v>50.715874226526836</v>
      </c>
      <c r="P20" s="350"/>
      <c r="Q20" s="368">
        <v>1100095</v>
      </c>
      <c r="R20" s="369">
        <v>13.730195746977339</v>
      </c>
      <c r="S20" s="370">
        <v>598844</v>
      </c>
      <c r="T20" s="371">
        <v>54.435662374613102</v>
      </c>
      <c r="U20" s="370">
        <v>501251</v>
      </c>
      <c r="V20" s="372">
        <v>45.564337625386898</v>
      </c>
      <c r="W20" s="350"/>
      <c r="X20" s="368">
        <v>465403</v>
      </c>
      <c r="Y20" s="369">
        <v>5.8086567898504171</v>
      </c>
      <c r="Z20" s="370">
        <v>292473</v>
      </c>
      <c r="AA20" s="371">
        <v>62.842955460106623</v>
      </c>
      <c r="AB20" s="370">
        <v>172930</v>
      </c>
      <c r="AC20" s="372">
        <f t="shared" si="0"/>
        <v>37.157044539893377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5319285</v>
      </c>
      <c r="E21" s="365">
        <f t="shared" si="2"/>
        <v>2703433</v>
      </c>
      <c r="F21" s="366">
        <f t="shared" si="3"/>
        <v>50.823240341512069</v>
      </c>
      <c r="G21" s="365">
        <f t="shared" si="4"/>
        <v>2615852</v>
      </c>
      <c r="H21" s="367">
        <f t="shared" si="3"/>
        <v>49.176759658487931</v>
      </c>
      <c r="I21" s="350"/>
      <c r="J21" s="368">
        <f t="shared" si="5"/>
        <v>4245246</v>
      </c>
      <c r="K21" s="369">
        <f t="shared" si="6"/>
        <v>79.808583296439267</v>
      </c>
      <c r="L21" s="370">
        <v>2101751</v>
      </c>
      <c r="M21" s="371">
        <v>49.508344157205499</v>
      </c>
      <c r="N21" s="370">
        <v>2143495</v>
      </c>
      <c r="O21" s="372">
        <v>50.491655842794501</v>
      </c>
      <c r="P21" s="350"/>
      <c r="Q21" s="368">
        <v>773188</v>
      </c>
      <c r="R21" s="369">
        <v>14.535562580309197</v>
      </c>
      <c r="S21" s="370">
        <v>415940</v>
      </c>
      <c r="T21" s="371">
        <v>53.795454663031506</v>
      </c>
      <c r="U21" s="370">
        <v>357248</v>
      </c>
      <c r="V21" s="372">
        <v>46.204545336968501</v>
      </c>
      <c r="W21" s="350"/>
      <c r="X21" s="368">
        <v>300851</v>
      </c>
      <c r="Y21" s="369">
        <v>5.6558541232515278</v>
      </c>
      <c r="Z21" s="370">
        <v>185742</v>
      </c>
      <c r="AA21" s="371">
        <v>61.738867412772436</v>
      </c>
      <c r="AB21" s="370">
        <v>115109</v>
      </c>
      <c r="AC21" s="372">
        <f t="shared" si="0"/>
        <v>38.261132587227564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1054681</v>
      </c>
      <c r="E22" s="365">
        <f t="shared" si="2"/>
        <v>533004</v>
      </c>
      <c r="F22" s="366">
        <f t="shared" si="3"/>
        <v>50.536987013134784</v>
      </c>
      <c r="G22" s="365">
        <f t="shared" si="4"/>
        <v>521677</v>
      </c>
      <c r="H22" s="367">
        <f t="shared" si="3"/>
        <v>49.463012986865223</v>
      </c>
      <c r="I22" s="350"/>
      <c r="J22" s="368">
        <f t="shared" si="5"/>
        <v>818728</v>
      </c>
      <c r="K22" s="369">
        <f t="shared" si="6"/>
        <v>77.628022122328929</v>
      </c>
      <c r="L22" s="370">
        <v>403063</v>
      </c>
      <c r="M22" s="371">
        <v>49.230391534184733</v>
      </c>
      <c r="N22" s="370">
        <v>415665</v>
      </c>
      <c r="O22" s="372">
        <v>50.769608465815267</v>
      </c>
      <c r="P22" s="350"/>
      <c r="Q22" s="368">
        <v>161284</v>
      </c>
      <c r="R22" s="369">
        <v>15.292206837896957</v>
      </c>
      <c r="S22" s="370">
        <v>83374</v>
      </c>
      <c r="T22" s="371">
        <v>51.693906401130931</v>
      </c>
      <c r="U22" s="370">
        <v>77910</v>
      </c>
      <c r="V22" s="372">
        <v>48.306093598869076</v>
      </c>
      <c r="W22" s="350"/>
      <c r="X22" s="368">
        <v>74669</v>
      </c>
      <c r="Y22" s="369">
        <v>7.079771039774112</v>
      </c>
      <c r="Z22" s="370">
        <v>46567</v>
      </c>
      <c r="AA22" s="371">
        <v>62.364568964362718</v>
      </c>
      <c r="AB22" s="370">
        <v>28102</v>
      </c>
      <c r="AC22" s="372">
        <f t="shared" si="0"/>
        <v>37.635431035637282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2705833</v>
      </c>
      <c r="E23" s="365">
        <f t="shared" si="2"/>
        <v>1404089</v>
      </c>
      <c r="F23" s="366">
        <f t="shared" si="3"/>
        <v>51.891192102395088</v>
      </c>
      <c r="G23" s="365">
        <f t="shared" si="4"/>
        <v>1301744</v>
      </c>
      <c r="H23" s="367">
        <f t="shared" si="3"/>
        <v>48.108807897604919</v>
      </c>
      <c r="I23" s="350"/>
      <c r="J23" s="368">
        <f t="shared" si="5"/>
        <v>1985942</v>
      </c>
      <c r="K23" s="369">
        <f t="shared" si="6"/>
        <v>73.394847353846302</v>
      </c>
      <c r="L23" s="370">
        <v>994026</v>
      </c>
      <c r="M23" s="371">
        <v>50.053123404409597</v>
      </c>
      <c r="N23" s="370">
        <v>991916</v>
      </c>
      <c r="O23" s="372">
        <v>49.946876595590403</v>
      </c>
      <c r="P23" s="350"/>
      <c r="Q23" s="368">
        <v>478661</v>
      </c>
      <c r="R23" s="369">
        <v>17.68996830181316</v>
      </c>
      <c r="S23" s="370">
        <v>258127</v>
      </c>
      <c r="T23" s="371">
        <v>53.926891892174211</v>
      </c>
      <c r="U23" s="370">
        <v>220534</v>
      </c>
      <c r="V23" s="372">
        <v>46.073108107825789</v>
      </c>
      <c r="W23" s="350"/>
      <c r="X23" s="368">
        <v>241230</v>
      </c>
      <c r="Y23" s="369">
        <v>8.9151843443405419</v>
      </c>
      <c r="Z23" s="370">
        <v>151936</v>
      </c>
      <c r="AA23" s="371">
        <v>62.983874310823694</v>
      </c>
      <c r="AB23" s="370">
        <v>89294</v>
      </c>
      <c r="AC23" s="372">
        <f t="shared" si="0"/>
        <v>37.016125689176306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7009268</v>
      </c>
      <c r="E24" s="365">
        <f t="shared" si="2"/>
        <v>3653105</v>
      </c>
      <c r="F24" s="366">
        <f t="shared" si="3"/>
        <v>52.118209775970904</v>
      </c>
      <c r="G24" s="365">
        <f t="shared" si="4"/>
        <v>3356163</v>
      </c>
      <c r="H24" s="367">
        <f t="shared" si="3"/>
        <v>47.881790224029096</v>
      </c>
      <c r="I24" s="350"/>
      <c r="J24" s="368">
        <f t="shared" si="5"/>
        <v>5704269</v>
      </c>
      <c r="K24" s="369">
        <f t="shared" si="6"/>
        <v>81.38180762955561</v>
      </c>
      <c r="L24" s="370">
        <v>2891195</v>
      </c>
      <c r="M24" s="371">
        <v>50.684759081312613</v>
      </c>
      <c r="N24" s="370">
        <v>2813074</v>
      </c>
      <c r="O24" s="372">
        <v>49.315240918687394</v>
      </c>
      <c r="P24" s="350"/>
      <c r="Q24" s="368">
        <v>912768</v>
      </c>
      <c r="R24" s="369">
        <v>13.022301330181696</v>
      </c>
      <c r="S24" s="370">
        <v>511516</v>
      </c>
      <c r="T24" s="371">
        <v>56.040089047819372</v>
      </c>
      <c r="U24" s="370">
        <v>401252</v>
      </c>
      <c r="V24" s="372">
        <v>43.959910952180621</v>
      </c>
      <c r="W24" s="350"/>
      <c r="X24" s="368">
        <v>392231</v>
      </c>
      <c r="Y24" s="369">
        <v>5.5958910402626918</v>
      </c>
      <c r="Z24" s="370">
        <v>250394</v>
      </c>
      <c r="AA24" s="371">
        <v>63.838401350224736</v>
      </c>
      <c r="AB24" s="370">
        <v>141837</v>
      </c>
      <c r="AC24" s="372">
        <f t="shared" si="0"/>
        <v>36.161598649775264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1568492</v>
      </c>
      <c r="E25" s="365">
        <f t="shared" si="2"/>
        <v>782454</v>
      </c>
      <c r="F25" s="366">
        <f t="shared" si="3"/>
        <v>49.885750134524116</v>
      </c>
      <c r="G25" s="365">
        <f t="shared" si="4"/>
        <v>786038</v>
      </c>
      <c r="H25" s="367">
        <f t="shared" si="3"/>
        <v>50.114249865475877</v>
      </c>
      <c r="I25" s="350"/>
      <c r="J25" s="368">
        <f t="shared" si="5"/>
        <v>1307004</v>
      </c>
      <c r="K25" s="369">
        <f t="shared" si="6"/>
        <v>83.328700433282407</v>
      </c>
      <c r="L25" s="370">
        <v>636950</v>
      </c>
      <c r="M25" s="371">
        <v>48.733592246083404</v>
      </c>
      <c r="N25" s="370">
        <v>670054</v>
      </c>
      <c r="O25" s="372">
        <v>51.266407753916589</v>
      </c>
      <c r="P25" s="350"/>
      <c r="Q25" s="368">
        <v>189074</v>
      </c>
      <c r="R25" s="369">
        <v>12.054508406800927</v>
      </c>
      <c r="S25" s="370">
        <v>101053</v>
      </c>
      <c r="T25" s="371">
        <v>53.446269714503316</v>
      </c>
      <c r="U25" s="370">
        <v>88021</v>
      </c>
      <c r="V25" s="372">
        <v>46.553730285496684</v>
      </c>
      <c r="W25" s="350"/>
      <c r="X25" s="368">
        <v>72414</v>
      </c>
      <c r="Y25" s="369">
        <v>4.6167911599166587</v>
      </c>
      <c r="Z25" s="370">
        <v>44451</v>
      </c>
      <c r="AA25" s="371">
        <v>61.38453890131742</v>
      </c>
      <c r="AB25" s="370">
        <v>27963</v>
      </c>
      <c r="AC25" s="372">
        <f t="shared" si="0"/>
        <v>38.615461098682573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678333</v>
      </c>
      <c r="E26" s="380">
        <f t="shared" si="2"/>
        <v>342414</v>
      </c>
      <c r="F26" s="381">
        <f t="shared" si="3"/>
        <v>50.478747164003522</v>
      </c>
      <c r="G26" s="380">
        <f t="shared" si="4"/>
        <v>335919</v>
      </c>
      <c r="H26" s="367">
        <f t="shared" si="3"/>
        <v>49.521252835996485</v>
      </c>
      <c r="I26" s="350"/>
      <c r="J26" s="377">
        <f t="shared" si="5"/>
        <v>537748</v>
      </c>
      <c r="K26" s="378">
        <f t="shared" si="6"/>
        <v>79.27492839062819</v>
      </c>
      <c r="L26" s="375">
        <v>264471</v>
      </c>
      <c r="M26" s="376">
        <v>49.181214992896301</v>
      </c>
      <c r="N26" s="375">
        <v>273277</v>
      </c>
      <c r="O26" s="372">
        <v>50.818785007103692</v>
      </c>
      <c r="P26" s="350"/>
      <c r="Q26" s="377">
        <v>97707</v>
      </c>
      <c r="R26" s="378">
        <v>14.403987422106843</v>
      </c>
      <c r="S26" s="375">
        <v>51253</v>
      </c>
      <c r="T26" s="376">
        <v>52.455811763742624</v>
      </c>
      <c r="U26" s="375">
        <v>46454</v>
      </c>
      <c r="V26" s="372">
        <v>47.544188236257384</v>
      </c>
      <c r="W26" s="350"/>
      <c r="X26" s="377">
        <v>42878</v>
      </c>
      <c r="Y26" s="378">
        <v>6.3210841872649564</v>
      </c>
      <c r="Z26" s="375">
        <v>26690</v>
      </c>
      <c r="AA26" s="376">
        <v>62.246373431596624</v>
      </c>
      <c r="AB26" s="375">
        <v>16188</v>
      </c>
      <c r="AC26" s="372">
        <f t="shared" si="0"/>
        <v>37.753626568403376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2227684</v>
      </c>
      <c r="E27" s="380">
        <f t="shared" si="2"/>
        <v>1144196</v>
      </c>
      <c r="F27" s="381">
        <f t="shared" si="3"/>
        <v>51.362581048299496</v>
      </c>
      <c r="G27" s="380">
        <f t="shared" si="4"/>
        <v>1083488</v>
      </c>
      <c r="H27" s="367">
        <f t="shared" si="3"/>
        <v>48.637418951700511</v>
      </c>
      <c r="I27" s="350"/>
      <c r="J27" s="377">
        <f t="shared" si="5"/>
        <v>1697134</v>
      </c>
      <c r="K27" s="378">
        <f t="shared" si="6"/>
        <v>76.183785492017719</v>
      </c>
      <c r="L27" s="375">
        <v>841578</v>
      </c>
      <c r="M27" s="376">
        <v>49.588188086503479</v>
      </c>
      <c r="N27" s="375">
        <v>855556</v>
      </c>
      <c r="O27" s="372">
        <v>50.411811913496521</v>
      </c>
      <c r="P27" s="350"/>
      <c r="Q27" s="377">
        <v>367754</v>
      </c>
      <c r="R27" s="378">
        <v>16.508355763205191</v>
      </c>
      <c r="S27" s="375">
        <v>198613</v>
      </c>
      <c r="T27" s="376">
        <v>54.007026436150255</v>
      </c>
      <c r="U27" s="375">
        <v>169141</v>
      </c>
      <c r="V27" s="372">
        <v>45.992973563849745</v>
      </c>
      <c r="W27" s="350"/>
      <c r="X27" s="377">
        <v>162796</v>
      </c>
      <c r="Y27" s="378">
        <v>7.3078587447770866</v>
      </c>
      <c r="Z27" s="375">
        <v>104005</v>
      </c>
      <c r="AA27" s="376">
        <v>63.886704833042586</v>
      </c>
      <c r="AB27" s="375">
        <v>58791</v>
      </c>
      <c r="AC27" s="372">
        <f t="shared" si="0"/>
        <v>36.113295166957421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324184</v>
      </c>
      <c r="E28" s="380">
        <f t="shared" si="2"/>
        <v>164205</v>
      </c>
      <c r="F28" s="381">
        <f t="shared" si="3"/>
        <v>50.651790341287665</v>
      </c>
      <c r="G28" s="380">
        <f t="shared" si="4"/>
        <v>159979</v>
      </c>
      <c r="H28" s="382">
        <f t="shared" si="3"/>
        <v>49.348209658712335</v>
      </c>
      <c r="I28" s="350"/>
      <c r="J28" s="377">
        <f t="shared" si="5"/>
        <v>252488</v>
      </c>
      <c r="K28" s="378">
        <f t="shared" si="6"/>
        <v>77.884164548528005</v>
      </c>
      <c r="L28" s="375">
        <v>124588</v>
      </c>
      <c r="M28" s="376">
        <v>49.344127245651279</v>
      </c>
      <c r="N28" s="375">
        <v>127900</v>
      </c>
      <c r="O28" s="383">
        <v>50.655872754348721</v>
      </c>
      <c r="P28" s="350"/>
      <c r="Q28" s="377">
        <v>49178</v>
      </c>
      <c r="R28" s="378">
        <v>15.16978012486736</v>
      </c>
      <c r="S28" s="375">
        <v>25645</v>
      </c>
      <c r="T28" s="376">
        <v>52.147301638944242</v>
      </c>
      <c r="U28" s="375">
        <v>23533</v>
      </c>
      <c r="V28" s="383">
        <v>47.852698361055758</v>
      </c>
      <c r="W28" s="350"/>
      <c r="X28" s="377">
        <v>22518</v>
      </c>
      <c r="Y28" s="378">
        <v>6.9460553266046441</v>
      </c>
      <c r="Z28" s="375">
        <v>13972</v>
      </c>
      <c r="AA28" s="376">
        <v>62.048139266364686</v>
      </c>
      <c r="AB28" s="375">
        <v>8546</v>
      </c>
      <c r="AC28" s="383">
        <f t="shared" si="0"/>
        <v>37.951860733635314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169164</v>
      </c>
      <c r="E29" s="386">
        <f t="shared" si="2"/>
        <v>83955</v>
      </c>
      <c r="F29" s="387">
        <f>E29/$D29*100</f>
        <v>49.629353763212031</v>
      </c>
      <c r="G29" s="386">
        <f t="shared" si="4"/>
        <v>85209</v>
      </c>
      <c r="H29" s="388">
        <f>G29/$D29*100</f>
        <v>50.370646236787962</v>
      </c>
      <c r="I29" s="350"/>
      <c r="J29" s="389">
        <f t="shared" si="5"/>
        <v>147659</v>
      </c>
      <c r="K29" s="390">
        <f t="shared" si="6"/>
        <v>87.287484334728433</v>
      </c>
      <c r="L29" s="391">
        <v>72291</v>
      </c>
      <c r="M29" s="392">
        <v>48.958072315266932</v>
      </c>
      <c r="N29" s="391">
        <v>75368</v>
      </c>
      <c r="O29" s="393">
        <v>51.041927684733068</v>
      </c>
      <c r="P29" s="350"/>
      <c r="Q29" s="389">
        <v>16594</v>
      </c>
      <c r="R29" s="390">
        <v>9.8094157149275265</v>
      </c>
      <c r="S29" s="391">
        <v>8521</v>
      </c>
      <c r="T29" s="392">
        <v>51.349885500783422</v>
      </c>
      <c r="U29" s="391">
        <v>8073</v>
      </c>
      <c r="V29" s="393">
        <v>48.650114499216585</v>
      </c>
      <c r="W29" s="350"/>
      <c r="X29" s="389">
        <v>4911</v>
      </c>
      <c r="Y29" s="390">
        <v>2.9030999503440449</v>
      </c>
      <c r="Z29" s="391">
        <v>3143</v>
      </c>
      <c r="AA29" s="392">
        <v>63.999185501934427</v>
      </c>
      <c r="AB29" s="391">
        <v>1768</v>
      </c>
      <c r="AC29" s="393">
        <f t="shared" si="0"/>
        <v>36.000814498065573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48619695</v>
      </c>
      <c r="E31" s="1230">
        <f>L31+S31+Z31</f>
        <v>24792824</v>
      </c>
      <c r="F31" s="1231">
        <f>E31/$D31*100</f>
        <v>50.993376243927493</v>
      </c>
      <c r="G31" s="1230">
        <f>N31+U31+AB31</f>
        <v>23826871</v>
      </c>
      <c r="H31" s="1232">
        <f>G31/$D31*100</f>
        <v>49.006623756072514</v>
      </c>
      <c r="I31" s="320"/>
      <c r="J31" s="1233">
        <f>L31+N31</f>
        <v>38691327</v>
      </c>
      <c r="K31" s="1234">
        <f>J31/$D31*100</f>
        <v>79.579534589840591</v>
      </c>
      <c r="L31" s="1230">
        <f>SUM(L12:L29)</f>
        <v>19190925</v>
      </c>
      <c r="M31" s="1231">
        <f>L31/$J31*100</f>
        <v>49.600069286845603</v>
      </c>
      <c r="N31" s="1230">
        <f>SUM(N12:N29)</f>
        <v>19500402</v>
      </c>
      <c r="O31" s="1235">
        <f>N31/$J31*100</f>
        <v>50.399930713154397</v>
      </c>
      <c r="P31" s="320"/>
      <c r="Q31" s="1233">
        <f>SUM(Q12:Q29)</f>
        <v>6977934</v>
      </c>
      <c r="R31" s="1234">
        <f>Q31/$D31*100</f>
        <v>14.352072755701162</v>
      </c>
      <c r="S31" s="1230">
        <f>SUM(S12:S29)</f>
        <v>3753282</v>
      </c>
      <c r="T31" s="1231">
        <f>S31/$Q31*100</f>
        <v>53.787869016817865</v>
      </c>
      <c r="U31" s="1230">
        <f>SUM(U12:U29)</f>
        <v>3224652</v>
      </c>
      <c r="V31" s="1235">
        <f>U31/$Q31*100</f>
        <v>46.212130983182128</v>
      </c>
      <c r="W31" s="320"/>
      <c r="X31" s="1233">
        <f>SUM(X12:X29)</f>
        <v>2950434</v>
      </c>
      <c r="Y31" s="1234">
        <f>X31/$D31*100</f>
        <v>6.0683926544582398</v>
      </c>
      <c r="Z31" s="1230">
        <f>SUM(Z12:Z29)</f>
        <v>1848617</v>
      </c>
      <c r="AA31" s="1231">
        <f>Z31/$X31*100</f>
        <v>62.655765219625316</v>
      </c>
      <c r="AB31" s="1230">
        <f>SUM(AB12:AB29)</f>
        <v>1101817</v>
      </c>
      <c r="AC31" s="1235">
        <f>AB31/$X31*100</f>
        <v>37.344234780374684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462" t="s">
        <v>489</v>
      </c>
      <c r="C34" s="1462"/>
      <c r="D34" s="1462"/>
      <c r="E34" s="1462"/>
      <c r="F34" s="1462"/>
      <c r="G34" s="1462"/>
      <c r="H34" s="1462"/>
      <c r="I34" s="1462"/>
      <c r="J34" s="1462"/>
      <c r="K34" s="1462"/>
      <c r="L34" s="1462"/>
      <c r="M34" s="1462"/>
      <c r="N34" s="1462"/>
      <c r="O34" s="1462"/>
    </row>
    <row r="35" spans="2:15" s="329" customFormat="1" ht="29.25" customHeight="1" x14ac:dyDescent="0.25">
      <c r="B35" s="1463"/>
      <c r="C35" s="1463"/>
      <c r="D35" s="1463"/>
      <c r="E35" s="1463"/>
      <c r="F35" s="1463"/>
      <c r="G35" s="1463"/>
      <c r="H35" s="1463"/>
      <c r="I35" s="1463"/>
      <c r="J35" s="1463"/>
      <c r="K35" s="1463"/>
      <c r="L35" s="1463"/>
      <c r="M35" s="1463"/>
    </row>
    <row r="36" spans="2:15" s="329" customFormat="1" ht="4.5" customHeight="1" x14ac:dyDescent="0.25">
      <c r="B36" s="1461"/>
      <c r="C36" s="1461"/>
      <c r="D36" s="146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64"/>
      <c r="C3" s="1464"/>
      <c r="D3" s="1464"/>
      <c r="E3" s="1464"/>
      <c r="F3" s="1464"/>
    </row>
    <row r="4" spans="2:19" s="419" customFormat="1" ht="23.25" customHeight="1" x14ac:dyDescent="0.25">
      <c r="B4" s="1419" t="s">
        <v>392</v>
      </c>
      <c r="C4" s="1419"/>
      <c r="D4" s="1419"/>
      <c r="E4" s="1419"/>
      <c r="F4" s="1419"/>
      <c r="G4" s="1419"/>
      <c r="H4" s="1419"/>
      <c r="I4" s="1419"/>
      <c r="J4" s="1419"/>
      <c r="K4" s="1419"/>
      <c r="L4" s="1419"/>
      <c r="M4" s="1419"/>
    </row>
    <row r="5" spans="2:19" s="419" customFormat="1" ht="15.75" customHeight="1" x14ac:dyDescent="0.25">
      <c r="B5" s="1469" t="str">
        <f>porsaad!$B$6</f>
        <v>Situación a 28 de febrero de 2025</v>
      </c>
      <c r="C5" s="1469"/>
      <c r="D5" s="1469"/>
      <c r="E5" s="1469"/>
      <c r="F5" s="1469"/>
      <c r="G5" s="1469"/>
      <c r="H5" s="1469"/>
      <c r="I5" s="1469"/>
      <c r="J5" s="1469"/>
      <c r="K5" s="1469"/>
      <c r="L5" s="1469"/>
      <c r="M5" s="1469"/>
      <c r="N5" s="420"/>
      <c r="O5" s="420"/>
      <c r="P5" s="420"/>
      <c r="Q5" s="420"/>
      <c r="R5" s="420"/>
      <c r="S5" s="420"/>
    </row>
    <row r="6" spans="2:19" s="419" customFormat="1" ht="10.5" customHeight="1" x14ac:dyDescent="0.25"/>
    <row r="7" spans="2:19" s="410" customFormat="1" ht="36.75" customHeight="1" x14ac:dyDescent="0.35">
      <c r="B7" s="1467" t="s">
        <v>12</v>
      </c>
      <c r="C7" s="409"/>
      <c r="D7" s="1465" t="s">
        <v>11</v>
      </c>
      <c r="E7" s="1466"/>
      <c r="F7" s="421"/>
    </row>
    <row r="8" spans="2:19" s="410" customFormat="1" ht="30.75" customHeight="1" x14ac:dyDescent="0.35">
      <c r="B8" s="1468"/>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423413</v>
      </c>
      <c r="D10" s="426">
        <v>423413</v>
      </c>
      <c r="E10" s="427">
        <f t="shared" ref="E10:E27" si="1">D10*100/$D$29</f>
        <v>19.421189270512254</v>
      </c>
      <c r="F10" s="421"/>
      <c r="M10" s="412"/>
    </row>
    <row r="11" spans="2:19" ht="18" customHeight="1" x14ac:dyDescent="0.35">
      <c r="B11" s="428" t="s">
        <v>7</v>
      </c>
      <c r="C11" s="414">
        <f t="shared" si="0"/>
        <v>57888</v>
      </c>
      <c r="D11" s="429">
        <v>57888</v>
      </c>
      <c r="E11" s="430">
        <f t="shared" si="1"/>
        <v>2.6552179656538968</v>
      </c>
      <c r="F11" s="421"/>
    </row>
    <row r="12" spans="2:19" ht="18" customHeight="1" x14ac:dyDescent="0.35">
      <c r="B12" s="428" t="s">
        <v>37</v>
      </c>
      <c r="C12" s="414">
        <f t="shared" si="0"/>
        <v>51675</v>
      </c>
      <c r="D12" s="429">
        <v>51675</v>
      </c>
      <c r="E12" s="430">
        <f t="shared" si="1"/>
        <v>2.370238881549978</v>
      </c>
      <c r="F12" s="421"/>
    </row>
    <row r="13" spans="2:19" ht="18" customHeight="1" x14ac:dyDescent="0.35">
      <c r="B13" s="428" t="s">
        <v>38</v>
      </c>
      <c r="C13" s="414">
        <f t="shared" si="0"/>
        <v>46508</v>
      </c>
      <c r="D13" s="429">
        <v>46508</v>
      </c>
      <c r="E13" s="430">
        <f t="shared" si="1"/>
        <v>2.1332379274915603</v>
      </c>
      <c r="F13" s="421"/>
    </row>
    <row r="14" spans="2:19" ht="18" customHeight="1" x14ac:dyDescent="0.35">
      <c r="B14" s="428" t="s">
        <v>6</v>
      </c>
      <c r="C14" s="414">
        <f t="shared" si="0"/>
        <v>76187</v>
      </c>
      <c r="D14" s="429">
        <v>76187</v>
      </c>
      <c r="E14" s="430">
        <f t="shared" si="1"/>
        <v>3.4945600322912078</v>
      </c>
      <c r="F14" s="421"/>
      <c r="M14" s="414"/>
    </row>
    <row r="15" spans="2:19" ht="18" customHeight="1" x14ac:dyDescent="0.35">
      <c r="B15" s="428" t="s">
        <v>5</v>
      </c>
      <c r="C15" s="414">
        <f t="shared" si="0"/>
        <v>23198</v>
      </c>
      <c r="D15" s="429">
        <v>23198</v>
      </c>
      <c r="E15" s="430">
        <f t="shared" si="1"/>
        <v>1.0640503449288126</v>
      </c>
      <c r="F15" s="421"/>
      <c r="M15" s="414"/>
    </row>
    <row r="16" spans="2:19" ht="18" customHeight="1" x14ac:dyDescent="0.35">
      <c r="B16" s="428" t="s">
        <v>4</v>
      </c>
      <c r="C16" s="414">
        <f t="shared" si="0"/>
        <v>160402</v>
      </c>
      <c r="D16" s="429">
        <v>160402</v>
      </c>
      <c r="E16" s="430">
        <f t="shared" si="1"/>
        <v>7.3573499192719805</v>
      </c>
      <c r="F16" s="421"/>
    </row>
    <row r="17" spans="2:13" ht="18" customHeight="1" x14ac:dyDescent="0.35">
      <c r="B17" s="428" t="s">
        <v>40</v>
      </c>
      <c r="C17" s="414">
        <f t="shared" si="0"/>
        <v>100632</v>
      </c>
      <c r="D17" s="429">
        <v>100632</v>
      </c>
      <c r="E17" s="430">
        <f t="shared" si="1"/>
        <v>4.6158080140907085</v>
      </c>
      <c r="F17" s="421"/>
    </row>
    <row r="18" spans="2:13" ht="18" customHeight="1" x14ac:dyDescent="0.35">
      <c r="B18" s="428" t="s">
        <v>41</v>
      </c>
      <c r="C18" s="414">
        <f t="shared" si="0"/>
        <v>386600</v>
      </c>
      <c r="D18" s="429">
        <v>386600</v>
      </c>
      <c r="E18" s="430">
        <f t="shared" si="1"/>
        <v>17.732643475708205</v>
      </c>
      <c r="F18" s="421"/>
    </row>
    <row r="19" spans="2:13" ht="18" customHeight="1" x14ac:dyDescent="0.35">
      <c r="B19" s="428" t="s">
        <v>3</v>
      </c>
      <c r="C19" s="414">
        <f t="shared" si="0"/>
        <v>219504</v>
      </c>
      <c r="D19" s="429">
        <v>219504</v>
      </c>
      <c r="E19" s="430">
        <f t="shared" si="1"/>
        <v>10.06825187142228</v>
      </c>
      <c r="F19" s="421"/>
    </row>
    <row r="20" spans="2:13" ht="18" customHeight="1" x14ac:dyDescent="0.35">
      <c r="B20" s="428" t="s">
        <v>2</v>
      </c>
      <c r="C20" s="414">
        <f t="shared" si="0"/>
        <v>59616</v>
      </c>
      <c r="D20" s="429">
        <v>59616</v>
      </c>
      <c r="E20" s="430">
        <f t="shared" si="1"/>
        <v>2.7344782034346102</v>
      </c>
      <c r="F20" s="421"/>
    </row>
    <row r="21" spans="2:13" ht="18" customHeight="1" x14ac:dyDescent="0.35">
      <c r="B21" s="428" t="s">
        <v>35</v>
      </c>
      <c r="C21" s="414">
        <f t="shared" si="0"/>
        <v>85269</v>
      </c>
      <c r="D21" s="429">
        <v>85269</v>
      </c>
      <c r="E21" s="430">
        <f t="shared" si="1"/>
        <v>3.9111349625715546</v>
      </c>
      <c r="F21" s="421"/>
    </row>
    <row r="22" spans="2:13" ht="18" customHeight="1" x14ac:dyDescent="0.35">
      <c r="B22" s="428" t="s">
        <v>42</v>
      </c>
      <c r="C22" s="414">
        <f t="shared" si="0"/>
        <v>262487</v>
      </c>
      <c r="D22" s="429">
        <v>262487</v>
      </c>
      <c r="E22" s="430">
        <f t="shared" si="1"/>
        <v>12.039804418024366</v>
      </c>
      <c r="F22" s="421"/>
    </row>
    <row r="23" spans="2:13" ht="18" customHeight="1" x14ac:dyDescent="0.35">
      <c r="B23" s="428" t="s">
        <v>43</v>
      </c>
      <c r="C23" s="414">
        <f t="shared" si="0"/>
        <v>67463</v>
      </c>
      <c r="D23" s="429">
        <v>67463</v>
      </c>
      <c r="E23" s="430">
        <f t="shared" si="1"/>
        <v>3.0944059151621901</v>
      </c>
      <c r="F23" s="421"/>
    </row>
    <row r="24" spans="2:13" ht="18" customHeight="1" x14ac:dyDescent="0.35">
      <c r="B24" s="428" t="s">
        <v>44</v>
      </c>
      <c r="C24" s="414">
        <f t="shared" si="0"/>
        <v>20949</v>
      </c>
      <c r="D24" s="429">
        <v>20949</v>
      </c>
      <c r="E24" s="430">
        <f t="shared" si="1"/>
        <v>0.96089277851166888</v>
      </c>
      <c r="F24" s="421"/>
    </row>
    <row r="25" spans="2:13" ht="18" customHeight="1" x14ac:dyDescent="0.35">
      <c r="B25" s="428" t="s">
        <v>45</v>
      </c>
      <c r="C25" s="414">
        <f t="shared" si="0"/>
        <v>117866</v>
      </c>
      <c r="D25" s="429">
        <v>117866</v>
      </c>
      <c r="E25" s="430">
        <f t="shared" si="1"/>
        <v>5.4063004550124765</v>
      </c>
      <c r="F25" s="421"/>
    </row>
    <row r="26" spans="2:13" ht="18" customHeight="1" x14ac:dyDescent="0.35">
      <c r="B26" s="428" t="s">
        <v>46</v>
      </c>
      <c r="C26" s="414">
        <f t="shared" si="0"/>
        <v>14827</v>
      </c>
      <c r="D26" s="429">
        <v>14827</v>
      </c>
      <c r="E26" s="431">
        <f t="shared" si="1"/>
        <v>0.68008769998532215</v>
      </c>
      <c r="F26" s="421"/>
    </row>
    <row r="27" spans="2:13" ht="18" customHeight="1" x14ac:dyDescent="0.35">
      <c r="B27" s="432" t="s">
        <v>1</v>
      </c>
      <c r="C27" s="414">
        <f t="shared" si="0"/>
        <v>5676</v>
      </c>
      <c r="D27" s="433">
        <v>5676</v>
      </c>
      <c r="E27" s="434">
        <f t="shared" si="1"/>
        <v>0.26034786437692647</v>
      </c>
      <c r="F27" s="421"/>
    </row>
    <row r="28" spans="2:13" s="412" customFormat="1" ht="3.75" customHeight="1" x14ac:dyDescent="0.35">
      <c r="B28" s="411"/>
      <c r="D28" s="411"/>
      <c r="E28" s="415"/>
      <c r="F28" s="421"/>
    </row>
    <row r="29" spans="2:13" s="412" customFormat="1" ht="18" customHeight="1" x14ac:dyDescent="0.35">
      <c r="B29" s="1224" t="s">
        <v>0</v>
      </c>
      <c r="C29" s="1225"/>
      <c r="D29" s="1226">
        <f>SUM(D10:D28)</f>
        <v>2180160</v>
      </c>
      <c r="E29" s="1227">
        <f>D29*100/$D$29</f>
        <v>100</v>
      </c>
      <c r="F29" s="421"/>
    </row>
    <row r="30" spans="2:13" s="412" customFormat="1" ht="23.25" customHeight="1" x14ac:dyDescent="0.25">
      <c r="B30" s="1462"/>
      <c r="C30" s="1462"/>
      <c r="D30" s="1462"/>
      <c r="E30" s="1462"/>
      <c r="F30" s="1462"/>
      <c r="G30" s="1462"/>
      <c r="H30" s="1462"/>
      <c r="I30" s="1462"/>
      <c r="J30" s="1462"/>
      <c r="K30" s="1462"/>
      <c r="L30" s="1462"/>
      <c r="M30" s="1462"/>
    </row>
    <row r="31" spans="2:13" ht="24" customHeight="1" x14ac:dyDescent="0.25">
      <c r="D31" s="414"/>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433"/>
      <c r="C2" s="1433"/>
      <c r="D2" s="1433"/>
      <c r="E2" s="1433"/>
      <c r="F2" s="1433"/>
      <c r="G2" s="1433"/>
      <c r="H2" s="1433"/>
      <c r="I2" s="1433"/>
      <c r="O2" s="444"/>
    </row>
    <row r="3" spans="1:21" s="345" customFormat="1" ht="4.5" customHeight="1" x14ac:dyDescent="0.25">
      <c r="B3" s="1434"/>
      <c r="C3" s="1434"/>
      <c r="D3" s="1434"/>
      <c r="E3" s="1434"/>
      <c r="F3" s="1434"/>
      <c r="G3" s="1434"/>
      <c r="H3" s="1434"/>
      <c r="I3" s="1434"/>
      <c r="O3" s="444"/>
    </row>
    <row r="4" spans="1:21" s="345" customFormat="1" ht="17.25" customHeight="1" x14ac:dyDescent="0.25">
      <c r="A4" s="1471" t="s">
        <v>393</v>
      </c>
      <c r="B4" s="1471"/>
      <c r="C4" s="1471"/>
      <c r="D4" s="1471"/>
      <c r="E4" s="1471"/>
      <c r="F4" s="1471"/>
      <c r="G4" s="1471"/>
      <c r="H4" s="1471"/>
      <c r="I4" s="1471"/>
      <c r="J4" s="1471"/>
      <c r="K4" s="1471"/>
      <c r="L4" s="1471"/>
      <c r="M4" s="1471"/>
      <c r="N4" s="1471"/>
      <c r="O4" s="1471"/>
      <c r="P4" s="1471"/>
      <c r="Q4" s="1471"/>
      <c r="R4" s="1471"/>
      <c r="S4" s="1471"/>
      <c r="T4" s="1471"/>
      <c r="U4" s="1471"/>
    </row>
    <row r="5" spans="1:21" s="345" customFormat="1" ht="17.2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row>
    <row r="6" spans="1:21" s="345" customFormat="1" ht="6" customHeight="1" x14ac:dyDescent="0.25">
      <c r="O6" s="444"/>
    </row>
    <row r="7" spans="1:21" s="322" customFormat="1" ht="39.75" customHeight="1" x14ac:dyDescent="0.25">
      <c r="A7" s="316"/>
      <c r="B7" s="1437" t="s">
        <v>12</v>
      </c>
      <c r="C7" s="437"/>
      <c r="D7" s="1473" t="s">
        <v>474</v>
      </c>
      <c r="E7" s="1474"/>
      <c r="F7" s="437"/>
      <c r="G7" s="1473" t="s">
        <v>475</v>
      </c>
      <c r="H7" s="1474"/>
      <c r="I7" s="437"/>
      <c r="J7" s="1473" t="s">
        <v>13</v>
      </c>
      <c r="K7" s="1475"/>
      <c r="L7" s="1474"/>
      <c r="M7" s="319"/>
      <c r="N7" s="319"/>
      <c r="O7" s="320"/>
      <c r="P7" s="320"/>
      <c r="Q7" s="320"/>
      <c r="R7" s="320"/>
      <c r="S7" s="320"/>
      <c r="T7" s="320"/>
      <c r="U7" s="321"/>
    </row>
    <row r="8" spans="1:21" s="322" customFormat="1" ht="26.25" customHeight="1" x14ac:dyDescent="0.25">
      <c r="A8" s="316"/>
      <c r="B8" s="1439"/>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8631862</v>
      </c>
      <c r="E10" s="465">
        <v>17.753838233662304</v>
      </c>
      <c r="F10" s="350"/>
      <c r="G10" s="461">
        <v>1059893</v>
      </c>
      <c r="H10" s="469">
        <v>16.24617275870235</v>
      </c>
      <c r="I10" s="350"/>
      <c r="J10" s="473">
        <v>423413</v>
      </c>
      <c r="K10" s="478">
        <f t="shared" ref="K10:K27" si="0">J10*100/D10</f>
        <v>4.9052336564231451</v>
      </c>
      <c r="L10" s="479">
        <f>J10*100/G10</f>
        <v>39.948655194439439</v>
      </c>
      <c r="M10" s="447"/>
      <c r="N10" s="360">
        <f>_xlfn.RANK.EQ(L10,L$10:L$29,0)</f>
        <v>1</v>
      </c>
      <c r="O10" s="360">
        <v>1</v>
      </c>
      <c r="P10" s="360">
        <f>MATCH(O10,N$10:N$29,0)</f>
        <v>1</v>
      </c>
      <c r="Q10" s="361" t="str">
        <f>INDEX(B$10:B$29,P10,1)</f>
        <v>Andalucía</v>
      </c>
      <c r="R10" s="362">
        <f>INDEX(L$10:L$29,P10,1)</f>
        <v>39.948655194439439</v>
      </c>
      <c r="S10" s="329"/>
      <c r="T10" s="329"/>
      <c r="U10" s="329"/>
    </row>
    <row r="11" spans="1:21" s="331" customFormat="1" ht="18" customHeight="1" x14ac:dyDescent="0.35">
      <c r="A11" s="330"/>
      <c r="B11" s="363" t="s">
        <v>7</v>
      </c>
      <c r="C11" s="350"/>
      <c r="D11" s="457">
        <v>1351591</v>
      </c>
      <c r="E11" s="466">
        <v>2.7799248843498505</v>
      </c>
      <c r="F11" s="350"/>
      <c r="G11" s="462">
        <v>185859</v>
      </c>
      <c r="H11" s="470">
        <v>2.8488700489197121</v>
      </c>
      <c r="I11" s="350"/>
      <c r="J11" s="474">
        <v>57888</v>
      </c>
      <c r="K11" s="480">
        <f t="shared" si="0"/>
        <v>4.2829524612105292</v>
      </c>
      <c r="L11" s="481">
        <f>J11*100/G11</f>
        <v>31.146191467725533</v>
      </c>
      <c r="M11" s="447"/>
      <c r="N11" s="360">
        <f t="shared" ref="N11:N26" si="1">_xlfn.RANK.EQ(L11,L$10:L$29,0)</f>
        <v>13</v>
      </c>
      <c r="O11" s="360">
        <v>2</v>
      </c>
      <c r="P11" s="360">
        <f t="shared" ref="P11:P27" si="2">MATCH(O11,N$10:N$29,0)</f>
        <v>11</v>
      </c>
      <c r="Q11" s="361" t="str">
        <f t="shared" ref="Q11:Q28" si="3">INDEX(B$10:B$29,P11,1)</f>
        <v>Extremadura</v>
      </c>
      <c r="R11" s="362">
        <f t="shared" ref="R11:R28" si="4">INDEX(L$10:L$29,P11,1)</f>
        <v>39.37674621364738</v>
      </c>
      <c r="S11" s="329"/>
      <c r="T11" s="329"/>
      <c r="U11" s="329"/>
    </row>
    <row r="12" spans="1:21" s="331" customFormat="1" ht="18" customHeight="1" x14ac:dyDescent="0.35">
      <c r="A12" s="330"/>
      <c r="B12" s="363" t="s">
        <v>37</v>
      </c>
      <c r="C12" s="350"/>
      <c r="D12" s="457">
        <v>1009599</v>
      </c>
      <c r="E12" s="466">
        <v>2.0765226931184988</v>
      </c>
      <c r="F12" s="350"/>
      <c r="G12" s="462">
        <v>187814</v>
      </c>
      <c r="H12" s="470">
        <v>2.8788365339736401</v>
      </c>
      <c r="I12" s="350"/>
      <c r="J12" s="474">
        <v>51675</v>
      </c>
      <c r="K12" s="480">
        <f t="shared" si="0"/>
        <v>5.1183687780990272</v>
      </c>
      <c r="L12" s="481">
        <f>J12*100/G12</f>
        <v>27.513923349697041</v>
      </c>
      <c r="M12" s="447"/>
      <c r="N12" s="360">
        <f t="shared" si="1"/>
        <v>15</v>
      </c>
      <c r="O12" s="360">
        <v>3</v>
      </c>
      <c r="P12" s="360">
        <f t="shared" si="2"/>
        <v>7</v>
      </c>
      <c r="Q12" s="361" t="str">
        <f t="shared" si="3"/>
        <v>Castilla y León</v>
      </c>
      <c r="R12" s="373">
        <f t="shared" si="4"/>
        <v>38.397200199165042</v>
      </c>
      <c r="S12" s="329"/>
      <c r="T12" s="329"/>
      <c r="U12" s="329"/>
    </row>
    <row r="13" spans="1:21" s="331" customFormat="1" ht="18" customHeight="1" x14ac:dyDescent="0.35">
      <c r="A13" s="330"/>
      <c r="B13" s="363" t="s">
        <v>38</v>
      </c>
      <c r="C13" s="350"/>
      <c r="D13" s="457">
        <v>1231768</v>
      </c>
      <c r="E13" s="466">
        <v>2.533475374537006</v>
      </c>
      <c r="F13" s="350"/>
      <c r="G13" s="462">
        <v>123205</v>
      </c>
      <c r="H13" s="470">
        <v>1.8885016834113664</v>
      </c>
      <c r="I13" s="350"/>
      <c r="J13" s="474">
        <v>46508</v>
      </c>
      <c r="K13" s="480">
        <f t="shared" si="0"/>
        <v>3.7757110105149669</v>
      </c>
      <c r="L13" s="481">
        <f t="shared" ref="L13:L27" si="5">J13*100/G13</f>
        <v>37.748468000486994</v>
      </c>
      <c r="M13" s="447"/>
      <c r="N13" s="360">
        <f t="shared" si="1"/>
        <v>4</v>
      </c>
      <c r="O13" s="360">
        <v>4</v>
      </c>
      <c r="P13" s="360">
        <f t="shared" si="2"/>
        <v>4</v>
      </c>
      <c r="Q13" s="361" t="str">
        <f t="shared" si="3"/>
        <v>Balears, Illes</v>
      </c>
      <c r="R13" s="362">
        <f t="shared" si="4"/>
        <v>37.748468000486994</v>
      </c>
      <c r="S13" s="329"/>
      <c r="T13" s="329"/>
      <c r="U13" s="329"/>
    </row>
    <row r="14" spans="1:21" s="331" customFormat="1" ht="18" customHeight="1" x14ac:dyDescent="0.35">
      <c r="A14" s="330"/>
      <c r="B14" s="363" t="s">
        <v>6</v>
      </c>
      <c r="C14" s="350"/>
      <c r="D14" s="457">
        <v>2238754</v>
      </c>
      <c r="E14" s="466">
        <v>4.6046237023905645</v>
      </c>
      <c r="F14" s="350"/>
      <c r="G14" s="462">
        <v>262023</v>
      </c>
      <c r="H14" s="470">
        <v>4.0163213878697812</v>
      </c>
      <c r="I14" s="350"/>
      <c r="J14" s="474">
        <v>76187</v>
      </c>
      <c r="K14" s="480">
        <f t="shared" si="0"/>
        <v>3.4030983305892475</v>
      </c>
      <c r="L14" s="481">
        <f t="shared" si="5"/>
        <v>29.07645512035203</v>
      </c>
      <c r="M14" s="447"/>
      <c r="N14" s="360">
        <f t="shared" si="1"/>
        <v>14</v>
      </c>
      <c r="O14" s="360">
        <v>5</v>
      </c>
      <c r="P14" s="360">
        <f t="shared" si="2"/>
        <v>9</v>
      </c>
      <c r="Q14" s="361" t="str">
        <f t="shared" si="3"/>
        <v>Cataluña</v>
      </c>
      <c r="R14" s="362">
        <f t="shared" si="4"/>
        <v>35.537007758208624</v>
      </c>
      <c r="S14" s="329"/>
      <c r="T14" s="329"/>
      <c r="U14" s="329"/>
    </row>
    <row r="15" spans="1:21" s="331" customFormat="1" ht="18" customHeight="1" x14ac:dyDescent="0.35">
      <c r="A15" s="330"/>
      <c r="B15" s="363" t="s">
        <v>5</v>
      </c>
      <c r="C15" s="350"/>
      <c r="D15" s="458">
        <v>590851</v>
      </c>
      <c r="E15" s="466">
        <v>1.2152503219117274</v>
      </c>
      <c r="F15" s="350"/>
      <c r="G15" s="463">
        <v>102326</v>
      </c>
      <c r="H15" s="470">
        <v>1.5684657542855522</v>
      </c>
      <c r="I15" s="350"/>
      <c r="J15" s="475">
        <v>23198</v>
      </c>
      <c r="K15" s="482">
        <f t="shared" si="0"/>
        <v>3.926201360410662</v>
      </c>
      <c r="L15" s="481">
        <f t="shared" si="5"/>
        <v>22.670679983581884</v>
      </c>
      <c r="M15" s="447"/>
      <c r="N15" s="360">
        <f t="shared" si="1"/>
        <v>18</v>
      </c>
      <c r="O15" s="360">
        <v>6</v>
      </c>
      <c r="P15" s="360">
        <f t="shared" si="2"/>
        <v>8</v>
      </c>
      <c r="Q15" s="361" t="str">
        <f t="shared" si="3"/>
        <v>Castilla - La Mancha</v>
      </c>
      <c r="R15" s="362">
        <f t="shared" si="4"/>
        <v>35.13417265433521</v>
      </c>
      <c r="S15" s="329"/>
      <c r="T15" s="329"/>
      <c r="U15" s="329"/>
    </row>
    <row r="16" spans="1:21" s="331" customFormat="1" ht="18" customHeight="1" x14ac:dyDescent="0.35">
      <c r="A16" s="330"/>
      <c r="B16" s="363" t="s">
        <v>4</v>
      </c>
      <c r="C16" s="350"/>
      <c r="D16" s="457">
        <v>2391682</v>
      </c>
      <c r="E16" s="466">
        <v>4.9191629030169768</v>
      </c>
      <c r="F16" s="350"/>
      <c r="G16" s="462">
        <v>417744</v>
      </c>
      <c r="H16" s="470">
        <v>6.4032323950732337</v>
      </c>
      <c r="I16" s="350"/>
      <c r="J16" s="474">
        <v>160402</v>
      </c>
      <c r="K16" s="480">
        <f t="shared" si="0"/>
        <v>6.7066608353451675</v>
      </c>
      <c r="L16" s="481">
        <f t="shared" si="5"/>
        <v>38.397200199165042</v>
      </c>
      <c r="M16" s="447"/>
      <c r="N16" s="360">
        <f t="shared" si="1"/>
        <v>3</v>
      </c>
      <c r="O16" s="360">
        <v>7</v>
      </c>
      <c r="P16" s="360">
        <f t="shared" si="2"/>
        <v>16</v>
      </c>
      <c r="Q16" s="361" t="str">
        <f t="shared" si="3"/>
        <v>País Vasco</v>
      </c>
      <c r="R16" s="362">
        <f t="shared" si="4"/>
        <v>34.963869145793041</v>
      </c>
      <c r="S16" s="329"/>
      <c r="T16" s="329"/>
      <c r="U16" s="329"/>
    </row>
    <row r="17" spans="1:21" s="331" customFormat="1" ht="18" customHeight="1" x14ac:dyDescent="0.35">
      <c r="A17" s="330"/>
      <c r="B17" s="363" t="s">
        <v>40</v>
      </c>
      <c r="C17" s="350"/>
      <c r="D17" s="457">
        <v>2104433</v>
      </c>
      <c r="E17" s="466">
        <v>4.3283550009929108</v>
      </c>
      <c r="F17" s="350"/>
      <c r="G17" s="462">
        <v>286422</v>
      </c>
      <c r="H17" s="470">
        <v>4.3903123182180135</v>
      </c>
      <c r="I17" s="350"/>
      <c r="J17" s="474">
        <v>100632</v>
      </c>
      <c r="K17" s="480">
        <f t="shared" si="0"/>
        <v>4.7819056249355523</v>
      </c>
      <c r="L17" s="481">
        <f t="shared" si="5"/>
        <v>35.13417265433521</v>
      </c>
      <c r="M17" s="447"/>
      <c r="N17" s="360">
        <f t="shared" si="1"/>
        <v>6</v>
      </c>
      <c r="O17" s="360">
        <v>8</v>
      </c>
      <c r="P17" s="360">
        <f t="shared" si="2"/>
        <v>17</v>
      </c>
      <c r="Q17" s="361" t="str">
        <f t="shared" si="3"/>
        <v>Rioja, La</v>
      </c>
      <c r="R17" s="362">
        <f t="shared" si="4"/>
        <v>33.843871262268891</v>
      </c>
      <c r="S17" s="329"/>
      <c r="T17" s="329"/>
      <c r="U17" s="329"/>
    </row>
    <row r="18" spans="1:21" s="331" customFormat="1" ht="18" customHeight="1" x14ac:dyDescent="0.35">
      <c r="A18" s="330"/>
      <c r="B18" s="363" t="s">
        <v>41</v>
      </c>
      <c r="C18" s="350"/>
      <c r="D18" s="457">
        <v>8012231</v>
      </c>
      <c r="E18" s="466">
        <v>16.479393792988624</v>
      </c>
      <c r="F18" s="350"/>
      <c r="G18" s="462">
        <v>1087880</v>
      </c>
      <c r="H18" s="470">
        <v>16.675161002796617</v>
      </c>
      <c r="I18" s="350"/>
      <c r="J18" s="474">
        <v>386600</v>
      </c>
      <c r="K18" s="480">
        <f t="shared" si="0"/>
        <v>4.825122990088528</v>
      </c>
      <c r="L18" s="481">
        <f t="shared" si="5"/>
        <v>35.537007758208624</v>
      </c>
      <c r="M18" s="447"/>
      <c r="N18" s="360">
        <f t="shared" si="1"/>
        <v>5</v>
      </c>
      <c r="O18" s="360">
        <v>9</v>
      </c>
      <c r="P18" s="360">
        <f t="shared" si="2"/>
        <v>14</v>
      </c>
      <c r="Q18" s="361" t="str">
        <f t="shared" si="3"/>
        <v>Murcia, Región de</v>
      </c>
      <c r="R18" s="362">
        <f t="shared" si="4"/>
        <v>33.830963031312059</v>
      </c>
      <c r="S18" s="329"/>
      <c r="T18" s="329"/>
      <c r="U18" s="329"/>
    </row>
    <row r="19" spans="1:21" s="331" customFormat="1" ht="18" customHeight="1" x14ac:dyDescent="0.35">
      <c r="A19" s="330"/>
      <c r="B19" s="363" t="s">
        <v>3</v>
      </c>
      <c r="C19" s="350"/>
      <c r="D19" s="457">
        <v>5319285</v>
      </c>
      <c r="E19" s="466">
        <v>10.94059722094102</v>
      </c>
      <c r="F19" s="350"/>
      <c r="G19" s="462">
        <v>655895</v>
      </c>
      <c r="H19" s="470">
        <v>10.053640774652798</v>
      </c>
      <c r="I19" s="350"/>
      <c r="J19" s="474">
        <v>219504</v>
      </c>
      <c r="K19" s="480">
        <f t="shared" si="0"/>
        <v>4.1265696423485485</v>
      </c>
      <c r="L19" s="481">
        <f t="shared" si="5"/>
        <v>33.466332263548281</v>
      </c>
      <c r="M19" s="447"/>
      <c r="N19" s="360">
        <f t="shared" si="1"/>
        <v>10</v>
      </c>
      <c r="O19" s="360">
        <v>10</v>
      </c>
      <c r="P19" s="360">
        <f t="shared" si="2"/>
        <v>10</v>
      </c>
      <c r="Q19" s="361" t="str">
        <f t="shared" si="3"/>
        <v>Comunitat Valenciana</v>
      </c>
      <c r="R19" s="373">
        <f t="shared" si="4"/>
        <v>33.466332263548281</v>
      </c>
      <c r="S19" s="329"/>
      <c r="T19" s="329"/>
      <c r="U19" s="329"/>
    </row>
    <row r="20" spans="1:21" s="331" customFormat="1" ht="18" customHeight="1" x14ac:dyDescent="0.35">
      <c r="A20" s="330"/>
      <c r="B20" s="363" t="s">
        <v>2</v>
      </c>
      <c r="C20" s="350"/>
      <c r="D20" s="457">
        <v>1054681</v>
      </c>
      <c r="E20" s="466">
        <v>2.1692464339811264</v>
      </c>
      <c r="F20" s="350"/>
      <c r="G20" s="462">
        <v>151399</v>
      </c>
      <c r="H20" s="470">
        <v>2.3206628494525177</v>
      </c>
      <c r="I20" s="350"/>
      <c r="J20" s="474">
        <v>59616</v>
      </c>
      <c r="K20" s="480">
        <f t="shared" si="0"/>
        <v>5.6525148362395834</v>
      </c>
      <c r="L20" s="481">
        <f t="shared" si="5"/>
        <v>39.37674621364738</v>
      </c>
      <c r="M20" s="447"/>
      <c r="N20" s="360">
        <f t="shared" si="1"/>
        <v>2</v>
      </c>
      <c r="O20" s="360">
        <v>11</v>
      </c>
      <c r="P20" s="360">
        <f t="shared" si="2"/>
        <v>20</v>
      </c>
      <c r="Q20" s="361" t="str">
        <f t="shared" si="3"/>
        <v>TOTAL</v>
      </c>
      <c r="R20" s="362">
        <f t="shared" si="4"/>
        <v>33.417765757121252</v>
      </c>
      <c r="S20" s="329"/>
      <c r="T20" s="329"/>
      <c r="U20" s="329"/>
    </row>
    <row r="21" spans="1:21" s="331" customFormat="1" ht="18" customHeight="1" x14ac:dyDescent="0.35">
      <c r="A21" s="330"/>
      <c r="B21" s="363" t="s">
        <v>35</v>
      </c>
      <c r="C21" s="350"/>
      <c r="D21" s="457">
        <v>2705833</v>
      </c>
      <c r="E21" s="466">
        <v>5.5653022915919159</v>
      </c>
      <c r="F21" s="350"/>
      <c r="G21" s="462">
        <v>482428</v>
      </c>
      <c r="H21" s="470">
        <v>7.3947168550365534</v>
      </c>
      <c r="I21" s="350"/>
      <c r="J21" s="474">
        <v>85269</v>
      </c>
      <c r="K21" s="480">
        <f t="shared" si="0"/>
        <v>3.1513031292027263</v>
      </c>
      <c r="L21" s="481">
        <f t="shared" si="5"/>
        <v>17.674969114562174</v>
      </c>
      <c r="M21" s="447"/>
      <c r="N21" s="360">
        <f t="shared" si="1"/>
        <v>19</v>
      </c>
      <c r="O21" s="360">
        <v>12</v>
      </c>
      <c r="P21" s="360">
        <f t="shared" si="2"/>
        <v>13</v>
      </c>
      <c r="Q21" s="361" t="str">
        <f t="shared" si="3"/>
        <v>Madrid, Comunidad de</v>
      </c>
      <c r="R21" s="362">
        <f t="shared" si="4"/>
        <v>31.437790215116998</v>
      </c>
      <c r="S21" s="329"/>
      <c r="T21" s="329"/>
      <c r="U21" s="329"/>
    </row>
    <row r="22" spans="1:21" s="331" customFormat="1" ht="18" customHeight="1" x14ac:dyDescent="0.35">
      <c r="A22" s="330"/>
      <c r="B22" s="363" t="s">
        <v>42</v>
      </c>
      <c r="C22" s="350"/>
      <c r="D22" s="457">
        <v>7009268</v>
      </c>
      <c r="E22" s="466">
        <v>14.416519889727814</v>
      </c>
      <c r="F22" s="350"/>
      <c r="G22" s="462">
        <v>834941</v>
      </c>
      <c r="H22" s="470">
        <v>12.798080305581507</v>
      </c>
      <c r="I22" s="350"/>
      <c r="J22" s="474">
        <v>262487</v>
      </c>
      <c r="K22" s="480">
        <f t="shared" si="0"/>
        <v>3.7448560962428603</v>
      </c>
      <c r="L22" s="481">
        <f t="shared" si="5"/>
        <v>31.437790215116998</v>
      </c>
      <c r="M22" s="447"/>
      <c r="N22" s="360">
        <f t="shared" si="1"/>
        <v>12</v>
      </c>
      <c r="O22" s="360">
        <v>13</v>
      </c>
      <c r="P22" s="360">
        <f t="shared" si="2"/>
        <v>2</v>
      </c>
      <c r="Q22" s="361" t="str">
        <f t="shared" si="3"/>
        <v>Aragón</v>
      </c>
      <c r="R22" s="362">
        <f t="shared" si="4"/>
        <v>31.146191467725533</v>
      </c>
      <c r="S22" s="329"/>
      <c r="T22" s="329"/>
      <c r="U22" s="329"/>
    </row>
    <row r="23" spans="1:21" ht="18" customHeight="1" x14ac:dyDescent="0.35">
      <c r="A23" s="332"/>
      <c r="B23" s="363" t="s">
        <v>43</v>
      </c>
      <c r="C23" s="350"/>
      <c r="D23" s="457">
        <v>1568492</v>
      </c>
      <c r="E23" s="466">
        <v>3.226042450492542</v>
      </c>
      <c r="F23" s="350"/>
      <c r="G23" s="462">
        <v>199412</v>
      </c>
      <c r="H23" s="470">
        <v>3.0566121317513688</v>
      </c>
      <c r="I23" s="350"/>
      <c r="J23" s="474">
        <v>67463</v>
      </c>
      <c r="K23" s="480">
        <f t="shared" si="0"/>
        <v>4.3011376532363572</v>
      </c>
      <c r="L23" s="481">
        <f t="shared" si="5"/>
        <v>33.830963031312059</v>
      </c>
      <c r="M23" s="447"/>
      <c r="N23" s="360">
        <f t="shared" si="1"/>
        <v>9</v>
      </c>
      <c r="O23" s="360">
        <v>14</v>
      </c>
      <c r="P23" s="360">
        <f t="shared" si="2"/>
        <v>5</v>
      </c>
      <c r="Q23" s="361" t="str">
        <f t="shared" si="3"/>
        <v>Canarias</v>
      </c>
      <c r="R23" s="362">
        <f t="shared" si="4"/>
        <v>29.07645512035203</v>
      </c>
      <c r="S23" s="329"/>
      <c r="T23" s="329"/>
      <c r="U23" s="329"/>
    </row>
    <row r="24" spans="1:21" s="331" customFormat="1" ht="18" customHeight="1" x14ac:dyDescent="0.35">
      <c r="B24" s="363" t="s">
        <v>44</v>
      </c>
      <c r="C24" s="350"/>
      <c r="D24" s="458">
        <v>678333</v>
      </c>
      <c r="E24" s="466">
        <v>1.3951815205751497</v>
      </c>
      <c r="F24" s="350"/>
      <c r="G24" s="463">
        <v>84373</v>
      </c>
      <c r="H24" s="470">
        <v>1.2932799199258731</v>
      </c>
      <c r="I24" s="350"/>
      <c r="J24" s="476">
        <v>20949</v>
      </c>
      <c r="K24" s="483">
        <f t="shared" si="0"/>
        <v>3.0883061858998455</v>
      </c>
      <c r="L24" s="481">
        <f t="shared" si="5"/>
        <v>24.829032984485558</v>
      </c>
      <c r="M24" s="447"/>
      <c r="N24" s="360">
        <f t="shared" si="1"/>
        <v>17</v>
      </c>
      <c r="O24" s="360">
        <v>15</v>
      </c>
      <c r="P24" s="360">
        <f t="shared" si="2"/>
        <v>3</v>
      </c>
      <c r="Q24" s="361" t="str">
        <f t="shared" si="3"/>
        <v>Asturias, Principado de</v>
      </c>
      <c r="R24" s="362">
        <f t="shared" si="4"/>
        <v>27.513923349697041</v>
      </c>
      <c r="S24" s="329"/>
      <c r="T24" s="329"/>
      <c r="U24" s="329"/>
    </row>
    <row r="25" spans="1:21" s="331" customFormat="1" ht="18" customHeight="1" x14ac:dyDescent="0.35">
      <c r="B25" s="363" t="s">
        <v>45</v>
      </c>
      <c r="C25" s="350"/>
      <c r="D25" s="458">
        <v>2227684</v>
      </c>
      <c r="E25" s="466">
        <v>4.5818551514977628</v>
      </c>
      <c r="F25" s="350"/>
      <c r="G25" s="463">
        <v>337108</v>
      </c>
      <c r="H25" s="470">
        <v>5.1672336795701383</v>
      </c>
      <c r="I25" s="350"/>
      <c r="J25" s="476">
        <v>117866</v>
      </c>
      <c r="K25" s="483">
        <f t="shared" si="0"/>
        <v>5.290965864099217</v>
      </c>
      <c r="L25" s="481">
        <f t="shared" si="5"/>
        <v>34.963869145793041</v>
      </c>
      <c r="M25" s="447"/>
      <c r="N25" s="360">
        <f t="shared" si="1"/>
        <v>7</v>
      </c>
      <c r="O25" s="360">
        <v>16</v>
      </c>
      <c r="P25" s="360">
        <f t="shared" si="2"/>
        <v>18</v>
      </c>
      <c r="Q25" s="361" t="str">
        <f t="shared" si="3"/>
        <v>Ceuta y Melilla</v>
      </c>
      <c r="R25" s="373">
        <f t="shared" si="4"/>
        <v>26.494888671054476</v>
      </c>
      <c r="S25" s="329"/>
      <c r="T25" s="329"/>
      <c r="U25" s="329"/>
    </row>
    <row r="26" spans="1:21" s="331" customFormat="1" ht="18" customHeight="1" x14ac:dyDescent="0.35">
      <c r="B26" s="363" t="s">
        <v>46</v>
      </c>
      <c r="C26" s="350"/>
      <c r="D26" s="458">
        <v>324184</v>
      </c>
      <c r="E26" s="467">
        <v>0.6667750589550181</v>
      </c>
      <c r="F26" s="350"/>
      <c r="G26" s="463">
        <v>43810</v>
      </c>
      <c r="H26" s="471">
        <v>0.67152517146424218</v>
      </c>
      <c r="I26" s="350"/>
      <c r="J26" s="476">
        <v>14827</v>
      </c>
      <c r="K26" s="483">
        <f t="shared" si="0"/>
        <v>4.5736371936924707</v>
      </c>
      <c r="L26" s="484">
        <f t="shared" si="5"/>
        <v>33.843871262268891</v>
      </c>
      <c r="M26" s="447"/>
      <c r="N26" s="360">
        <f t="shared" si="1"/>
        <v>8</v>
      </c>
      <c r="O26" s="360">
        <v>17</v>
      </c>
      <c r="P26" s="360">
        <f t="shared" si="2"/>
        <v>15</v>
      </c>
      <c r="Q26" s="361" t="str">
        <f t="shared" si="3"/>
        <v>Navarra, Comunidad Foral de</v>
      </c>
      <c r="R26" s="362">
        <f t="shared" si="4"/>
        <v>24.829032984485558</v>
      </c>
      <c r="S26" s="329"/>
      <c r="T26" s="329"/>
      <c r="U26" s="329"/>
    </row>
    <row r="27" spans="1:21" s="331" customFormat="1" ht="18" customHeight="1" x14ac:dyDescent="0.35">
      <c r="B27" s="384" t="s">
        <v>1</v>
      </c>
      <c r="C27" s="350"/>
      <c r="D27" s="459">
        <v>169164</v>
      </c>
      <c r="E27" s="468">
        <v>0.34793307526918876</v>
      </c>
      <c r="F27" s="350"/>
      <c r="G27" s="464">
        <v>21423</v>
      </c>
      <c r="H27" s="472">
        <v>0.32837442931473315</v>
      </c>
      <c r="I27" s="350"/>
      <c r="J27" s="477">
        <v>5676</v>
      </c>
      <c r="K27" s="485">
        <f t="shared" si="0"/>
        <v>3.3553238277647726</v>
      </c>
      <c r="L27" s="486">
        <f t="shared" si="5"/>
        <v>26.494888671054476</v>
      </c>
      <c r="M27" s="447"/>
      <c r="N27" s="360">
        <f>_xlfn.RANK.EQ(L27,L$10:L$29,0)</f>
        <v>16</v>
      </c>
      <c r="O27" s="360">
        <v>18</v>
      </c>
      <c r="P27" s="360">
        <f t="shared" si="2"/>
        <v>6</v>
      </c>
      <c r="Q27" s="361" t="str">
        <f t="shared" si="3"/>
        <v>Cantabria</v>
      </c>
      <c r="R27" s="362">
        <f t="shared" si="4"/>
        <v>22.670679983581884</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17.674969114562174</v>
      </c>
      <c r="S28" s="329"/>
      <c r="T28" s="329"/>
      <c r="U28" s="329"/>
    </row>
    <row r="29" spans="1:21" s="394" customFormat="1" ht="18" customHeight="1" x14ac:dyDescent="0.35">
      <c r="B29" s="1236" t="s">
        <v>0</v>
      </c>
      <c r="C29" s="320"/>
      <c r="D29" s="1237">
        <f>SUM(D10:D27)</f>
        <v>48619695</v>
      </c>
      <c r="E29" s="1238">
        <f>SUM(E10:E27)</f>
        <v>99.999999999999986</v>
      </c>
      <c r="F29" s="320"/>
      <c r="G29" s="1237">
        <f>SUM(G10:G27)</f>
        <v>6523955</v>
      </c>
      <c r="H29" s="1238">
        <f>SUM(H10:H27)</f>
        <v>100</v>
      </c>
      <c r="I29" s="320"/>
      <c r="J29" s="1237">
        <f>SUM(J10:J27)</f>
        <v>2180160</v>
      </c>
      <c r="K29" s="1239">
        <f>J29*100/D29</f>
        <v>4.4841087546929286</v>
      </c>
      <c r="L29" s="1240">
        <f>J29*100/G29</f>
        <v>33.417765757121252</v>
      </c>
      <c r="M29" s="447"/>
      <c r="N29" s="360">
        <f>_xlfn.RANK.EQ(L29,L$10:L$29,0)</f>
        <v>11</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76" t="s">
        <v>490</v>
      </c>
      <c r="C32" s="1476"/>
      <c r="D32" s="1476"/>
      <c r="E32" s="1476"/>
      <c r="F32" s="1476"/>
      <c r="G32" s="1476"/>
      <c r="H32" s="1476"/>
      <c r="I32" s="1476"/>
      <c r="J32" s="1476"/>
      <c r="K32" s="1476"/>
      <c r="L32" s="1476"/>
      <c r="M32" s="1241"/>
      <c r="O32" s="450"/>
    </row>
    <row r="33" spans="2:17" x14ac:dyDescent="0.25">
      <c r="B33" s="1477" t="s">
        <v>241</v>
      </c>
      <c r="C33" s="1477"/>
      <c r="D33" s="1477"/>
      <c r="E33" s="1477"/>
      <c r="F33" s="1477"/>
      <c r="G33" s="1477"/>
      <c r="H33" s="1477"/>
      <c r="I33" s="1477"/>
      <c r="J33" s="1477"/>
      <c r="K33" s="1477"/>
      <c r="L33" s="1477"/>
      <c r="M33" s="785"/>
      <c r="N33" s="785"/>
      <c r="O33" s="785"/>
      <c r="P33" s="785"/>
      <c r="Q33" s="785"/>
    </row>
    <row r="34" spans="2:17" ht="4.5" customHeight="1" x14ac:dyDescent="0.25">
      <c r="B34" s="1470"/>
      <c r="C34" s="1470"/>
      <c r="D34" s="1470"/>
      <c r="E34" s="1470"/>
      <c r="F34" s="1470"/>
      <c r="G34" s="1470"/>
      <c r="H34" s="1470"/>
      <c r="I34" s="1470"/>
      <c r="J34" s="1470"/>
      <c r="K34" s="1470"/>
      <c r="L34" s="1470"/>
      <c r="M34" s="1470"/>
      <c r="N34" s="1470"/>
      <c r="O34" s="1470"/>
      <c r="P34" s="1470"/>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4"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3"/>
      <c r="C2" s="1433"/>
    </row>
    <row r="3" spans="1:53" s="345" customFormat="1" ht="4.5" customHeight="1" x14ac:dyDescent="0.25">
      <c r="B3" s="1434"/>
      <c r="C3" s="1434"/>
    </row>
    <row r="4" spans="1:53" s="345" customFormat="1" ht="17.25" customHeight="1" x14ac:dyDescent="0.25">
      <c r="A4" s="1435" t="s">
        <v>394</v>
      </c>
      <c r="B4" s="1435"/>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1:53" s="345" customFormat="1" ht="17.25" customHeight="1" x14ac:dyDescent="0.25">
      <c r="B5" s="1436" t="str">
        <f>porsaad!$B$6</f>
        <v>Situación a 28 de febrero de 2025</v>
      </c>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row>
    <row r="6" spans="1:53" s="345" customFormat="1" ht="6" customHeight="1" x14ac:dyDescent="0.25"/>
    <row r="7" spans="1:53" s="322" customFormat="1" ht="12.75" customHeight="1" x14ac:dyDescent="0.25">
      <c r="A7" s="316"/>
      <c r="B7" s="1437" t="s">
        <v>12</v>
      </c>
      <c r="C7" s="317"/>
      <c r="D7" s="1440" t="s">
        <v>13</v>
      </c>
      <c r="E7" s="1441"/>
      <c r="F7" s="1441"/>
      <c r="G7" s="1441"/>
      <c r="H7" s="1441"/>
      <c r="I7" s="318"/>
      <c r="J7" s="1444"/>
      <c r="K7" s="1444"/>
      <c r="L7" s="1444"/>
      <c r="M7" s="1444"/>
      <c r="N7" s="1444"/>
      <c r="O7" s="1444"/>
      <c r="P7" s="318"/>
      <c r="Q7" s="1444"/>
      <c r="R7" s="1444"/>
      <c r="S7" s="1444"/>
      <c r="T7" s="1444"/>
      <c r="U7" s="1444"/>
      <c r="V7" s="1444"/>
      <c r="W7" s="318"/>
      <c r="X7" s="1444"/>
      <c r="Y7" s="1444"/>
      <c r="Z7" s="1444"/>
      <c r="AA7" s="1444"/>
      <c r="AB7" s="1444"/>
      <c r="AC7" s="1445"/>
      <c r="AD7" s="319"/>
      <c r="AE7" s="319"/>
      <c r="AF7" s="320"/>
      <c r="AG7" s="320"/>
      <c r="AH7" s="320"/>
      <c r="AI7" s="320"/>
      <c r="AJ7" s="320"/>
      <c r="AK7" s="320"/>
      <c r="AL7" s="321"/>
    </row>
    <row r="8" spans="1:53" s="322" customFormat="1" ht="33.75" customHeight="1" x14ac:dyDescent="0.25">
      <c r="A8" s="316"/>
      <c r="B8" s="1438"/>
      <c r="C8" s="317"/>
      <c r="D8" s="1442"/>
      <c r="E8" s="1443"/>
      <c r="F8" s="1443"/>
      <c r="G8" s="1443"/>
      <c r="H8" s="1443"/>
      <c r="I8" s="323"/>
      <c r="J8" s="1446" t="s">
        <v>172</v>
      </c>
      <c r="K8" s="1447"/>
      <c r="L8" s="1447"/>
      <c r="M8" s="1447"/>
      <c r="N8" s="1447"/>
      <c r="O8" s="1448"/>
      <c r="P8" s="317"/>
      <c r="Q8" s="1446" t="s">
        <v>173</v>
      </c>
      <c r="R8" s="1447"/>
      <c r="S8" s="1447"/>
      <c r="T8" s="1447"/>
      <c r="U8" s="1447"/>
      <c r="V8" s="1448"/>
      <c r="W8" s="317"/>
      <c r="X8" s="1446" t="s">
        <v>174</v>
      </c>
      <c r="Y8" s="1447"/>
      <c r="Z8" s="1447"/>
      <c r="AA8" s="1447"/>
      <c r="AB8" s="1447"/>
      <c r="AC8" s="1448"/>
      <c r="AD8" s="319"/>
      <c r="AE8" s="319"/>
      <c r="AF8" s="320"/>
      <c r="AG8" s="320"/>
      <c r="AH8" s="320"/>
      <c r="AI8" s="320"/>
      <c r="AJ8" s="320"/>
      <c r="AK8" s="320"/>
      <c r="AL8" s="321"/>
    </row>
    <row r="9" spans="1:53" s="322" customFormat="1" ht="21.75" customHeight="1" x14ac:dyDescent="0.25">
      <c r="A9" s="316"/>
      <c r="B9" s="1438"/>
      <c r="C9" s="317"/>
      <c r="D9" s="1449" t="s">
        <v>9</v>
      </c>
      <c r="E9" s="1451" t="s">
        <v>24</v>
      </c>
      <c r="F9" s="1452"/>
      <c r="G9" s="1451" t="s">
        <v>23</v>
      </c>
      <c r="H9" s="1453"/>
      <c r="I9" s="323"/>
      <c r="J9" s="1454" t="s">
        <v>9</v>
      </c>
      <c r="K9" s="1457" t="s">
        <v>212</v>
      </c>
      <c r="L9" s="1459" t="s">
        <v>24</v>
      </c>
      <c r="M9" s="1460"/>
      <c r="N9" s="1455" t="s">
        <v>23</v>
      </c>
      <c r="O9" s="1456"/>
      <c r="P9" s="317"/>
      <c r="Q9" s="1454" t="s">
        <v>9</v>
      </c>
      <c r="R9" s="1457" t="s">
        <v>212</v>
      </c>
      <c r="S9" s="1459" t="s">
        <v>24</v>
      </c>
      <c r="T9" s="1460"/>
      <c r="U9" s="1455" t="s">
        <v>23</v>
      </c>
      <c r="V9" s="1456"/>
      <c r="W9" s="317"/>
      <c r="X9" s="1454" t="s">
        <v>9</v>
      </c>
      <c r="Y9" s="1457" t="s">
        <v>212</v>
      </c>
      <c r="Z9" s="1459" t="s">
        <v>24</v>
      </c>
      <c r="AA9" s="1460"/>
      <c r="AB9" s="1455" t="s">
        <v>23</v>
      </c>
      <c r="AC9" s="1456"/>
      <c r="AD9" s="319"/>
      <c r="AE9" s="319"/>
      <c r="AF9" s="320"/>
      <c r="AG9" s="320"/>
      <c r="AH9" s="320"/>
      <c r="AI9" s="320"/>
      <c r="AJ9" s="320"/>
      <c r="AK9" s="320"/>
      <c r="AL9" s="321"/>
    </row>
    <row r="10" spans="1:53" s="322" customFormat="1" ht="36.75" customHeight="1" x14ac:dyDescent="0.25">
      <c r="A10" s="316"/>
      <c r="B10" s="1439"/>
      <c r="C10" s="317"/>
      <c r="D10" s="1450"/>
      <c r="E10" s="407" t="s">
        <v>9</v>
      </c>
      <c r="F10" s="403" t="s">
        <v>212</v>
      </c>
      <c r="G10" s="406" t="s">
        <v>9</v>
      </c>
      <c r="H10" s="886" t="s">
        <v>212</v>
      </c>
      <c r="I10" s="346"/>
      <c r="J10" s="1450"/>
      <c r="K10" s="1458"/>
      <c r="L10" s="404" t="s">
        <v>9</v>
      </c>
      <c r="M10" s="403" t="s">
        <v>213</v>
      </c>
      <c r="N10" s="407" t="s">
        <v>9</v>
      </c>
      <c r="O10" s="402" t="s">
        <v>213</v>
      </c>
      <c r="P10" s="347"/>
      <c r="Q10" s="1450"/>
      <c r="R10" s="1458"/>
      <c r="S10" s="404" t="s">
        <v>9</v>
      </c>
      <c r="T10" s="403" t="s">
        <v>213</v>
      </c>
      <c r="U10" s="407" t="s">
        <v>9</v>
      </c>
      <c r="V10" s="402" t="s">
        <v>213</v>
      </c>
      <c r="W10" s="347"/>
      <c r="X10" s="1450"/>
      <c r="Y10" s="1458"/>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423413</v>
      </c>
      <c r="E12" s="352">
        <f>L12+S12+Z12</f>
        <v>262436</v>
      </c>
      <c r="F12" s="353">
        <f>E12/$D12*100</f>
        <v>61.9810917473011</v>
      </c>
      <c r="G12" s="352">
        <f>N12+U12+AB12</f>
        <v>160977</v>
      </c>
      <c r="H12" s="354">
        <f>G12/$D12*100</f>
        <v>38.0189082526989</v>
      </c>
      <c r="I12" s="350"/>
      <c r="J12" s="355">
        <v>120238</v>
      </c>
      <c r="K12" s="356">
        <v>28.397333100306319</v>
      </c>
      <c r="L12" s="357">
        <v>50549</v>
      </c>
      <c r="M12" s="353">
        <v>42.040785774879822</v>
      </c>
      <c r="N12" s="357">
        <v>69689</v>
      </c>
      <c r="O12" s="358">
        <v>57.959214225120178</v>
      </c>
      <c r="P12" s="350"/>
      <c r="Q12" s="355">
        <v>102819</v>
      </c>
      <c r="R12" s="356">
        <v>24.283382890936274</v>
      </c>
      <c r="S12" s="357">
        <v>67655</v>
      </c>
      <c r="T12" s="353">
        <v>65.800095313123066</v>
      </c>
      <c r="U12" s="357">
        <v>35164</v>
      </c>
      <c r="V12" s="358">
        <v>34.199904686876941</v>
      </c>
      <c r="W12" s="350"/>
      <c r="X12" s="355">
        <v>200356</v>
      </c>
      <c r="Y12" s="356">
        <v>47.319284008757407</v>
      </c>
      <c r="Z12" s="357">
        <v>144232</v>
      </c>
      <c r="AA12" s="353">
        <v>71.987861606340715</v>
      </c>
      <c r="AB12" s="357">
        <v>56124</v>
      </c>
      <c r="AC12" s="358">
        <f t="shared" ref="AC12:AC29" si="0">AB12/$X12*100</f>
        <v>28.012138393659285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57888</v>
      </c>
      <c r="E13" s="365">
        <f t="shared" ref="E13:E29" si="2">L13+S13+Z13</f>
        <v>36956</v>
      </c>
      <c r="F13" s="366">
        <f t="shared" ref="F13:H29" si="3">E13/$D13*100</f>
        <v>63.840519624101709</v>
      </c>
      <c r="G13" s="365">
        <f t="shared" ref="G13:G29" si="4">N13+U13+AB13</f>
        <v>20932</v>
      </c>
      <c r="H13" s="367">
        <f t="shared" si="3"/>
        <v>36.159480375898283</v>
      </c>
      <c r="I13" s="350"/>
      <c r="J13" s="368">
        <v>11113</v>
      </c>
      <c r="K13" s="369">
        <v>19.197415699281368</v>
      </c>
      <c r="L13" s="370">
        <v>4734</v>
      </c>
      <c r="M13" s="371">
        <v>42.598758211104112</v>
      </c>
      <c r="N13" s="370">
        <v>6379</v>
      </c>
      <c r="O13" s="372">
        <v>57.401241788895888</v>
      </c>
      <c r="P13" s="350"/>
      <c r="Q13" s="368">
        <v>11440</v>
      </c>
      <c r="R13" s="369">
        <v>19.762299613045879</v>
      </c>
      <c r="S13" s="370">
        <v>7015</v>
      </c>
      <c r="T13" s="371">
        <v>61.319930069930074</v>
      </c>
      <c r="U13" s="370">
        <v>4425</v>
      </c>
      <c r="V13" s="372">
        <v>38.680069930069934</v>
      </c>
      <c r="W13" s="350"/>
      <c r="X13" s="368">
        <v>35335</v>
      </c>
      <c r="Y13" s="369">
        <v>61.040284687672752</v>
      </c>
      <c r="Z13" s="370">
        <v>25207</v>
      </c>
      <c r="AA13" s="371">
        <v>71.337201075420978</v>
      </c>
      <c r="AB13" s="370">
        <v>10128</v>
      </c>
      <c r="AC13" s="372">
        <f t="shared" si="0"/>
        <v>28.662798924579029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51675</v>
      </c>
      <c r="E14" s="365">
        <f t="shared" si="2"/>
        <v>33172</v>
      </c>
      <c r="F14" s="366">
        <f t="shared" si="3"/>
        <v>64.193517174649244</v>
      </c>
      <c r="G14" s="365">
        <f t="shared" si="4"/>
        <v>18503</v>
      </c>
      <c r="H14" s="367">
        <f t="shared" si="3"/>
        <v>35.806482825350749</v>
      </c>
      <c r="I14" s="350"/>
      <c r="J14" s="368">
        <v>10907</v>
      </c>
      <c r="K14" s="369">
        <v>21.10691823899371</v>
      </c>
      <c r="L14" s="370">
        <v>4604</v>
      </c>
      <c r="M14" s="371">
        <v>42.211423856239108</v>
      </c>
      <c r="N14" s="370">
        <v>6303</v>
      </c>
      <c r="O14" s="372">
        <v>57.788576143760885</v>
      </c>
      <c r="P14" s="350"/>
      <c r="Q14" s="368">
        <v>11915</v>
      </c>
      <c r="R14" s="369">
        <v>23.057571359458152</v>
      </c>
      <c r="S14" s="370">
        <v>7223</v>
      </c>
      <c r="T14" s="371">
        <v>60.621065883340329</v>
      </c>
      <c r="U14" s="370">
        <v>4692</v>
      </c>
      <c r="V14" s="372">
        <v>39.378934116659678</v>
      </c>
      <c r="W14" s="350"/>
      <c r="X14" s="368">
        <v>28853</v>
      </c>
      <c r="Y14" s="369">
        <v>55.835510401548142</v>
      </c>
      <c r="Z14" s="370">
        <v>21345</v>
      </c>
      <c r="AA14" s="371">
        <v>73.978442449658615</v>
      </c>
      <c r="AB14" s="370">
        <v>7508</v>
      </c>
      <c r="AC14" s="372">
        <f t="shared" si="0"/>
        <v>26.021557550341385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46508</v>
      </c>
      <c r="E15" s="365">
        <f t="shared" si="2"/>
        <v>28051</v>
      </c>
      <c r="F15" s="366">
        <f t="shared" si="3"/>
        <v>60.314354519652532</v>
      </c>
      <c r="G15" s="365">
        <f t="shared" si="4"/>
        <v>18457</v>
      </c>
      <c r="H15" s="367">
        <f t="shared" si="3"/>
        <v>39.685645480347468</v>
      </c>
      <c r="I15" s="350"/>
      <c r="J15" s="368">
        <v>13560</v>
      </c>
      <c r="K15" s="369">
        <v>29.156274189386771</v>
      </c>
      <c r="L15" s="370">
        <v>5884</v>
      </c>
      <c r="M15" s="371">
        <v>43.392330383480825</v>
      </c>
      <c r="N15" s="370">
        <v>7676</v>
      </c>
      <c r="O15" s="372">
        <v>56.607669616519175</v>
      </c>
      <c r="P15" s="350"/>
      <c r="Q15" s="368">
        <v>10943</v>
      </c>
      <c r="R15" s="369">
        <v>23.529285284252172</v>
      </c>
      <c r="S15" s="370">
        <v>6490</v>
      </c>
      <c r="T15" s="371">
        <v>59.307319747783971</v>
      </c>
      <c r="U15" s="370">
        <v>4453</v>
      </c>
      <c r="V15" s="372">
        <v>40.692680252216029</v>
      </c>
      <c r="W15" s="350"/>
      <c r="X15" s="368">
        <v>22005</v>
      </c>
      <c r="Y15" s="369">
        <v>47.314440526361054</v>
      </c>
      <c r="Z15" s="370">
        <v>15677</v>
      </c>
      <c r="AA15" s="371">
        <v>71.242899341058859</v>
      </c>
      <c r="AB15" s="370">
        <v>6328</v>
      </c>
      <c r="AC15" s="372">
        <f t="shared" si="0"/>
        <v>28.757100658941148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76187</v>
      </c>
      <c r="E16" s="365">
        <f t="shared" si="2"/>
        <v>44633</v>
      </c>
      <c r="F16" s="366">
        <f t="shared" si="3"/>
        <v>58.583485371520069</v>
      </c>
      <c r="G16" s="365">
        <f t="shared" si="4"/>
        <v>31554</v>
      </c>
      <c r="H16" s="367">
        <f t="shared" si="3"/>
        <v>41.416514628479923</v>
      </c>
      <c r="I16" s="350"/>
      <c r="J16" s="368">
        <v>25639</v>
      </c>
      <c r="K16" s="369">
        <v>33.652722905482563</v>
      </c>
      <c r="L16" s="370">
        <v>10690</v>
      </c>
      <c r="M16" s="371">
        <v>41.694293849214084</v>
      </c>
      <c r="N16" s="370">
        <v>14949</v>
      </c>
      <c r="O16" s="372">
        <v>58.305706150785909</v>
      </c>
      <c r="P16" s="350"/>
      <c r="Q16" s="368">
        <v>18405</v>
      </c>
      <c r="R16" s="369">
        <v>24.15766469345164</v>
      </c>
      <c r="S16" s="370">
        <v>11084</v>
      </c>
      <c r="T16" s="371">
        <v>60.222765552838894</v>
      </c>
      <c r="U16" s="370">
        <v>7321</v>
      </c>
      <c r="V16" s="372">
        <v>39.777234447161099</v>
      </c>
      <c r="W16" s="350"/>
      <c r="X16" s="368">
        <v>32143</v>
      </c>
      <c r="Y16" s="369">
        <v>42.189612401065801</v>
      </c>
      <c r="Z16" s="370">
        <v>22859</v>
      </c>
      <c r="AA16" s="371">
        <v>71.116572815231933</v>
      </c>
      <c r="AB16" s="370">
        <v>9284</v>
      </c>
      <c r="AC16" s="372">
        <f t="shared" si="0"/>
        <v>28.883427184768067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23198</v>
      </c>
      <c r="E17" s="375">
        <f t="shared" si="2"/>
        <v>14276</v>
      </c>
      <c r="F17" s="376">
        <f t="shared" si="3"/>
        <v>61.539787912751095</v>
      </c>
      <c r="G17" s="375">
        <f t="shared" si="4"/>
        <v>8922</v>
      </c>
      <c r="H17" s="367">
        <f t="shared" si="3"/>
        <v>38.460212087248905</v>
      </c>
      <c r="I17" s="350"/>
      <c r="J17" s="377">
        <v>6487</v>
      </c>
      <c r="K17" s="378">
        <v>27.963617553237345</v>
      </c>
      <c r="L17" s="375">
        <v>2748</v>
      </c>
      <c r="M17" s="376">
        <v>42.361646369662402</v>
      </c>
      <c r="N17" s="375">
        <v>3739</v>
      </c>
      <c r="O17" s="372">
        <v>57.638353630337605</v>
      </c>
      <c r="P17" s="350"/>
      <c r="Q17" s="377">
        <v>4972</v>
      </c>
      <c r="R17" s="378">
        <v>21.432882145012503</v>
      </c>
      <c r="S17" s="375">
        <v>2835</v>
      </c>
      <c r="T17" s="376">
        <v>57.019308125502818</v>
      </c>
      <c r="U17" s="375">
        <v>2137</v>
      </c>
      <c r="V17" s="372">
        <v>42.980691874497182</v>
      </c>
      <c r="W17" s="350"/>
      <c r="X17" s="377">
        <v>11739</v>
      </c>
      <c r="Y17" s="378">
        <v>50.603500301750145</v>
      </c>
      <c r="Z17" s="375">
        <v>8693</v>
      </c>
      <c r="AA17" s="376">
        <v>74.05230428486243</v>
      </c>
      <c r="AB17" s="375">
        <v>3046</v>
      </c>
      <c r="AC17" s="372">
        <f t="shared" si="0"/>
        <v>25.947695715137577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160402</v>
      </c>
      <c r="E18" s="365">
        <f t="shared" si="2"/>
        <v>99991</v>
      </c>
      <c r="F18" s="366">
        <f t="shared" si="3"/>
        <v>62.337751399608486</v>
      </c>
      <c r="G18" s="365">
        <f t="shared" si="4"/>
        <v>60411</v>
      </c>
      <c r="H18" s="367">
        <f t="shared" si="3"/>
        <v>37.662248600391521</v>
      </c>
      <c r="I18" s="350"/>
      <c r="J18" s="368">
        <v>32446</v>
      </c>
      <c r="K18" s="369">
        <v>20.2279273325769</v>
      </c>
      <c r="L18" s="370">
        <v>13726</v>
      </c>
      <c r="M18" s="371">
        <v>42.304136103063549</v>
      </c>
      <c r="N18" s="370">
        <v>18720</v>
      </c>
      <c r="O18" s="372">
        <v>57.695863896936451</v>
      </c>
      <c r="P18" s="350"/>
      <c r="Q18" s="368">
        <v>29288</v>
      </c>
      <c r="R18" s="369">
        <v>18.25912395107293</v>
      </c>
      <c r="S18" s="370">
        <v>16896</v>
      </c>
      <c r="T18" s="371">
        <v>57.689155968314665</v>
      </c>
      <c r="U18" s="370">
        <v>12392</v>
      </c>
      <c r="V18" s="372">
        <v>42.310844031685328</v>
      </c>
      <c r="W18" s="350"/>
      <c r="X18" s="368">
        <v>98668</v>
      </c>
      <c r="Y18" s="369">
        <v>61.512948716350166</v>
      </c>
      <c r="Z18" s="370">
        <v>69369</v>
      </c>
      <c r="AA18" s="371">
        <v>70.305468845015611</v>
      </c>
      <c r="AB18" s="370">
        <v>29299</v>
      </c>
      <c r="AC18" s="372">
        <f t="shared" si="0"/>
        <v>29.694531154984393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100632</v>
      </c>
      <c r="E19" s="365">
        <f t="shared" si="2"/>
        <v>62674</v>
      </c>
      <c r="F19" s="366">
        <f t="shared" si="3"/>
        <v>62.280387948167579</v>
      </c>
      <c r="G19" s="365">
        <f t="shared" si="4"/>
        <v>37958</v>
      </c>
      <c r="H19" s="367">
        <f t="shared" si="3"/>
        <v>37.719612051832421</v>
      </c>
      <c r="I19" s="350"/>
      <c r="J19" s="368">
        <v>23441</v>
      </c>
      <c r="K19" s="369">
        <v>23.293783289609667</v>
      </c>
      <c r="L19" s="370">
        <v>9851</v>
      </c>
      <c r="M19" s="371">
        <v>42.024657651124095</v>
      </c>
      <c r="N19" s="370">
        <v>13590</v>
      </c>
      <c r="O19" s="372">
        <v>57.975342348875905</v>
      </c>
      <c r="P19" s="350"/>
      <c r="Q19" s="368">
        <v>20122</v>
      </c>
      <c r="R19" s="369">
        <v>19.995627633357181</v>
      </c>
      <c r="S19" s="370">
        <v>12498</v>
      </c>
      <c r="T19" s="371">
        <v>62.11112215485538</v>
      </c>
      <c r="U19" s="370">
        <v>7624</v>
      </c>
      <c r="V19" s="372">
        <v>37.88887784514462</v>
      </c>
      <c r="W19" s="350"/>
      <c r="X19" s="368">
        <v>57069</v>
      </c>
      <c r="Y19" s="369">
        <v>56.710589077033148</v>
      </c>
      <c r="Z19" s="370">
        <v>40325</v>
      </c>
      <c r="AA19" s="371">
        <v>70.660078151010183</v>
      </c>
      <c r="AB19" s="370">
        <v>16744</v>
      </c>
      <c r="AC19" s="372">
        <f t="shared" si="0"/>
        <v>29.339921848989821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386600</v>
      </c>
      <c r="E20" s="365">
        <f t="shared" si="2"/>
        <v>240901</v>
      </c>
      <c r="F20" s="366">
        <f t="shared" si="3"/>
        <v>62.312726332126232</v>
      </c>
      <c r="G20" s="365">
        <f t="shared" si="4"/>
        <v>145699</v>
      </c>
      <c r="H20" s="367">
        <f t="shared" si="3"/>
        <v>37.687273667873775</v>
      </c>
      <c r="I20" s="350"/>
      <c r="J20" s="368">
        <v>97154</v>
      </c>
      <c r="K20" s="369">
        <v>25.130367304707708</v>
      </c>
      <c r="L20" s="370">
        <v>42593</v>
      </c>
      <c r="M20" s="371">
        <v>43.840706507194767</v>
      </c>
      <c r="N20" s="370">
        <v>54561</v>
      </c>
      <c r="O20" s="372">
        <v>56.15929349280524</v>
      </c>
      <c r="P20" s="350"/>
      <c r="Q20" s="368">
        <v>89130</v>
      </c>
      <c r="R20" s="369">
        <v>23.054837040869117</v>
      </c>
      <c r="S20" s="370">
        <v>55615</v>
      </c>
      <c r="T20" s="371">
        <v>62.397621451811958</v>
      </c>
      <c r="U20" s="370">
        <v>33515</v>
      </c>
      <c r="V20" s="372">
        <v>37.602378548188042</v>
      </c>
      <c r="W20" s="350"/>
      <c r="X20" s="368">
        <v>200316</v>
      </c>
      <c r="Y20" s="369">
        <v>51.814795654423172</v>
      </c>
      <c r="Z20" s="370">
        <v>142693</v>
      </c>
      <c r="AA20" s="371">
        <v>71.233950358433674</v>
      </c>
      <c r="AB20" s="370">
        <v>57623</v>
      </c>
      <c r="AC20" s="372">
        <f t="shared" si="0"/>
        <v>28.766049641566326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219504</v>
      </c>
      <c r="E21" s="365">
        <f t="shared" si="2"/>
        <v>134918</v>
      </c>
      <c r="F21" s="366">
        <f t="shared" si="3"/>
        <v>61.464939135505503</v>
      </c>
      <c r="G21" s="365">
        <f t="shared" si="4"/>
        <v>84586</v>
      </c>
      <c r="H21" s="367">
        <f t="shared" si="3"/>
        <v>38.535060864494497</v>
      </c>
      <c r="I21" s="350"/>
      <c r="J21" s="368">
        <v>58756</v>
      </c>
      <c r="K21" s="369">
        <v>26.767621546759969</v>
      </c>
      <c r="L21" s="370">
        <v>23879</v>
      </c>
      <c r="M21" s="371">
        <v>40.640955817278233</v>
      </c>
      <c r="N21" s="370">
        <v>34877</v>
      </c>
      <c r="O21" s="372">
        <v>59.359044182721767</v>
      </c>
      <c r="P21" s="350"/>
      <c r="Q21" s="368">
        <v>48276</v>
      </c>
      <c r="R21" s="369">
        <v>21.993221080253665</v>
      </c>
      <c r="S21" s="370">
        <v>29774</v>
      </c>
      <c r="T21" s="371">
        <v>61.674538072748362</v>
      </c>
      <c r="U21" s="370">
        <v>18502</v>
      </c>
      <c r="V21" s="372">
        <v>38.325461927251638</v>
      </c>
      <c r="W21" s="350"/>
      <c r="X21" s="368">
        <v>112472</v>
      </c>
      <c r="Y21" s="369">
        <v>51.239157372986369</v>
      </c>
      <c r="Z21" s="370">
        <v>81265</v>
      </c>
      <c r="AA21" s="371">
        <v>72.253538658510564</v>
      </c>
      <c r="AB21" s="370">
        <v>31207</v>
      </c>
      <c r="AC21" s="372">
        <f t="shared" si="0"/>
        <v>27.746461341489436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59616</v>
      </c>
      <c r="E22" s="365">
        <f t="shared" si="2"/>
        <v>37672</v>
      </c>
      <c r="F22" s="366">
        <f t="shared" si="3"/>
        <v>63.191089640365007</v>
      </c>
      <c r="G22" s="365">
        <f t="shared" si="4"/>
        <v>21944</v>
      </c>
      <c r="H22" s="367">
        <f t="shared" si="3"/>
        <v>36.808910359635</v>
      </c>
      <c r="I22" s="350"/>
      <c r="J22" s="368">
        <v>13894</v>
      </c>
      <c r="K22" s="369">
        <v>23.305823939881911</v>
      </c>
      <c r="L22" s="370">
        <v>6109</v>
      </c>
      <c r="M22" s="371">
        <v>43.96861954800633</v>
      </c>
      <c r="N22" s="370">
        <v>7785</v>
      </c>
      <c r="O22" s="372">
        <v>56.031380451993662</v>
      </c>
      <c r="P22" s="350"/>
      <c r="Q22" s="368">
        <v>12948</v>
      </c>
      <c r="R22" s="369">
        <v>21.719001610305959</v>
      </c>
      <c r="S22" s="370">
        <v>8150</v>
      </c>
      <c r="T22" s="371">
        <v>62.944084028421379</v>
      </c>
      <c r="U22" s="370">
        <v>4798</v>
      </c>
      <c r="V22" s="372">
        <v>37.055915971578621</v>
      </c>
      <c r="W22" s="350"/>
      <c r="X22" s="368">
        <v>32774</v>
      </c>
      <c r="Y22" s="369">
        <v>54.975174449812137</v>
      </c>
      <c r="Z22" s="370">
        <v>23413</v>
      </c>
      <c r="AA22" s="371">
        <v>71.437725025935194</v>
      </c>
      <c r="AB22" s="370">
        <v>9361</v>
      </c>
      <c r="AC22" s="372">
        <f t="shared" si="0"/>
        <v>28.562274974064806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85269</v>
      </c>
      <c r="E23" s="365">
        <f t="shared" si="2"/>
        <v>52730</v>
      </c>
      <c r="F23" s="366">
        <f t="shared" si="3"/>
        <v>61.839590003401</v>
      </c>
      <c r="G23" s="365">
        <f t="shared" si="4"/>
        <v>32539</v>
      </c>
      <c r="H23" s="367">
        <f t="shared" si="3"/>
        <v>38.160409996599</v>
      </c>
      <c r="I23" s="350"/>
      <c r="J23" s="368">
        <v>25224</v>
      </c>
      <c r="K23" s="369">
        <v>29.581676811033319</v>
      </c>
      <c r="L23" s="370">
        <v>9877</v>
      </c>
      <c r="M23" s="371">
        <v>39.157151918807486</v>
      </c>
      <c r="N23" s="370">
        <v>15347</v>
      </c>
      <c r="O23" s="372">
        <v>60.842848081192514</v>
      </c>
      <c r="P23" s="350"/>
      <c r="Q23" s="368">
        <v>14876</v>
      </c>
      <c r="R23" s="369">
        <v>17.445965122142866</v>
      </c>
      <c r="S23" s="370">
        <v>8636</v>
      </c>
      <c r="T23" s="371">
        <v>58.053240118311379</v>
      </c>
      <c r="U23" s="370">
        <v>6240</v>
      </c>
      <c r="V23" s="372">
        <v>41.946759881688628</v>
      </c>
      <c r="W23" s="350"/>
      <c r="X23" s="368">
        <v>45169</v>
      </c>
      <c r="Y23" s="369">
        <v>52.972358066823823</v>
      </c>
      <c r="Z23" s="370">
        <v>34217</v>
      </c>
      <c r="AA23" s="371">
        <v>75.753282118266952</v>
      </c>
      <c r="AB23" s="370">
        <v>10952</v>
      </c>
      <c r="AC23" s="372">
        <f t="shared" si="0"/>
        <v>24.246717881733044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262487</v>
      </c>
      <c r="E24" s="365">
        <f t="shared" si="2"/>
        <v>172256</v>
      </c>
      <c r="F24" s="366">
        <f t="shared" si="3"/>
        <v>65.624583312697396</v>
      </c>
      <c r="G24" s="365">
        <f t="shared" si="4"/>
        <v>90231</v>
      </c>
      <c r="H24" s="367">
        <f t="shared" si="3"/>
        <v>34.375416687302604</v>
      </c>
      <c r="I24" s="350"/>
      <c r="J24" s="368">
        <v>61241</v>
      </c>
      <c r="K24" s="369">
        <v>23.331060204886338</v>
      </c>
      <c r="L24" s="370">
        <v>28581</v>
      </c>
      <c r="M24" s="371">
        <v>46.669714733593509</v>
      </c>
      <c r="N24" s="370">
        <v>32660</v>
      </c>
      <c r="O24" s="372">
        <v>53.330285266406499</v>
      </c>
      <c r="P24" s="350"/>
      <c r="Q24" s="368">
        <v>51438</v>
      </c>
      <c r="R24" s="369">
        <v>19.596399059762959</v>
      </c>
      <c r="S24" s="370">
        <v>33618</v>
      </c>
      <c r="T24" s="371">
        <v>65.356351335588485</v>
      </c>
      <c r="U24" s="370">
        <v>17820</v>
      </c>
      <c r="V24" s="372">
        <v>34.643648664411522</v>
      </c>
      <c r="W24" s="350"/>
      <c r="X24" s="368">
        <v>149808</v>
      </c>
      <c r="Y24" s="369">
        <v>57.072540735350707</v>
      </c>
      <c r="Z24" s="370">
        <v>110057</v>
      </c>
      <c r="AA24" s="371">
        <v>73.465369005660577</v>
      </c>
      <c r="AB24" s="370">
        <v>39751</v>
      </c>
      <c r="AC24" s="372">
        <f t="shared" si="0"/>
        <v>26.53463099433942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67463</v>
      </c>
      <c r="E25" s="365">
        <f t="shared" si="2"/>
        <v>38432</v>
      </c>
      <c r="F25" s="366">
        <f t="shared" si="3"/>
        <v>56.967522938499627</v>
      </c>
      <c r="G25" s="365">
        <f t="shared" si="4"/>
        <v>29031</v>
      </c>
      <c r="H25" s="367">
        <f t="shared" si="3"/>
        <v>43.03247706150038</v>
      </c>
      <c r="I25" s="350"/>
      <c r="J25" s="368">
        <v>23168</v>
      </c>
      <c r="K25" s="369">
        <v>34.341787350103019</v>
      </c>
      <c r="L25" s="370">
        <v>8792</v>
      </c>
      <c r="M25" s="371">
        <v>37.94889502762431</v>
      </c>
      <c r="N25" s="370">
        <v>14376</v>
      </c>
      <c r="O25" s="372">
        <v>62.05110497237569</v>
      </c>
      <c r="P25" s="350"/>
      <c r="Q25" s="368">
        <v>15837</v>
      </c>
      <c r="R25" s="369">
        <v>23.475090049360389</v>
      </c>
      <c r="S25" s="370">
        <v>9851</v>
      </c>
      <c r="T25" s="371">
        <v>62.202437330302452</v>
      </c>
      <c r="U25" s="370">
        <v>5986</v>
      </c>
      <c r="V25" s="372">
        <v>37.797562669697541</v>
      </c>
      <c r="W25" s="350"/>
      <c r="X25" s="368">
        <v>28458</v>
      </c>
      <c r="Y25" s="369">
        <v>42.183122600536585</v>
      </c>
      <c r="Z25" s="370">
        <v>19789</v>
      </c>
      <c r="AA25" s="371">
        <v>69.537564129594486</v>
      </c>
      <c r="AB25" s="370">
        <v>8669</v>
      </c>
      <c r="AC25" s="372">
        <f t="shared" si="0"/>
        <v>30.462435870405507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20949</v>
      </c>
      <c r="E26" s="380">
        <f t="shared" si="2"/>
        <v>13066</v>
      </c>
      <c r="F26" s="381">
        <f t="shared" si="3"/>
        <v>62.370518879182782</v>
      </c>
      <c r="G26" s="380">
        <f t="shared" si="4"/>
        <v>7883</v>
      </c>
      <c r="H26" s="367">
        <f t="shared" si="3"/>
        <v>37.629481120817218</v>
      </c>
      <c r="I26" s="350"/>
      <c r="J26" s="377">
        <v>5146</v>
      </c>
      <c r="K26" s="378">
        <v>24.564418349324548</v>
      </c>
      <c r="L26" s="375">
        <v>2249</v>
      </c>
      <c r="M26" s="376">
        <v>43.703847648659156</v>
      </c>
      <c r="N26" s="375">
        <v>2897</v>
      </c>
      <c r="O26" s="372">
        <v>56.296152351340844</v>
      </c>
      <c r="P26" s="350"/>
      <c r="Q26" s="377">
        <v>3818</v>
      </c>
      <c r="R26" s="378">
        <v>18.22521361401499</v>
      </c>
      <c r="S26" s="375">
        <v>2117</v>
      </c>
      <c r="T26" s="376">
        <v>55.447878470403353</v>
      </c>
      <c r="U26" s="375">
        <v>1701</v>
      </c>
      <c r="V26" s="372">
        <v>44.552121529596647</v>
      </c>
      <c r="W26" s="350"/>
      <c r="X26" s="377">
        <v>11985</v>
      </c>
      <c r="Y26" s="378">
        <v>57.210368036660462</v>
      </c>
      <c r="Z26" s="375">
        <v>8700</v>
      </c>
      <c r="AA26" s="376">
        <v>72.590738423028796</v>
      </c>
      <c r="AB26" s="375">
        <v>3285</v>
      </c>
      <c r="AC26" s="372">
        <f t="shared" si="0"/>
        <v>27.409261576971218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117866</v>
      </c>
      <c r="E27" s="380">
        <f t="shared" si="2"/>
        <v>71305</v>
      </c>
      <c r="F27" s="381">
        <f t="shared" si="3"/>
        <v>60.496665705122766</v>
      </c>
      <c r="G27" s="380">
        <f t="shared" si="4"/>
        <v>46561</v>
      </c>
      <c r="H27" s="367">
        <f t="shared" si="3"/>
        <v>39.503334294877234</v>
      </c>
      <c r="I27" s="350"/>
      <c r="J27" s="377">
        <v>31104</v>
      </c>
      <c r="K27" s="378">
        <v>26.389289532180609</v>
      </c>
      <c r="L27" s="375">
        <v>12777</v>
      </c>
      <c r="M27" s="376">
        <v>41.07831790123457</v>
      </c>
      <c r="N27" s="375">
        <v>18327</v>
      </c>
      <c r="O27" s="372">
        <v>58.92168209876543</v>
      </c>
      <c r="P27" s="350"/>
      <c r="Q27" s="377">
        <v>23714</v>
      </c>
      <c r="R27" s="378">
        <v>20.119457689240324</v>
      </c>
      <c r="S27" s="375">
        <v>13482</v>
      </c>
      <c r="T27" s="376">
        <v>56.852492198701185</v>
      </c>
      <c r="U27" s="375">
        <v>10232</v>
      </c>
      <c r="V27" s="372">
        <v>43.147507801298815</v>
      </c>
      <c r="W27" s="350"/>
      <c r="X27" s="377">
        <v>63048</v>
      </c>
      <c r="Y27" s="378">
        <v>53.491252778579067</v>
      </c>
      <c r="Z27" s="375">
        <v>45046</v>
      </c>
      <c r="AA27" s="376">
        <v>71.44715137672884</v>
      </c>
      <c r="AB27" s="375">
        <v>18002</v>
      </c>
      <c r="AC27" s="372">
        <f t="shared" si="0"/>
        <v>28.55284862327116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14827</v>
      </c>
      <c r="E28" s="380">
        <f t="shared" si="2"/>
        <v>9167</v>
      </c>
      <c r="F28" s="381">
        <f t="shared" si="3"/>
        <v>61.826397787819523</v>
      </c>
      <c r="G28" s="380">
        <f t="shared" si="4"/>
        <v>5660</v>
      </c>
      <c r="H28" s="382">
        <f t="shared" si="3"/>
        <v>38.173602212180477</v>
      </c>
      <c r="I28" s="350"/>
      <c r="J28" s="377">
        <v>3446</v>
      </c>
      <c r="K28" s="378">
        <v>23.241383961691508</v>
      </c>
      <c r="L28" s="375">
        <v>1417</v>
      </c>
      <c r="M28" s="376">
        <v>41.120139291932681</v>
      </c>
      <c r="N28" s="375">
        <v>2029</v>
      </c>
      <c r="O28" s="383">
        <v>58.879860708067319</v>
      </c>
      <c r="P28" s="350"/>
      <c r="Q28" s="377">
        <v>2803</v>
      </c>
      <c r="R28" s="378">
        <v>18.904700883523301</v>
      </c>
      <c r="S28" s="375">
        <v>1649</v>
      </c>
      <c r="T28" s="376">
        <v>58.829825187299321</v>
      </c>
      <c r="U28" s="375">
        <v>1154</v>
      </c>
      <c r="V28" s="383">
        <v>41.170174812700679</v>
      </c>
      <c r="W28" s="350"/>
      <c r="X28" s="377">
        <v>8578</v>
      </c>
      <c r="Y28" s="378">
        <v>57.853915154785184</v>
      </c>
      <c r="Z28" s="375">
        <v>6101</v>
      </c>
      <c r="AA28" s="376">
        <v>71.123805082769877</v>
      </c>
      <c r="AB28" s="375">
        <v>2477</v>
      </c>
      <c r="AC28" s="383">
        <f t="shared" si="0"/>
        <v>28.876194917230123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5676</v>
      </c>
      <c r="E29" s="386">
        <f t="shared" si="2"/>
        <v>3110</v>
      </c>
      <c r="F29" s="387">
        <f t="shared" si="3"/>
        <v>54.792107117688516</v>
      </c>
      <c r="G29" s="386">
        <f t="shared" si="4"/>
        <v>2566</v>
      </c>
      <c r="H29" s="388">
        <f t="shared" si="3"/>
        <v>45.207892882311484</v>
      </c>
      <c r="I29" s="350"/>
      <c r="J29" s="389">
        <v>3033</v>
      </c>
      <c r="K29" s="390">
        <v>53.43551797040169</v>
      </c>
      <c r="L29" s="391">
        <v>1177</v>
      </c>
      <c r="M29" s="392">
        <v>38.806462248598748</v>
      </c>
      <c r="N29" s="391">
        <v>1856</v>
      </c>
      <c r="O29" s="393">
        <v>61.193537751401252</v>
      </c>
      <c r="P29" s="350"/>
      <c r="Q29" s="389">
        <v>1039</v>
      </c>
      <c r="R29" s="390">
        <v>18.305144467935168</v>
      </c>
      <c r="S29" s="391">
        <v>719</v>
      </c>
      <c r="T29" s="392">
        <v>69.201154956689123</v>
      </c>
      <c r="U29" s="391">
        <v>320</v>
      </c>
      <c r="V29" s="393">
        <v>30.798845043310873</v>
      </c>
      <c r="W29" s="350"/>
      <c r="X29" s="389">
        <v>1604</v>
      </c>
      <c r="Y29" s="390">
        <v>28.259337561663145</v>
      </c>
      <c r="Z29" s="391">
        <v>1214</v>
      </c>
      <c r="AA29" s="392">
        <v>75.685785536159599</v>
      </c>
      <c r="AB29" s="391">
        <v>390</v>
      </c>
      <c r="AC29" s="393">
        <f t="shared" si="0"/>
        <v>24.314214463840401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2180160</v>
      </c>
      <c r="E31" s="1230">
        <f>L31+S31+Z31</f>
        <v>1355746</v>
      </c>
      <c r="F31" s="1231">
        <f>E31/$D31*100</f>
        <v>62.185619404080441</v>
      </c>
      <c r="G31" s="1230">
        <f>N31+U31+AB31</f>
        <v>824414</v>
      </c>
      <c r="H31" s="1232">
        <f>G31/$D31*100</f>
        <v>37.814380595919566</v>
      </c>
      <c r="I31" s="320"/>
      <c r="J31" s="1233">
        <f>SUM(J12:J29)</f>
        <v>565997</v>
      </c>
      <c r="K31" s="1234">
        <f>J31/$D31*100</f>
        <v>25.961259724056951</v>
      </c>
      <c r="L31" s="1230">
        <f>SUM(L12:L29)</f>
        <v>240237</v>
      </c>
      <c r="M31" s="1231">
        <f>L31/$J31*100</f>
        <v>42.444924619741805</v>
      </c>
      <c r="N31" s="1230">
        <f>SUM(N12:N29)</f>
        <v>325760</v>
      </c>
      <c r="O31" s="1235">
        <f>N31/$J31*100</f>
        <v>57.555075380258202</v>
      </c>
      <c r="P31" s="320"/>
      <c r="Q31" s="1233">
        <f>SUM(Q12:Q29)</f>
        <v>473783</v>
      </c>
      <c r="R31" s="1234">
        <f>Q31/$D31*100</f>
        <v>21.731570159988259</v>
      </c>
      <c r="S31" s="1230">
        <f>SUM(S12:S29)</f>
        <v>295307</v>
      </c>
      <c r="T31" s="1231">
        <f>S31/$Q31*100</f>
        <v>62.329589706680068</v>
      </c>
      <c r="U31" s="1230">
        <f>SUM(U12:U29)</f>
        <v>178476</v>
      </c>
      <c r="V31" s="1235">
        <f>U31/$Q31*100</f>
        <v>37.670410293319939</v>
      </c>
      <c r="W31" s="320"/>
      <c r="X31" s="1233">
        <f>SUM(X12:X29)</f>
        <v>1140380</v>
      </c>
      <c r="Y31" s="1234">
        <f>X31/$D31*100</f>
        <v>52.30717011595479</v>
      </c>
      <c r="Z31" s="1230">
        <f>SUM(Z12:Z29)</f>
        <v>820202</v>
      </c>
      <c r="AA31" s="1231">
        <f>Z31/$X31*100</f>
        <v>71.923569336536943</v>
      </c>
      <c r="AB31" s="1230">
        <f>SUM(AB12:AB29)</f>
        <v>320178</v>
      </c>
      <c r="AC31" s="1235">
        <f>AB31/$X31*100</f>
        <v>28.076430663463057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29" s="396" customFormat="1" ht="5.25" customHeight="1" x14ac:dyDescent="0.25">
      <c r="B33" s="397" t="s">
        <v>47</v>
      </c>
      <c r="C33" s="398"/>
      <c r="I33" s="398"/>
    </row>
    <row r="34" spans="2:29" s="396" customFormat="1" ht="13.5" customHeight="1" x14ac:dyDescent="0.25">
      <c r="B34" s="1479"/>
      <c r="C34" s="1479"/>
      <c r="D34" s="1479"/>
      <c r="E34" s="1479"/>
      <c r="F34" s="1479"/>
      <c r="G34" s="1479"/>
      <c r="H34" s="1479"/>
      <c r="I34" s="1479"/>
      <c r="J34" s="1479"/>
      <c r="K34" s="1479"/>
      <c r="L34" s="1479"/>
      <c r="M34" s="1479"/>
      <c r="N34" s="1479"/>
      <c r="O34" s="1479"/>
    </row>
    <row r="35" spans="2:29" s="396" customFormat="1" ht="29.25" customHeight="1" x14ac:dyDescent="0.25">
      <c r="B35" s="1480"/>
      <c r="C35" s="1480"/>
      <c r="D35" s="1480"/>
      <c r="E35" s="1480"/>
      <c r="F35" s="1480"/>
      <c r="G35" s="1480"/>
      <c r="H35" s="1480"/>
      <c r="I35" s="1480"/>
      <c r="J35" s="1480"/>
      <c r="K35" s="1480"/>
      <c r="L35" s="1480"/>
      <c r="M35" s="1480"/>
      <c r="N35" s="596"/>
      <c r="O35" s="596"/>
      <c r="P35" s="596"/>
      <c r="Q35" s="596"/>
      <c r="R35" s="596"/>
      <c r="S35" s="596"/>
      <c r="T35" s="596"/>
      <c r="U35" s="596"/>
      <c r="V35" s="596"/>
      <c r="W35" s="596"/>
      <c r="X35" s="596"/>
      <c r="Y35" s="596"/>
      <c r="Z35" s="596"/>
      <c r="AA35" s="596"/>
    </row>
    <row r="36" spans="2:29" s="396" customFormat="1" ht="4.5" customHeight="1" x14ac:dyDescent="0.25">
      <c r="B36" s="1478"/>
      <c r="C36" s="1478"/>
      <c r="D36" s="1478"/>
      <c r="E36" s="1399"/>
      <c r="F36" s="1399"/>
      <c r="G36" s="1399"/>
      <c r="H36" s="596"/>
      <c r="I36" s="596"/>
      <c r="J36" s="596"/>
      <c r="K36" s="596"/>
      <c r="L36" s="596"/>
      <c r="M36" s="596"/>
      <c r="N36" s="596"/>
      <c r="O36" s="596"/>
      <c r="P36" s="596"/>
      <c r="Q36" s="596"/>
      <c r="R36" s="596"/>
      <c r="S36" s="596"/>
      <c r="T36" s="596"/>
      <c r="U36" s="596"/>
      <c r="V36" s="596"/>
      <c r="W36" s="596"/>
      <c r="X36" s="596"/>
      <c r="Y36" s="596"/>
      <c r="Z36" s="596"/>
      <c r="AA36" s="596"/>
    </row>
    <row r="37" spans="2:29"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396" customFormat="1" x14ac:dyDescent="0.25">
      <c r="B39" s="596"/>
      <c r="C39" s="596"/>
      <c r="D39" s="596"/>
      <c r="E39" s="596"/>
      <c r="F39" s="596"/>
      <c r="G39" s="596"/>
      <c r="H39" s="596"/>
      <c r="I39" s="596"/>
      <c r="J39" s="596"/>
      <c r="K39" s="596"/>
      <c r="L39" s="596"/>
      <c r="M39" s="596"/>
      <c r="N39" s="596"/>
      <c r="O39" s="596"/>
      <c r="P39" s="596"/>
      <c r="Q39" s="596"/>
      <c r="R39" s="596"/>
      <c r="S39" s="596"/>
      <c r="T39" s="596"/>
      <c r="U39" s="596"/>
      <c r="V39" s="596"/>
      <c r="W39" s="596"/>
      <c r="X39" s="596"/>
      <c r="Y39" s="596"/>
      <c r="Z39" s="596"/>
      <c r="AA39" s="596"/>
    </row>
    <row r="40" spans="2:29" s="396" customFormat="1" x14ac:dyDescent="0.25"/>
    <row r="41" spans="2:29" s="329" customFormat="1" x14ac:dyDescent="0.25"/>
    <row r="42" spans="2:29" s="329" customFormat="1" x14ac:dyDescent="0.25"/>
    <row r="43" spans="2:29" s="396" customFormat="1" x14ac:dyDescent="0.25"/>
    <row r="44" spans="2:29" s="396" customFormat="1" x14ac:dyDescent="0.25"/>
    <row r="45" spans="2:29" s="396" customFormat="1" x14ac:dyDescent="0.25"/>
    <row r="46" spans="2:29" s="396" customFormat="1" x14ac:dyDescent="0.25"/>
  </sheetData>
  <mergeCells count="30">
    <mergeCell ref="U9:V9"/>
    <mergeCell ref="X9:X10"/>
    <mergeCell ref="Y9:Y10"/>
    <mergeCell ref="Z9:AA9"/>
    <mergeCell ref="AB9:AC9"/>
    <mergeCell ref="B36:D36"/>
    <mergeCell ref="E9:F9"/>
    <mergeCell ref="G9:H9"/>
    <mergeCell ref="L9:M9"/>
    <mergeCell ref="D9:D10"/>
    <mergeCell ref="J9:J10"/>
    <mergeCell ref="K9:K10"/>
    <mergeCell ref="B34:O34"/>
    <mergeCell ref="B35:M35"/>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67"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33"/>
      <c r="C2" s="1433"/>
    </row>
    <row r="3" spans="1:38" s="345" customFormat="1" ht="4.5" customHeight="1" x14ac:dyDescent="0.25">
      <c r="B3" s="1434"/>
      <c r="C3" s="1434"/>
    </row>
    <row r="4" spans="1:38" s="492" customFormat="1" ht="17.25" customHeight="1" x14ac:dyDescent="0.25">
      <c r="A4" s="1471" t="s">
        <v>395</v>
      </c>
      <c r="B4" s="1471"/>
      <c r="C4" s="1471"/>
      <c r="D4" s="1471"/>
      <c r="E4" s="1471"/>
      <c r="F4" s="1471"/>
      <c r="G4" s="1471"/>
      <c r="H4" s="1471"/>
      <c r="I4" s="1471"/>
      <c r="J4" s="1471"/>
      <c r="K4" s="1471"/>
      <c r="L4" s="1471"/>
      <c r="M4" s="1471"/>
      <c r="N4" s="1471"/>
    </row>
    <row r="5" spans="1:38" s="492" customFormat="1" ht="17.25" customHeight="1" x14ac:dyDescent="0.25">
      <c r="B5" s="1472" t="str">
        <f>porsaad!$B$6</f>
        <v>Situación a 28 de febrero de 2025</v>
      </c>
      <c r="C5" s="1472"/>
      <c r="D5" s="1472"/>
      <c r="E5" s="1472"/>
      <c r="F5" s="1472"/>
      <c r="G5" s="1472"/>
      <c r="H5" s="1472"/>
      <c r="I5" s="1472"/>
      <c r="J5" s="1472"/>
      <c r="K5" s="1472"/>
      <c r="L5" s="1472"/>
      <c r="M5" s="1472"/>
      <c r="N5" s="1472"/>
    </row>
    <row r="6" spans="1:38" s="492" customFormat="1" ht="6" customHeight="1" x14ac:dyDescent="0.25"/>
    <row r="7" spans="1:38" s="437" customFormat="1" ht="12.75" customHeight="1" x14ac:dyDescent="0.25">
      <c r="A7" s="488"/>
      <c r="B7" s="1437" t="s">
        <v>12</v>
      </c>
      <c r="D7" s="1440" t="s">
        <v>29</v>
      </c>
      <c r="E7" s="1441"/>
      <c r="F7" s="489"/>
      <c r="G7" s="1491"/>
      <c r="H7" s="1491"/>
      <c r="I7" s="489"/>
      <c r="J7" s="1491"/>
      <c r="K7" s="1491"/>
      <c r="L7" s="489"/>
      <c r="M7" s="1491"/>
      <c r="N7" s="1492"/>
      <c r="O7" s="488"/>
      <c r="P7" s="488"/>
      <c r="W7" s="490"/>
    </row>
    <row r="8" spans="1:38" s="437" customFormat="1" ht="33.75" customHeight="1" x14ac:dyDescent="0.25">
      <c r="A8" s="488"/>
      <c r="B8" s="1438"/>
      <c r="D8" s="1489"/>
      <c r="E8" s="1490"/>
      <c r="F8" s="491"/>
      <c r="G8" s="1446" t="s">
        <v>219</v>
      </c>
      <c r="H8" s="1448"/>
      <c r="J8" s="1446" t="s">
        <v>173</v>
      </c>
      <c r="K8" s="1448"/>
      <c r="M8" s="1446" t="s">
        <v>174</v>
      </c>
      <c r="N8" s="1448"/>
      <c r="O8" s="488"/>
      <c r="P8" s="488"/>
      <c r="W8" s="490"/>
    </row>
    <row r="9" spans="1:38" s="437" customFormat="1" ht="6" customHeight="1" x14ac:dyDescent="0.25">
      <c r="A9" s="488"/>
      <c r="B9" s="1438"/>
      <c r="D9" s="1493" t="s">
        <v>9</v>
      </c>
      <c r="E9" s="1482" t="s">
        <v>218</v>
      </c>
      <c r="G9" s="1487" t="s">
        <v>9</v>
      </c>
      <c r="H9" s="1485" t="s">
        <v>218</v>
      </c>
      <c r="J9" s="1487" t="s">
        <v>9</v>
      </c>
      <c r="K9" s="1485" t="s">
        <v>218</v>
      </c>
      <c r="M9" s="1487" t="s">
        <v>9</v>
      </c>
      <c r="N9" s="1485" t="s">
        <v>218</v>
      </c>
      <c r="O9" s="488"/>
      <c r="P9" s="488"/>
      <c r="W9" s="490"/>
    </row>
    <row r="10" spans="1:38" s="437" customFormat="1" ht="27.75" customHeight="1" x14ac:dyDescent="0.25">
      <c r="A10" s="488"/>
      <c r="B10" s="1439"/>
      <c r="D10" s="1494"/>
      <c r="E10" s="1483"/>
      <c r="F10" s="493"/>
      <c r="G10" s="1488"/>
      <c r="H10" s="1486"/>
      <c r="I10" s="494"/>
      <c r="J10" s="1488"/>
      <c r="K10" s="1486"/>
      <c r="L10" s="494"/>
      <c r="M10" s="1488"/>
      <c r="N10" s="1486"/>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423413</v>
      </c>
      <c r="E12" s="498">
        <f>D12/'20pobl'!D12*100</f>
        <v>4.9052336564231451</v>
      </c>
      <c r="F12" s="350"/>
      <c r="G12" s="355">
        <v>120238</v>
      </c>
      <c r="H12" s="498">
        <v>1.7131217133097836</v>
      </c>
      <c r="I12" s="350"/>
      <c r="J12" s="355">
        <v>102819</v>
      </c>
      <c r="K12" s="498">
        <v>8.7402359937673584</v>
      </c>
      <c r="L12" s="350"/>
      <c r="M12" s="355">
        <v>200356</v>
      </c>
      <c r="N12" s="498">
        <f>M12/'20pobl'!X12*100</f>
        <v>45.866317481102314</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57888</v>
      </c>
      <c r="E13" s="500">
        <f>D13/'20pobl'!D13*100</f>
        <v>4.2829524612105292</v>
      </c>
      <c r="F13" s="350"/>
      <c r="G13" s="368">
        <v>11113</v>
      </c>
      <c r="H13" s="501">
        <v>1.0594343328032825</v>
      </c>
      <c r="I13" s="350"/>
      <c r="J13" s="368">
        <v>11440</v>
      </c>
      <c r="K13" s="501">
        <v>5.5708678671951848</v>
      </c>
      <c r="L13" s="350"/>
      <c r="M13" s="368">
        <v>35335</v>
      </c>
      <c r="N13" s="501">
        <f>M13/'20pobl'!X13*100</f>
        <v>36.322611815256835</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51675</v>
      </c>
      <c r="E14" s="500">
        <f>D14/'20pobl'!D14*100</f>
        <v>5.1183687780990272</v>
      </c>
      <c r="F14" s="350"/>
      <c r="G14" s="368">
        <v>10907</v>
      </c>
      <c r="H14" s="501">
        <v>1.5000811449413693</v>
      </c>
      <c r="I14" s="350"/>
      <c r="J14" s="368">
        <v>11915</v>
      </c>
      <c r="K14" s="501">
        <v>6.0356923949769259</v>
      </c>
      <c r="L14" s="350"/>
      <c r="M14" s="368">
        <v>28853</v>
      </c>
      <c r="N14" s="501">
        <f>M14/'20pobl'!X14*100</f>
        <v>33.906411582213032</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46508</v>
      </c>
      <c r="E15" s="500">
        <f>D15/'20pobl'!D15*100</f>
        <v>3.7757110105149669</v>
      </c>
      <c r="F15" s="350"/>
      <c r="G15" s="368">
        <v>13560</v>
      </c>
      <c r="H15" s="501">
        <v>1.3210245539106613</v>
      </c>
      <c r="I15" s="350"/>
      <c r="J15" s="368">
        <v>10943</v>
      </c>
      <c r="K15" s="501">
        <v>7.2559095580678319</v>
      </c>
      <c r="L15" s="350"/>
      <c r="M15" s="368">
        <v>22005</v>
      </c>
      <c r="N15" s="501">
        <f>M15/'20pobl'!X15*100</f>
        <v>40.393193457789529</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76187</v>
      </c>
      <c r="E16" s="500">
        <f>D16/'20pobl'!D16*100</f>
        <v>3.403098330589247</v>
      </c>
      <c r="F16" s="350"/>
      <c r="G16" s="368">
        <v>25639</v>
      </c>
      <c r="H16" s="501">
        <v>1.3931831346539021</v>
      </c>
      <c r="I16" s="350"/>
      <c r="J16" s="368">
        <v>18405</v>
      </c>
      <c r="K16" s="501">
        <v>6.1994327712693931</v>
      </c>
      <c r="L16" s="350"/>
      <c r="M16" s="368">
        <v>32143</v>
      </c>
      <c r="N16" s="501">
        <f>M16/'20pobl'!X16*100</f>
        <v>31.651141264745846</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23198</v>
      </c>
      <c r="E17" s="502">
        <f>D17/'20pobl'!D17*100</f>
        <v>3.9262013604106616</v>
      </c>
      <c r="F17" s="350"/>
      <c r="G17" s="377">
        <v>6487</v>
      </c>
      <c r="H17" s="502">
        <v>1.4449914240527475</v>
      </c>
      <c r="I17" s="350"/>
      <c r="J17" s="377">
        <v>4972</v>
      </c>
      <c r="K17" s="502">
        <v>4.9419038058225411</v>
      </c>
      <c r="L17" s="350"/>
      <c r="M17" s="377">
        <v>11739</v>
      </c>
      <c r="N17" s="502">
        <f>M17/'20pobl'!X17*100</f>
        <v>28.415472501936485</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160402</v>
      </c>
      <c r="E18" s="500">
        <f>D18/'20pobl'!D18*100</f>
        <v>6.7066608353451667</v>
      </c>
      <c r="F18" s="350"/>
      <c r="G18" s="368">
        <v>32446</v>
      </c>
      <c r="H18" s="501">
        <v>1.8553081506387163</v>
      </c>
      <c r="I18" s="350"/>
      <c r="J18" s="368">
        <v>29288</v>
      </c>
      <c r="K18" s="501">
        <v>6.9412383692545419</v>
      </c>
      <c r="L18" s="350"/>
      <c r="M18" s="368">
        <v>98668</v>
      </c>
      <c r="N18" s="501">
        <f>M18/'20pobl'!X18*100</f>
        <v>44.66232120224516</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100632</v>
      </c>
      <c r="E19" s="500">
        <f>D19/'20pobl'!D19*100</f>
        <v>4.7819056249355532</v>
      </c>
      <c r="F19" s="350"/>
      <c r="G19" s="368">
        <v>23441</v>
      </c>
      <c r="H19" s="501">
        <v>1.3877533622278413</v>
      </c>
      <c r="I19" s="350"/>
      <c r="J19" s="368">
        <v>20122</v>
      </c>
      <c r="K19" s="501">
        <v>7.1295702486952273</v>
      </c>
      <c r="L19" s="350"/>
      <c r="M19" s="368">
        <v>57069</v>
      </c>
      <c r="N19" s="501">
        <f>M19/'20pobl'!X19*100</f>
        <v>42.887417616689341</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386600</v>
      </c>
      <c r="E20" s="500">
        <f>D20/'20pobl'!D20*100</f>
        <v>4.825122990088528</v>
      </c>
      <c r="F20" s="350"/>
      <c r="G20" s="368">
        <v>97154</v>
      </c>
      <c r="H20" s="501">
        <v>1.5070268925361108</v>
      </c>
      <c r="I20" s="350"/>
      <c r="J20" s="368">
        <v>89130</v>
      </c>
      <c r="K20" s="501">
        <v>8.1020275521659499</v>
      </c>
      <c r="L20" s="350"/>
      <c r="M20" s="368">
        <v>200316</v>
      </c>
      <c r="N20" s="501">
        <f>M20/'20pobl'!X20*100</f>
        <v>43.041407124578051</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219504</v>
      </c>
      <c r="E21" s="500">
        <f>D21/'20pobl'!D21*100</f>
        <v>4.1265696423485485</v>
      </c>
      <c r="F21" s="350"/>
      <c r="G21" s="368">
        <v>58756</v>
      </c>
      <c r="H21" s="501">
        <v>1.3840422910710004</v>
      </c>
      <c r="I21" s="350"/>
      <c r="J21" s="368">
        <v>48276</v>
      </c>
      <c r="K21" s="501">
        <v>6.243759603097824</v>
      </c>
      <c r="L21" s="350"/>
      <c r="M21" s="368">
        <v>112472</v>
      </c>
      <c r="N21" s="501">
        <f>M21/'20pobl'!X21*100</f>
        <v>37.384618964204876</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59616</v>
      </c>
      <c r="E22" s="500">
        <f>D22/'20pobl'!D22*100</f>
        <v>5.6525148362395834</v>
      </c>
      <c r="F22" s="350"/>
      <c r="G22" s="368">
        <v>13894</v>
      </c>
      <c r="H22" s="501">
        <v>1.6970226986251846</v>
      </c>
      <c r="I22" s="350"/>
      <c r="J22" s="368">
        <v>12948</v>
      </c>
      <c r="K22" s="501">
        <v>8.0280747005282613</v>
      </c>
      <c r="L22" s="350"/>
      <c r="M22" s="368">
        <v>32774</v>
      </c>
      <c r="N22" s="501">
        <f>M22/'20pobl'!X22*100</f>
        <v>43.892378363176149</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85269</v>
      </c>
      <c r="E23" s="500">
        <f>D23/'20pobl'!D23*100</f>
        <v>3.1513031292027263</v>
      </c>
      <c r="F23" s="350"/>
      <c r="G23" s="368">
        <v>25224</v>
      </c>
      <c r="H23" s="501">
        <v>1.2701277277986971</v>
      </c>
      <c r="I23" s="350"/>
      <c r="J23" s="368">
        <v>14876</v>
      </c>
      <c r="K23" s="501">
        <v>3.1078362348300783</v>
      </c>
      <c r="L23" s="350"/>
      <c r="M23" s="368">
        <v>45169</v>
      </c>
      <c r="N23" s="501">
        <f>M23/'20pobl'!X23*100</f>
        <v>18.72445384073291</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262487</v>
      </c>
      <c r="E24" s="500">
        <f>D24/'20pobl'!D24*100</f>
        <v>3.7448560962428603</v>
      </c>
      <c r="F24" s="350"/>
      <c r="G24" s="368">
        <v>61241</v>
      </c>
      <c r="H24" s="501">
        <v>1.07359943929713</v>
      </c>
      <c r="I24" s="350"/>
      <c r="J24" s="368">
        <v>51438</v>
      </c>
      <c r="K24" s="501">
        <v>5.635385990744636</v>
      </c>
      <c r="L24" s="350"/>
      <c r="M24" s="368">
        <v>149808</v>
      </c>
      <c r="N24" s="501">
        <f>M24/'20pobl'!X24*100</f>
        <v>38.193819458431385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67463</v>
      </c>
      <c r="E25" s="500">
        <f>D25/'20pobl'!D25*100</f>
        <v>4.3011376532363563</v>
      </c>
      <c r="F25" s="350"/>
      <c r="G25" s="368">
        <v>23168</v>
      </c>
      <c r="H25" s="501">
        <v>1.7726036033554604</v>
      </c>
      <c r="I25" s="350"/>
      <c r="J25" s="368">
        <v>15837</v>
      </c>
      <c r="K25" s="501">
        <v>8.3760855538043302</v>
      </c>
      <c r="L25" s="350"/>
      <c r="M25" s="368">
        <v>28458</v>
      </c>
      <c r="N25" s="501">
        <f>M25/'20pobl'!X25*100</f>
        <v>39.299030574198355</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20949</v>
      </c>
      <c r="E26" s="504">
        <f>D26/'20pobl'!D26*100</f>
        <v>3.0883061858998455</v>
      </c>
      <c r="F26" s="350"/>
      <c r="G26" s="377">
        <v>5146</v>
      </c>
      <c r="H26" s="502">
        <v>0.95695381479800945</v>
      </c>
      <c r="I26" s="350"/>
      <c r="J26" s="377">
        <v>3818</v>
      </c>
      <c r="K26" s="502">
        <v>3.9076012977575814</v>
      </c>
      <c r="L26" s="350"/>
      <c r="M26" s="377">
        <v>11985</v>
      </c>
      <c r="N26" s="502">
        <f>M26/'20pobl'!X26*100</f>
        <v>27.951396986799757</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117866</v>
      </c>
      <c r="E27" s="504">
        <f>D27/'20pobl'!D27*100</f>
        <v>5.290965864099217</v>
      </c>
      <c r="F27" s="350"/>
      <c r="G27" s="377">
        <v>31104</v>
      </c>
      <c r="H27" s="502">
        <v>1.832736837515482</v>
      </c>
      <c r="I27" s="350"/>
      <c r="J27" s="377">
        <v>23714</v>
      </c>
      <c r="K27" s="502">
        <v>6.4483323090979301</v>
      </c>
      <c r="L27" s="350"/>
      <c r="M27" s="377">
        <v>63048</v>
      </c>
      <c r="N27" s="502">
        <f>M27/'20pobl'!X27*100</f>
        <v>38.728224280694853</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14827</v>
      </c>
      <c r="E28" s="504">
        <f>D28/'20pobl'!D28*100</f>
        <v>4.5736371936924707</v>
      </c>
      <c r="F28" s="350"/>
      <c r="G28" s="377">
        <v>3446</v>
      </c>
      <c r="H28" s="502">
        <v>1.3648173378536803</v>
      </c>
      <c r="I28" s="350"/>
      <c r="J28" s="377">
        <v>2803</v>
      </c>
      <c r="K28" s="502">
        <v>5.6997031192809793</v>
      </c>
      <c r="L28" s="350"/>
      <c r="M28" s="377">
        <v>8578</v>
      </c>
      <c r="N28" s="502">
        <f>M28/'20pobl'!X28*100</f>
        <v>38.093969269029223</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5676</v>
      </c>
      <c r="E29" s="506">
        <f>D29/'20pobl'!D29*100</f>
        <v>3.3553238277647726</v>
      </c>
      <c r="F29" s="350"/>
      <c r="G29" s="389">
        <v>3033</v>
      </c>
      <c r="H29" s="507">
        <v>2.0540569826424395</v>
      </c>
      <c r="I29" s="350"/>
      <c r="J29" s="389">
        <v>1039</v>
      </c>
      <c r="K29" s="507">
        <v>6.2612992647945038</v>
      </c>
      <c r="L29" s="350"/>
      <c r="M29" s="389">
        <v>1604</v>
      </c>
      <c r="N29" s="507">
        <f>M29/'20pobl'!X29*100</f>
        <v>32.66137242924048</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2180160</v>
      </c>
      <c r="E31" s="1243">
        <f>D31/'20pobl'!D31*100</f>
        <v>4.4841087546929277</v>
      </c>
      <c r="F31" s="320"/>
      <c r="G31" s="1242">
        <f>SUM(G12:G29)</f>
        <v>565997</v>
      </c>
      <c r="H31" s="1243">
        <f>G31/'20pobl'!J31*100</f>
        <v>1.4628523854971427</v>
      </c>
      <c r="I31" s="320"/>
      <c r="J31" s="1242">
        <f>SUM(J12:J29)</f>
        <v>473783</v>
      </c>
      <c r="K31" s="1243">
        <f>J31/'20pobl'!Q31*100</f>
        <v>6.789731745814735</v>
      </c>
      <c r="L31" s="320"/>
      <c r="M31" s="1242">
        <f>SUM(M12:M29)</f>
        <v>1140380</v>
      </c>
      <c r="N31" s="1243">
        <f>M31/'20pobl'!X31*100</f>
        <v>38.651262831163145</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76" t="str">
        <f>'20pobl'!B34:H34</f>
        <v xml:space="preserve">(1) Cifras INE de población referidas al 01/01/2024. Publicado Censo de Población Anual el 19/12/2024 </v>
      </c>
      <c r="C34" s="1484"/>
      <c r="D34" s="1484"/>
      <c r="E34" s="1484"/>
      <c r="F34" s="1484"/>
      <c r="G34" s="1484"/>
      <c r="H34" s="1484"/>
      <c r="I34" s="1484"/>
      <c r="J34" s="1484"/>
      <c r="K34" s="1484"/>
      <c r="L34" s="1484"/>
      <c r="M34" s="1484"/>
      <c r="N34" s="1484"/>
    </row>
    <row r="35" spans="2:14" ht="29.25" customHeight="1" x14ac:dyDescent="0.25">
      <c r="B35" s="1481"/>
      <c r="C35" s="1481"/>
      <c r="D35" s="1481"/>
      <c r="E35" s="510"/>
    </row>
    <row r="36" spans="2:14" ht="4.5" customHeight="1" x14ac:dyDescent="0.25">
      <c r="B36" s="1470"/>
      <c r="C36" s="1470"/>
      <c r="D36" s="1470"/>
      <c r="E36" s="45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97"/>
      <c r="C2" s="1497"/>
      <c r="D2" s="1497"/>
      <c r="E2" s="1497"/>
      <c r="F2" s="1497"/>
      <c r="G2" s="1497"/>
      <c r="H2" s="1497"/>
      <c r="I2" s="1497"/>
      <c r="O2" s="37"/>
    </row>
    <row r="3" spans="1:50" s="38" customFormat="1" ht="4.5" customHeight="1" x14ac:dyDescent="0.25">
      <c r="B3" s="1498"/>
      <c r="C3" s="1498"/>
      <c r="D3" s="1498"/>
      <c r="E3" s="1498"/>
      <c r="F3" s="1498"/>
      <c r="G3" s="1498"/>
      <c r="H3" s="1498"/>
      <c r="I3" s="1498"/>
      <c r="O3" s="37"/>
    </row>
    <row r="4" spans="1:50" s="38" customFormat="1" ht="17.25" customHeight="1" x14ac:dyDescent="0.25">
      <c r="A4" s="1498" t="s">
        <v>192</v>
      </c>
      <c r="B4" s="1498"/>
      <c r="C4" s="1498"/>
      <c r="D4" s="1498"/>
      <c r="E4" s="1498"/>
      <c r="F4" s="1498"/>
      <c r="G4" s="1498"/>
      <c r="H4" s="1498"/>
      <c r="I4" s="1498"/>
      <c r="J4" s="1498"/>
      <c r="K4" s="1498"/>
      <c r="L4" s="1498"/>
      <c r="M4" s="1498"/>
      <c r="N4" s="1498"/>
      <c r="O4" s="1498"/>
      <c r="P4" s="1498"/>
      <c r="Q4" s="1498"/>
      <c r="R4" s="1498"/>
      <c r="S4" s="1498"/>
      <c r="T4" s="1498"/>
      <c r="U4" s="1498"/>
      <c r="V4" s="1498"/>
      <c r="W4" s="1498"/>
      <c r="X4" s="1498"/>
      <c r="Y4" s="1498"/>
      <c r="Z4" s="1498"/>
    </row>
    <row r="5" spans="1:50" s="38" customFormat="1" ht="17.25" customHeight="1" x14ac:dyDescent="0.25">
      <c r="B5" s="1509" t="e">
        <f>#REF!</f>
        <v>#REF!</v>
      </c>
      <c r="C5" s="1509"/>
      <c r="D5" s="1509"/>
      <c r="E5" s="1509"/>
      <c r="F5" s="1509"/>
      <c r="G5" s="1509"/>
      <c r="H5" s="1509"/>
      <c r="I5" s="1509"/>
      <c r="J5" s="1509"/>
      <c r="K5" s="1509"/>
      <c r="L5" s="1509"/>
      <c r="M5" s="1509"/>
      <c r="N5" s="1509"/>
      <c r="O5" s="1509"/>
      <c r="P5" s="1509"/>
      <c r="Q5" s="1509"/>
      <c r="R5" s="1509"/>
      <c r="S5" s="1509"/>
      <c r="T5" s="1509"/>
      <c r="U5" s="1509"/>
      <c r="V5" s="1509"/>
      <c r="W5" s="1509"/>
      <c r="X5" s="1509"/>
      <c r="Y5" s="1509"/>
      <c r="Z5" s="1509"/>
    </row>
    <row r="6" spans="1:50" s="38" customFormat="1" ht="6" customHeight="1" x14ac:dyDescent="0.25">
      <c r="O6" s="37"/>
    </row>
    <row r="7" spans="1:50" s="41" customFormat="1" ht="12.75" customHeight="1" x14ac:dyDescent="0.25">
      <c r="A7" s="39"/>
      <c r="B7" s="1499" t="s">
        <v>12</v>
      </c>
      <c r="C7" s="40"/>
      <c r="D7" s="1505" t="s">
        <v>109</v>
      </c>
      <c r="E7" s="1502"/>
      <c r="F7" s="181"/>
      <c r="G7" s="1502"/>
      <c r="H7" s="1502"/>
      <c r="I7" s="181"/>
      <c r="J7" s="1502"/>
      <c r="K7" s="1502"/>
      <c r="L7" s="181"/>
      <c r="M7" s="1502"/>
      <c r="N7" s="1503"/>
      <c r="O7" s="40"/>
      <c r="P7" s="1505" t="s">
        <v>13</v>
      </c>
      <c r="Q7" s="1502"/>
      <c r="R7" s="181"/>
      <c r="S7" s="1502"/>
      <c r="T7" s="1502"/>
      <c r="U7" s="181"/>
      <c r="V7" s="1502"/>
      <c r="W7" s="1502"/>
      <c r="X7" s="181"/>
      <c r="Y7" s="1502"/>
      <c r="Z7" s="1503"/>
      <c r="AA7" s="116"/>
      <c r="AB7" s="116"/>
      <c r="AC7" s="117"/>
      <c r="AD7" s="117"/>
      <c r="AE7" s="117"/>
      <c r="AF7" s="117"/>
      <c r="AG7" s="117"/>
      <c r="AH7" s="117"/>
      <c r="AI7" s="118"/>
    </row>
    <row r="8" spans="1:50" s="41" customFormat="1" ht="33.75" customHeight="1" x14ac:dyDescent="0.25">
      <c r="A8" s="39"/>
      <c r="B8" s="1500"/>
      <c r="C8" s="40"/>
      <c r="D8" s="1506"/>
      <c r="E8" s="1507"/>
      <c r="F8" s="40"/>
      <c r="G8" s="1505" t="s">
        <v>169</v>
      </c>
      <c r="H8" s="1503"/>
      <c r="I8" s="40"/>
      <c r="J8" s="1505" t="s">
        <v>175</v>
      </c>
      <c r="K8" s="1503"/>
      <c r="L8" s="40"/>
      <c r="M8" s="1505" t="s">
        <v>170</v>
      </c>
      <c r="N8" s="1503"/>
      <c r="O8" s="40"/>
      <c r="P8" s="1506"/>
      <c r="Q8" s="1508"/>
      <c r="R8" s="130"/>
      <c r="S8" s="1505" t="s">
        <v>172</v>
      </c>
      <c r="T8" s="1503"/>
      <c r="U8" s="40"/>
      <c r="V8" s="1505" t="s">
        <v>173</v>
      </c>
      <c r="W8" s="1503"/>
      <c r="X8" s="40"/>
      <c r="Y8" s="1505" t="s">
        <v>174</v>
      </c>
      <c r="Z8" s="1503"/>
      <c r="AA8" s="116"/>
      <c r="AB8" s="116"/>
      <c r="AC8" s="117"/>
      <c r="AD8" s="117"/>
      <c r="AE8" s="117"/>
      <c r="AF8" s="117"/>
      <c r="AG8" s="117"/>
      <c r="AH8" s="117"/>
      <c r="AI8" s="118"/>
    </row>
    <row r="9" spans="1:50" s="46" customFormat="1" ht="36.75" customHeight="1" x14ac:dyDescent="0.25">
      <c r="A9" s="42"/>
      <c r="B9" s="1501"/>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4" t="s">
        <v>217</v>
      </c>
      <c r="C33" s="1504"/>
      <c r="D33" s="1504"/>
      <c r="E33" s="1504"/>
      <c r="F33" s="1504"/>
      <c r="G33" s="1504"/>
      <c r="H33" s="1504"/>
      <c r="I33" s="1504"/>
      <c r="J33" s="1504"/>
      <c r="K33" s="1504"/>
      <c r="L33" s="1504"/>
      <c r="M33" s="1504"/>
      <c r="O33" s="86"/>
    </row>
    <row r="34" spans="2:19" ht="29.25" customHeight="1" x14ac:dyDescent="0.25">
      <c r="B34" s="1496"/>
      <c r="C34" s="1496"/>
      <c r="D34" s="1496"/>
      <c r="E34" s="1496"/>
      <c r="F34" s="1496"/>
      <c r="G34" s="1496"/>
      <c r="H34" s="1496"/>
      <c r="I34" s="1496"/>
      <c r="J34" s="1496"/>
      <c r="K34" s="1496"/>
      <c r="L34" s="1496"/>
      <c r="M34" s="1496"/>
      <c r="N34" s="1496"/>
      <c r="O34" s="1496"/>
      <c r="P34" s="1496"/>
      <c r="Q34" s="89"/>
      <c r="R34" s="89"/>
      <c r="S34" s="89"/>
    </row>
    <row r="35" spans="2:19" ht="4.5" customHeight="1" x14ac:dyDescent="0.25">
      <c r="B35" s="1495"/>
      <c r="C35" s="1495"/>
      <c r="D35" s="1495"/>
      <c r="E35" s="1495"/>
      <c r="F35" s="1495"/>
      <c r="G35" s="1495"/>
      <c r="H35" s="1495"/>
      <c r="I35" s="1495"/>
      <c r="J35" s="1495"/>
      <c r="K35" s="1495"/>
      <c r="L35" s="1495"/>
      <c r="M35" s="1495"/>
      <c r="N35" s="1495"/>
      <c r="O35" s="1495"/>
      <c r="P35" s="1495"/>
      <c r="Q35" s="89"/>
      <c r="R35" s="89"/>
      <c r="S35" s="89"/>
    </row>
    <row r="38" spans="2:19" x14ac:dyDescent="0.25">
      <c r="L38" s="90"/>
      <c r="M38" s="90"/>
      <c r="N38" s="90"/>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2" zoomScale="80" zoomScaleNormal="80" workbookViewId="0">
      <selection activeCell="AA28" sqref="AA28"/>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33"/>
      <c r="C2" s="1433"/>
      <c r="D2" s="1433"/>
      <c r="E2" s="1433"/>
      <c r="F2" s="1433"/>
      <c r="G2" s="1433"/>
      <c r="H2" s="1433"/>
      <c r="I2" s="1433"/>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34"/>
      <c r="C3" s="1434"/>
      <c r="D3" s="1434"/>
      <c r="E3" s="1434"/>
      <c r="F3" s="1434"/>
      <c r="G3" s="1434"/>
      <c r="H3" s="1434"/>
      <c r="I3" s="1434"/>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71" t="s">
        <v>396</v>
      </c>
      <c r="B4" s="1471"/>
      <c r="C4" s="1471"/>
      <c r="D4" s="1471"/>
      <c r="E4" s="1471"/>
      <c r="F4" s="1471"/>
      <c r="G4" s="1471"/>
      <c r="H4" s="1471"/>
      <c r="I4" s="1471"/>
      <c r="J4" s="1471"/>
      <c r="K4" s="1471"/>
      <c r="L4" s="1471"/>
      <c r="M4" s="1471"/>
      <c r="N4" s="1471"/>
      <c r="O4" s="1471"/>
      <c r="P4" s="1471"/>
      <c r="Q4" s="1471"/>
      <c r="R4" s="1471"/>
      <c r="S4" s="1471"/>
      <c r="T4" s="1471"/>
      <c r="U4" s="1471"/>
      <c r="V4" s="1471"/>
      <c r="W4" s="1471"/>
      <c r="X4" s="1471"/>
      <c r="Y4" s="1471"/>
      <c r="Z4" s="1471"/>
    </row>
    <row r="5" spans="1:50" s="492" customFormat="1" ht="17.2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1472"/>
      <c r="V5" s="1472"/>
      <c r="W5" s="1472"/>
      <c r="X5" s="1472"/>
      <c r="Y5" s="1472"/>
      <c r="Z5" s="1472"/>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0" t="s">
        <v>12</v>
      </c>
      <c r="D7" s="1510" t="s">
        <v>474</v>
      </c>
      <c r="E7" s="1510"/>
      <c r="G7" s="1510"/>
      <c r="H7" s="1510"/>
      <c r="J7" s="1510"/>
      <c r="K7" s="1510"/>
      <c r="M7" s="1510"/>
      <c r="N7" s="1510"/>
      <c r="P7" s="1510" t="s">
        <v>13</v>
      </c>
      <c r="Q7" s="1510"/>
      <c r="S7" s="1510"/>
      <c r="T7" s="1510"/>
      <c r="V7" s="1510"/>
      <c r="W7" s="1510"/>
      <c r="Y7" s="1510"/>
      <c r="Z7" s="1510"/>
      <c r="AA7" s="512"/>
      <c r="AB7" s="512"/>
      <c r="AI7" s="514"/>
    </row>
    <row r="8" spans="1:50" s="513" customFormat="1" ht="33.75" customHeight="1" x14ac:dyDescent="0.25">
      <c r="A8" s="512"/>
      <c r="B8" s="1510"/>
      <c r="D8" s="1510"/>
      <c r="E8" s="1510"/>
      <c r="G8" s="1510" t="s">
        <v>169</v>
      </c>
      <c r="H8" s="1510"/>
      <c r="J8" s="1510" t="s">
        <v>175</v>
      </c>
      <c r="K8" s="1510"/>
      <c r="M8" s="1510" t="s">
        <v>170</v>
      </c>
      <c r="N8" s="1510"/>
      <c r="P8" s="1510"/>
      <c r="Q8" s="1510"/>
      <c r="S8" s="1510" t="s">
        <v>172</v>
      </c>
      <c r="T8" s="1510"/>
      <c r="V8" s="1510" t="s">
        <v>173</v>
      </c>
      <c r="W8" s="1510"/>
      <c r="Y8" s="1510" t="s">
        <v>174</v>
      </c>
      <c r="Z8" s="1510"/>
      <c r="AA8" s="512"/>
      <c r="AB8" s="512"/>
      <c r="AI8" s="514"/>
    </row>
    <row r="9" spans="1:50" s="513" customFormat="1" ht="36.75" customHeight="1" x14ac:dyDescent="0.25">
      <c r="A9" s="512"/>
      <c r="B9" s="1510"/>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S11+V11+Y11</f>
        <v>423413</v>
      </c>
      <c r="Q11" s="564">
        <f>P11*100/D11</f>
        <v>4.9052336564231451</v>
      </c>
      <c r="R11" s="558"/>
      <c r="S11" s="561">
        <f>'23solcasaad'!J12</f>
        <v>120238</v>
      </c>
      <c r="T11" s="565">
        <f>S11*100/G11</f>
        <v>1.7131217133097838</v>
      </c>
      <c r="U11" s="558"/>
      <c r="V11" s="561">
        <f>'23solcasaad'!Q12</f>
        <v>102819</v>
      </c>
      <c r="W11" s="565">
        <f>V11*100/J11</f>
        <v>8.7402359937673566</v>
      </c>
      <c r="X11" s="558"/>
      <c r="Y11" s="561">
        <f>'23solcasaad'!X12</f>
        <v>200356</v>
      </c>
      <c r="Z11" s="565">
        <f>Y11*100/M11</f>
        <v>45.866317481102314</v>
      </c>
      <c r="AA11" s="566"/>
      <c r="AB11" s="567">
        <f>_xlfn.RANK.EQ(Q11,Q$11:Q$30,0)</f>
        <v>5</v>
      </c>
      <c r="AC11" s="567">
        <v>1</v>
      </c>
      <c r="AD11" s="567">
        <f>MATCH(AC11,AB$11:AB$30,0)</f>
        <v>7</v>
      </c>
      <c r="AE11" s="568" t="str">
        <f t="shared" ref="AE11:AE29" si="2">INDEX(B$11:B$30,AD11,1)</f>
        <v>Castilla y León</v>
      </c>
      <c r="AF11" s="569">
        <f t="shared" ref="AF11:AF29" si="3">INDEX(Q$11:Q$30,AD11,1)</f>
        <v>6.7066608353451675</v>
      </c>
      <c r="AH11" s="567">
        <f>_xlfn.RANK.EQ(T11,T$11:T$30,0)</f>
        <v>5</v>
      </c>
      <c r="AI11" s="567">
        <v>1</v>
      </c>
      <c r="AJ11" s="567">
        <f>MATCH(AI11,AH$11:AH$30,0)</f>
        <v>18</v>
      </c>
      <c r="AK11" s="568" t="str">
        <f>INDEX(B$11:B$30,AJ11,1)</f>
        <v>Ceuta y Melilla</v>
      </c>
      <c r="AL11" s="569">
        <f>INDEX(T$11:T$30,AJ11,1)</f>
        <v>2.0540569826424395</v>
      </c>
      <c r="AN11" s="567">
        <f>_xlfn.RANK.EQ(W11,W$11:W$30,0)</f>
        <v>1</v>
      </c>
      <c r="AO11" s="567">
        <v>1</v>
      </c>
      <c r="AP11" s="567">
        <f>MATCH(AO11,AN$11:AN$30,0)</f>
        <v>1</v>
      </c>
      <c r="AQ11" s="568" t="str">
        <f>INDEX(B$11:B$30,AP11,1)</f>
        <v>Andalucía</v>
      </c>
      <c r="AR11" s="569">
        <f>INDEX(W$11:W$30,AP11,1)</f>
        <v>8.7402359937673566</v>
      </c>
      <c r="AT11" s="567">
        <f>_xlfn.RANK.EQ(Z11,Z$11:Z$30,0)</f>
        <v>1</v>
      </c>
      <c r="AU11" s="567">
        <v>1</v>
      </c>
      <c r="AV11" s="567">
        <f>MATCH(AU11,AT$11:AT$30,0)</f>
        <v>1</v>
      </c>
      <c r="AW11" s="568" t="str">
        <f>INDEX(B$11:B$30,AV11,1)</f>
        <v>Andalucía</v>
      </c>
      <c r="AX11" s="569">
        <f>INDEX(Z$11:Z$30,AV11,1)</f>
        <v>45.866317481102314</v>
      </c>
    </row>
    <row r="12" spans="1:50" s="396" customFormat="1" ht="18" customHeight="1" x14ac:dyDescent="0.35">
      <c r="A12" s="519"/>
      <c r="B12" s="557" t="s">
        <v>7</v>
      </c>
      <c r="C12" s="558"/>
      <c r="D12" s="559">
        <f t="shared" ref="D12:D28" si="4">G12+J12+M12</f>
        <v>1351591</v>
      </c>
      <c r="E12" s="560">
        <f t="shared" si="0"/>
        <v>2.7799248843498505</v>
      </c>
      <c r="F12" s="558"/>
      <c r="G12" s="561">
        <f>'20pobl'!J13</f>
        <v>1048956</v>
      </c>
      <c r="H12" s="562">
        <f t="shared" ref="H12:H28" si="5">G12*100/$G$30</f>
        <v>2.7110881981380479</v>
      </c>
      <c r="I12" s="558"/>
      <c r="J12" s="561">
        <f>'20pobl'!Q13</f>
        <v>205354</v>
      </c>
      <c r="K12" s="562">
        <f t="shared" ref="K12:K28" si="6">J12*100/$J$30</f>
        <v>2.9429054502378498</v>
      </c>
      <c r="L12" s="558"/>
      <c r="M12" s="561">
        <f>'20pobl'!X13</f>
        <v>97281</v>
      </c>
      <c r="N12" s="562">
        <f t="shared" si="1"/>
        <v>3.2971759408954751</v>
      </c>
      <c r="O12" s="558"/>
      <c r="P12" s="563">
        <f t="shared" ref="P12:P28" si="7">S12+V12+Y12</f>
        <v>57888</v>
      </c>
      <c r="Q12" s="564">
        <f t="shared" ref="Q12:Q28" si="8">P12*100/D12</f>
        <v>4.2829524612105292</v>
      </c>
      <c r="R12" s="558"/>
      <c r="S12" s="561">
        <f>'23solcasaad'!J13</f>
        <v>11113</v>
      </c>
      <c r="T12" s="565">
        <f t="shared" ref="T12:T28" si="9">S12*100/G12</f>
        <v>1.0594343328032825</v>
      </c>
      <c r="U12" s="558"/>
      <c r="V12" s="561">
        <f>'23solcasaad'!Q13</f>
        <v>11440</v>
      </c>
      <c r="W12" s="565">
        <f t="shared" ref="W12:W28" si="10">V12*100/J12</f>
        <v>5.5708678671951848</v>
      </c>
      <c r="X12" s="558"/>
      <c r="Y12" s="561">
        <f>'23solcasaad'!X13</f>
        <v>35335</v>
      </c>
      <c r="Z12" s="565">
        <f t="shared" ref="Z12:Z28" si="11">Y12*100/M12</f>
        <v>36.322611815256835</v>
      </c>
      <c r="AA12" s="566"/>
      <c r="AB12" s="567">
        <f t="shared" ref="AB12:AB28" si="12">_xlfn.RANK.EQ(Q12,Q$11:Q$30,0)</f>
        <v>11</v>
      </c>
      <c r="AC12" s="567">
        <v>2</v>
      </c>
      <c r="AD12" s="567">
        <f t="shared" ref="AD12:AD28" si="13">MATCH(AC12,AB$11:AB$30,0)</f>
        <v>11</v>
      </c>
      <c r="AE12" s="568" t="str">
        <f t="shared" si="2"/>
        <v>Extremadura</v>
      </c>
      <c r="AF12" s="569">
        <f t="shared" si="3"/>
        <v>5.6525148362395834</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1.8553081506387163</v>
      </c>
      <c r="AN12" s="567">
        <f t="shared" ref="AN12:AN30" si="18">_xlfn.RANK.EQ(W12,W$11:W$30,0)</f>
        <v>16</v>
      </c>
      <c r="AO12" s="567">
        <v>2</v>
      </c>
      <c r="AP12" s="567">
        <f t="shared" ref="AP12:AP28" si="19">MATCH(AO12,AN$11:AN$30,0)</f>
        <v>14</v>
      </c>
      <c r="AQ12" s="568" t="str">
        <f t="shared" ref="AQ12:AQ29" si="20">INDEX(B$11:B$30,AP12,1)</f>
        <v>Murcia, Región de</v>
      </c>
      <c r="AR12" s="569">
        <f t="shared" ref="AR12:AR28" si="21">INDEX(W$11:W$30,AP12,1)</f>
        <v>8.3760855538043302</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44.66232120224516</v>
      </c>
    </row>
    <row r="13" spans="1:50" s="396" customFormat="1" ht="18" customHeight="1" x14ac:dyDescent="0.35">
      <c r="A13" s="519"/>
      <c r="B13" s="557" t="s">
        <v>37</v>
      </c>
      <c r="C13" s="558"/>
      <c r="D13" s="559">
        <f t="shared" si="4"/>
        <v>1009599</v>
      </c>
      <c r="E13" s="560">
        <f t="shared" si="0"/>
        <v>2.0765226931184988</v>
      </c>
      <c r="F13" s="558"/>
      <c r="G13" s="561">
        <f>'20pobl'!J14</f>
        <v>727094</v>
      </c>
      <c r="H13" s="562">
        <f t="shared" si="5"/>
        <v>1.8792170141902862</v>
      </c>
      <c r="I13" s="558"/>
      <c r="J13" s="561">
        <f>'20pobl'!Q14</f>
        <v>197409</v>
      </c>
      <c r="K13" s="562">
        <f t="shared" si="6"/>
        <v>2.8290465344040228</v>
      </c>
      <c r="L13" s="558"/>
      <c r="M13" s="561">
        <f>'20pobl'!X14</f>
        <v>85096</v>
      </c>
      <c r="N13" s="562">
        <f t="shared" si="1"/>
        <v>2.8841858519797428</v>
      </c>
      <c r="O13" s="558"/>
      <c r="P13" s="563">
        <f t="shared" si="7"/>
        <v>51675</v>
      </c>
      <c r="Q13" s="564">
        <f t="shared" si="8"/>
        <v>5.1183687780990272</v>
      </c>
      <c r="R13" s="558"/>
      <c r="S13" s="561">
        <f>'23solcasaad'!J14</f>
        <v>10907</v>
      </c>
      <c r="T13" s="565">
        <f t="shared" si="9"/>
        <v>1.5000811449413693</v>
      </c>
      <c r="U13" s="558"/>
      <c r="V13" s="561">
        <f>'23solcasaad'!Q14</f>
        <v>11915</v>
      </c>
      <c r="W13" s="565">
        <f t="shared" si="10"/>
        <v>6.0356923949769259</v>
      </c>
      <c r="X13" s="558"/>
      <c r="Y13" s="561">
        <f>'23solcasaad'!X14</f>
        <v>28853</v>
      </c>
      <c r="Z13" s="565">
        <f t="shared" si="11"/>
        <v>33.906411582213032</v>
      </c>
      <c r="AA13" s="566"/>
      <c r="AB13" s="567">
        <f t="shared" si="12"/>
        <v>4</v>
      </c>
      <c r="AC13" s="567">
        <v>3</v>
      </c>
      <c r="AD13" s="567">
        <f t="shared" si="13"/>
        <v>16</v>
      </c>
      <c r="AE13" s="568" t="str">
        <f t="shared" si="2"/>
        <v>País Vasco</v>
      </c>
      <c r="AF13" s="570">
        <f t="shared" si="3"/>
        <v>5.290965864099217</v>
      </c>
      <c r="AH13" s="567">
        <f t="shared" si="14"/>
        <v>8</v>
      </c>
      <c r="AI13" s="567">
        <v>3</v>
      </c>
      <c r="AJ13" s="567">
        <f t="shared" si="15"/>
        <v>16</v>
      </c>
      <c r="AK13" s="568" t="str">
        <f t="shared" si="16"/>
        <v>País Vasco</v>
      </c>
      <c r="AL13" s="569">
        <f t="shared" si="17"/>
        <v>1.832736837515482</v>
      </c>
      <c r="AN13" s="567">
        <f t="shared" si="18"/>
        <v>13</v>
      </c>
      <c r="AO13" s="567">
        <v>3</v>
      </c>
      <c r="AP13" s="567">
        <f t="shared" si="19"/>
        <v>9</v>
      </c>
      <c r="AQ13" s="568" t="str">
        <f t="shared" si="20"/>
        <v>Cataluña</v>
      </c>
      <c r="AR13" s="569">
        <f t="shared" si="21"/>
        <v>8.1020275521659499</v>
      </c>
      <c r="AT13" s="567">
        <f t="shared" si="22"/>
        <v>14</v>
      </c>
      <c r="AU13" s="567">
        <v>3</v>
      </c>
      <c r="AV13" s="567">
        <f t="shared" si="23"/>
        <v>11</v>
      </c>
      <c r="AW13" s="568" t="str">
        <f t="shared" si="24"/>
        <v>Extremadura</v>
      </c>
      <c r="AX13" s="569">
        <f t="shared" si="25"/>
        <v>43.892378363176149</v>
      </c>
    </row>
    <row r="14" spans="1:50" s="396" customFormat="1" ht="18" customHeight="1" x14ac:dyDescent="0.35">
      <c r="A14" s="519"/>
      <c r="B14" s="557" t="s">
        <v>38</v>
      </c>
      <c r="C14" s="558"/>
      <c r="D14" s="559">
        <f t="shared" si="4"/>
        <v>1231768</v>
      </c>
      <c r="E14" s="560">
        <f t="shared" si="0"/>
        <v>2.533475374537006</v>
      </c>
      <c r="F14" s="558"/>
      <c r="G14" s="561">
        <f>'20pobl'!J15</f>
        <v>1026476</v>
      </c>
      <c r="H14" s="562">
        <f t="shared" si="5"/>
        <v>2.6529873219391003</v>
      </c>
      <c r="I14" s="558"/>
      <c r="J14" s="561">
        <f>'20pobl'!Q15</f>
        <v>150815</v>
      </c>
      <c r="K14" s="562">
        <f t="shared" si="6"/>
        <v>2.1613130763346287</v>
      </c>
      <c r="L14" s="558"/>
      <c r="M14" s="561">
        <f>'20pobl'!X15</f>
        <v>54477</v>
      </c>
      <c r="N14" s="562">
        <f t="shared" si="1"/>
        <v>1.8464063253067176</v>
      </c>
      <c r="O14" s="558"/>
      <c r="P14" s="563">
        <f t="shared" si="7"/>
        <v>46508</v>
      </c>
      <c r="Q14" s="564">
        <f t="shared" si="8"/>
        <v>3.7757110105149669</v>
      </c>
      <c r="R14" s="558"/>
      <c r="S14" s="561">
        <f>'23solcasaad'!J15</f>
        <v>13560</v>
      </c>
      <c r="T14" s="565">
        <f t="shared" si="9"/>
        <v>1.3210245539106613</v>
      </c>
      <c r="U14" s="558"/>
      <c r="V14" s="561">
        <f>'23solcasaad'!Q15</f>
        <v>10943</v>
      </c>
      <c r="W14" s="565">
        <f t="shared" si="10"/>
        <v>7.2559095580678319</v>
      </c>
      <c r="X14" s="558"/>
      <c r="Y14" s="561">
        <f>'23solcasaad'!X15</f>
        <v>22005</v>
      </c>
      <c r="Z14" s="565">
        <f t="shared" si="11"/>
        <v>40.393193457789529</v>
      </c>
      <c r="AA14" s="566"/>
      <c r="AB14" s="567">
        <f t="shared" si="12"/>
        <v>14</v>
      </c>
      <c r="AC14" s="567">
        <v>4</v>
      </c>
      <c r="AD14" s="567">
        <f t="shared" si="13"/>
        <v>3</v>
      </c>
      <c r="AE14" s="568" t="str">
        <f t="shared" si="2"/>
        <v>Asturias, Principado de</v>
      </c>
      <c r="AF14" s="569">
        <f t="shared" si="3"/>
        <v>5.1183687780990272</v>
      </c>
      <c r="AH14" s="567">
        <f t="shared" si="14"/>
        <v>15</v>
      </c>
      <c r="AI14" s="567">
        <v>4</v>
      </c>
      <c r="AJ14" s="567">
        <f t="shared" si="15"/>
        <v>14</v>
      </c>
      <c r="AK14" s="568" t="str">
        <f t="shared" si="16"/>
        <v>Murcia, Región de</v>
      </c>
      <c r="AL14" s="569">
        <f t="shared" si="17"/>
        <v>1.7726036033554602</v>
      </c>
      <c r="AN14" s="567">
        <f t="shared" si="18"/>
        <v>5</v>
      </c>
      <c r="AO14" s="567">
        <v>4</v>
      </c>
      <c r="AP14" s="567">
        <f t="shared" si="19"/>
        <v>11</v>
      </c>
      <c r="AQ14" s="568" t="str">
        <f t="shared" si="20"/>
        <v>Extremadura</v>
      </c>
      <c r="AR14" s="569">
        <f t="shared" si="21"/>
        <v>8.0280747005282613</v>
      </c>
      <c r="AT14" s="567">
        <f t="shared" si="22"/>
        <v>6</v>
      </c>
      <c r="AU14" s="567">
        <v>4</v>
      </c>
      <c r="AV14" s="567">
        <f t="shared" si="23"/>
        <v>9</v>
      </c>
      <c r="AW14" s="568" t="str">
        <f t="shared" si="24"/>
        <v>Cataluña</v>
      </c>
      <c r="AX14" s="569">
        <f t="shared" si="25"/>
        <v>43.041407124578051</v>
      </c>
    </row>
    <row r="15" spans="1:50" s="396" customFormat="1" ht="18" customHeight="1" x14ac:dyDescent="0.35">
      <c r="A15" s="519"/>
      <c r="B15" s="557" t="s">
        <v>6</v>
      </c>
      <c r="C15" s="558"/>
      <c r="D15" s="559">
        <f t="shared" si="4"/>
        <v>2238754</v>
      </c>
      <c r="E15" s="560">
        <f t="shared" si="0"/>
        <v>4.6046237023905645</v>
      </c>
      <c r="F15" s="558"/>
      <c r="G15" s="561">
        <f>'20pobl'!J16</f>
        <v>1840318</v>
      </c>
      <c r="H15" s="562">
        <f t="shared" si="5"/>
        <v>4.7564096212052895</v>
      </c>
      <c r="I15" s="558"/>
      <c r="J15" s="561">
        <f>'20pobl'!Q16</f>
        <v>296882</v>
      </c>
      <c r="K15" s="562">
        <f t="shared" si="6"/>
        <v>4.2545830900664869</v>
      </c>
      <c r="L15" s="558"/>
      <c r="M15" s="561">
        <f>'20pobl'!X16</f>
        <v>101554</v>
      </c>
      <c r="N15" s="562">
        <f t="shared" si="1"/>
        <v>3.4420020918956329</v>
      </c>
      <c r="O15" s="558"/>
      <c r="P15" s="563">
        <f t="shared" si="7"/>
        <v>76187</v>
      </c>
      <c r="Q15" s="564">
        <f t="shared" si="8"/>
        <v>3.4030983305892475</v>
      </c>
      <c r="R15" s="558"/>
      <c r="S15" s="561">
        <f>'23solcasaad'!J16</f>
        <v>25639</v>
      </c>
      <c r="T15" s="565">
        <f t="shared" si="9"/>
        <v>1.3931831346539023</v>
      </c>
      <c r="U15" s="558"/>
      <c r="V15" s="561">
        <f>'23solcasaad'!Q16</f>
        <v>18405</v>
      </c>
      <c r="W15" s="565">
        <f t="shared" si="10"/>
        <v>6.1994327712693931</v>
      </c>
      <c r="X15" s="558"/>
      <c r="Y15" s="561">
        <f>'23solcasaad'!X16</f>
        <v>32143</v>
      </c>
      <c r="Z15" s="565">
        <f t="shared" si="11"/>
        <v>31.651141264745849</v>
      </c>
      <c r="AA15" s="566"/>
      <c r="AB15" s="567">
        <f t="shared" si="12"/>
        <v>16</v>
      </c>
      <c r="AC15" s="567">
        <v>5</v>
      </c>
      <c r="AD15" s="567">
        <f t="shared" si="13"/>
        <v>1</v>
      </c>
      <c r="AE15" s="568" t="str">
        <f t="shared" si="2"/>
        <v>Andalucía</v>
      </c>
      <c r="AF15" s="569">
        <f t="shared" si="3"/>
        <v>4.9052336564231451</v>
      </c>
      <c r="AH15" s="567">
        <f t="shared" si="14"/>
        <v>11</v>
      </c>
      <c r="AI15" s="567">
        <v>5</v>
      </c>
      <c r="AJ15" s="567">
        <f t="shared" si="15"/>
        <v>1</v>
      </c>
      <c r="AK15" s="568" t="str">
        <f t="shared" si="16"/>
        <v>Andalucía</v>
      </c>
      <c r="AL15" s="569">
        <f t="shared" si="17"/>
        <v>1.7131217133097838</v>
      </c>
      <c r="AN15" s="567">
        <f t="shared" si="18"/>
        <v>12</v>
      </c>
      <c r="AO15" s="567">
        <v>5</v>
      </c>
      <c r="AP15" s="567">
        <f t="shared" si="19"/>
        <v>4</v>
      </c>
      <c r="AQ15" s="568" t="str">
        <f t="shared" si="20"/>
        <v>Balears, Illes</v>
      </c>
      <c r="AR15" s="569">
        <f t="shared" si="21"/>
        <v>7.2559095580678319</v>
      </c>
      <c r="AT15" s="567">
        <f t="shared" si="22"/>
        <v>16</v>
      </c>
      <c r="AU15" s="567">
        <v>5</v>
      </c>
      <c r="AV15" s="567">
        <f t="shared" si="23"/>
        <v>8</v>
      </c>
      <c r="AW15" s="568" t="str">
        <f t="shared" si="24"/>
        <v>Castilla - La Mancha</v>
      </c>
      <c r="AX15" s="569">
        <f t="shared" si="25"/>
        <v>42.887417616689333</v>
      </c>
    </row>
    <row r="16" spans="1:50" s="396" customFormat="1" ht="18" customHeight="1" x14ac:dyDescent="0.35">
      <c r="A16" s="519"/>
      <c r="B16" s="557" t="s">
        <v>5</v>
      </c>
      <c r="C16" s="558"/>
      <c r="D16" s="571">
        <f t="shared" si="4"/>
        <v>590851</v>
      </c>
      <c r="E16" s="560">
        <f t="shared" si="0"/>
        <v>1.2152503219117274</v>
      </c>
      <c r="F16" s="558"/>
      <c r="G16" s="572">
        <f>'20pobl'!J17</f>
        <v>448930</v>
      </c>
      <c r="H16" s="562">
        <f t="shared" si="5"/>
        <v>1.1602858697506033</v>
      </c>
      <c r="I16" s="558"/>
      <c r="J16" s="572">
        <f>'20pobl'!Q17</f>
        <v>100609</v>
      </c>
      <c r="K16" s="562">
        <f t="shared" si="6"/>
        <v>1.4418164459566398</v>
      </c>
      <c r="L16" s="558"/>
      <c r="M16" s="572">
        <f>'20pobl'!X17</f>
        <v>41312</v>
      </c>
      <c r="N16" s="562">
        <f t="shared" si="1"/>
        <v>1.4002007840202493</v>
      </c>
      <c r="O16" s="558"/>
      <c r="P16" s="572">
        <f t="shared" si="7"/>
        <v>23198</v>
      </c>
      <c r="Q16" s="564">
        <f t="shared" si="8"/>
        <v>3.926201360410662</v>
      </c>
      <c r="R16" s="558"/>
      <c r="S16" s="572">
        <f>'23solcasaad'!J17</f>
        <v>6487</v>
      </c>
      <c r="T16" s="565">
        <f t="shared" si="9"/>
        <v>1.4449914240527477</v>
      </c>
      <c r="U16" s="558"/>
      <c r="V16" s="572">
        <f>'23solcasaad'!Q17</f>
        <v>4972</v>
      </c>
      <c r="W16" s="565">
        <f t="shared" si="10"/>
        <v>4.9419038058225411</v>
      </c>
      <c r="X16" s="558"/>
      <c r="Y16" s="572">
        <f>'23solcasaad'!X17</f>
        <v>11739</v>
      </c>
      <c r="Z16" s="565">
        <f t="shared" si="11"/>
        <v>28.415472501936485</v>
      </c>
      <c r="AA16" s="566"/>
      <c r="AB16" s="567">
        <f t="shared" si="12"/>
        <v>13</v>
      </c>
      <c r="AC16" s="567">
        <v>6</v>
      </c>
      <c r="AD16" s="567">
        <f t="shared" si="13"/>
        <v>9</v>
      </c>
      <c r="AE16" s="568" t="str">
        <f t="shared" si="2"/>
        <v>Cataluña</v>
      </c>
      <c r="AF16" s="569">
        <f t="shared" si="3"/>
        <v>4.825122990088528</v>
      </c>
      <c r="AH16" s="567">
        <f t="shared" si="14"/>
        <v>10</v>
      </c>
      <c r="AI16" s="567">
        <v>6</v>
      </c>
      <c r="AJ16" s="567">
        <f t="shared" si="15"/>
        <v>11</v>
      </c>
      <c r="AK16" s="568" t="str">
        <f t="shared" si="16"/>
        <v>Extremadura</v>
      </c>
      <c r="AL16" s="569">
        <f t="shared" si="17"/>
        <v>1.6970226986251844</v>
      </c>
      <c r="AN16" s="567">
        <f t="shared" si="18"/>
        <v>17</v>
      </c>
      <c r="AO16" s="567">
        <v>6</v>
      </c>
      <c r="AP16" s="567">
        <f t="shared" si="19"/>
        <v>8</v>
      </c>
      <c r="AQ16" s="568" t="str">
        <f t="shared" si="20"/>
        <v>Castilla - La Mancha</v>
      </c>
      <c r="AR16" s="569">
        <f t="shared" si="21"/>
        <v>7.1295702486952273</v>
      </c>
      <c r="AT16" s="567">
        <f t="shared" si="22"/>
        <v>17</v>
      </c>
      <c r="AU16" s="567">
        <v>6</v>
      </c>
      <c r="AV16" s="567">
        <f t="shared" si="23"/>
        <v>4</v>
      </c>
      <c r="AW16" s="568" t="str">
        <f t="shared" si="24"/>
        <v>Balears, Illes</v>
      </c>
      <c r="AX16" s="569">
        <f t="shared" si="25"/>
        <v>40.393193457789529</v>
      </c>
    </row>
    <row r="17" spans="1:50" s="396" customFormat="1" ht="18" customHeight="1" x14ac:dyDescent="0.35">
      <c r="A17" s="519"/>
      <c r="B17" s="557" t="s">
        <v>4</v>
      </c>
      <c r="C17" s="558"/>
      <c r="D17" s="559">
        <f t="shared" si="4"/>
        <v>2391682</v>
      </c>
      <c r="E17" s="560">
        <f t="shared" si="0"/>
        <v>4.9191629030169768</v>
      </c>
      <c r="F17" s="558"/>
      <c r="G17" s="561">
        <f>'20pobl'!J18</f>
        <v>1748820</v>
      </c>
      <c r="H17" s="562">
        <f t="shared" si="5"/>
        <v>4.5199276830179542</v>
      </c>
      <c r="I17" s="558"/>
      <c r="J17" s="561">
        <f>'20pobl'!Q18</f>
        <v>421942</v>
      </c>
      <c r="K17" s="562">
        <f t="shared" si="6"/>
        <v>6.0468041113601823</v>
      </c>
      <c r="L17" s="558"/>
      <c r="M17" s="561">
        <f>'20pobl'!X18</f>
        <v>220920</v>
      </c>
      <c r="N17" s="562">
        <f t="shared" si="1"/>
        <v>7.4877119772887646</v>
      </c>
      <c r="O17" s="558"/>
      <c r="P17" s="563">
        <f t="shared" si="7"/>
        <v>160402</v>
      </c>
      <c r="Q17" s="564">
        <f>P17*100/D17</f>
        <v>6.7066608353451675</v>
      </c>
      <c r="R17" s="558"/>
      <c r="S17" s="561">
        <f>'23solcasaad'!J18</f>
        <v>32446</v>
      </c>
      <c r="T17" s="565">
        <f>S17*100/G17</f>
        <v>1.8553081506387163</v>
      </c>
      <c r="U17" s="558"/>
      <c r="V17" s="561">
        <f>'23solcasaad'!Q18</f>
        <v>29288</v>
      </c>
      <c r="W17" s="565">
        <f>V17*100/J17</f>
        <v>6.9412383692545419</v>
      </c>
      <c r="X17" s="558"/>
      <c r="Y17" s="561">
        <f>'23solcasaad'!X18</f>
        <v>98668</v>
      </c>
      <c r="Z17" s="565">
        <f>Y17*100/M17</f>
        <v>44.66232120224516</v>
      </c>
      <c r="AA17" s="566"/>
      <c r="AB17" s="567">
        <f t="shared" si="12"/>
        <v>1</v>
      </c>
      <c r="AC17" s="567">
        <v>7</v>
      </c>
      <c r="AD17" s="567">
        <f t="shared" si="13"/>
        <v>8</v>
      </c>
      <c r="AE17" s="568" t="str">
        <f t="shared" si="2"/>
        <v>Castilla - La Mancha</v>
      </c>
      <c r="AF17" s="569">
        <f t="shared" si="3"/>
        <v>4.7819056249355523</v>
      </c>
      <c r="AH17" s="567">
        <f t="shared" si="14"/>
        <v>2</v>
      </c>
      <c r="AI17" s="567">
        <v>7</v>
      </c>
      <c r="AJ17" s="567">
        <f t="shared" si="15"/>
        <v>9</v>
      </c>
      <c r="AK17" s="568" t="str">
        <f t="shared" si="16"/>
        <v>Cataluña</v>
      </c>
      <c r="AL17" s="569">
        <f t="shared" si="17"/>
        <v>1.507026892536111</v>
      </c>
      <c r="AN17" s="567">
        <f t="shared" si="18"/>
        <v>7</v>
      </c>
      <c r="AO17" s="567">
        <v>7</v>
      </c>
      <c r="AP17" s="567">
        <f t="shared" si="19"/>
        <v>7</v>
      </c>
      <c r="AQ17" s="568" t="str">
        <f t="shared" si="20"/>
        <v>Castilla y León</v>
      </c>
      <c r="AR17" s="569">
        <f t="shared" si="21"/>
        <v>6.9412383692545419</v>
      </c>
      <c r="AT17" s="567">
        <f t="shared" si="22"/>
        <v>2</v>
      </c>
      <c r="AU17" s="567">
        <v>7</v>
      </c>
      <c r="AV17" s="567">
        <f t="shared" si="23"/>
        <v>14</v>
      </c>
      <c r="AW17" s="568" t="str">
        <f t="shared" si="24"/>
        <v>Murcia, Región de</v>
      </c>
      <c r="AX17" s="569">
        <f t="shared" si="25"/>
        <v>39.299030574198362</v>
      </c>
    </row>
    <row r="18" spans="1:50" s="396" customFormat="1" ht="18" customHeight="1" x14ac:dyDescent="0.35">
      <c r="A18" s="519"/>
      <c r="B18" s="557" t="s">
        <v>40</v>
      </c>
      <c r="C18" s="558"/>
      <c r="D18" s="559">
        <f t="shared" si="4"/>
        <v>2104433</v>
      </c>
      <c r="E18" s="560">
        <f t="shared" si="0"/>
        <v>4.3283550009929108</v>
      </c>
      <c r="F18" s="558"/>
      <c r="G18" s="561">
        <f>'20pobl'!J19</f>
        <v>1689133</v>
      </c>
      <c r="H18" s="562">
        <f t="shared" si="5"/>
        <v>4.3656631368575187</v>
      </c>
      <c r="I18" s="558"/>
      <c r="J18" s="561">
        <f>'20pobl'!Q19</f>
        <v>282233</v>
      </c>
      <c r="K18" s="562">
        <f t="shared" si="6"/>
        <v>4.0446498920740721</v>
      </c>
      <c r="L18" s="558"/>
      <c r="M18" s="561">
        <f>'20pobl'!X19</f>
        <v>133067</v>
      </c>
      <c r="N18" s="562">
        <f t="shared" si="1"/>
        <v>4.5100822455272684</v>
      </c>
      <c r="O18" s="558"/>
      <c r="P18" s="563">
        <f t="shared" si="7"/>
        <v>100632</v>
      </c>
      <c r="Q18" s="564">
        <f t="shared" si="8"/>
        <v>4.7819056249355523</v>
      </c>
      <c r="R18" s="558"/>
      <c r="S18" s="561">
        <f>'23solcasaad'!J19</f>
        <v>23441</v>
      </c>
      <c r="T18" s="565">
        <f t="shared" si="9"/>
        <v>1.3877533622278411</v>
      </c>
      <c r="U18" s="558"/>
      <c r="V18" s="561">
        <f>'23solcasaad'!Q19</f>
        <v>20122</v>
      </c>
      <c r="W18" s="565">
        <f t="shared" si="10"/>
        <v>7.1295702486952273</v>
      </c>
      <c r="X18" s="558"/>
      <c r="Y18" s="561">
        <f>'23solcasaad'!X19</f>
        <v>57069</v>
      </c>
      <c r="Z18" s="565">
        <f t="shared" si="11"/>
        <v>42.887417616689333</v>
      </c>
      <c r="AA18" s="566"/>
      <c r="AB18" s="567">
        <f t="shared" si="12"/>
        <v>7</v>
      </c>
      <c r="AC18" s="567">
        <v>8</v>
      </c>
      <c r="AD18" s="567">
        <f t="shared" si="13"/>
        <v>17</v>
      </c>
      <c r="AE18" s="568" t="str">
        <f t="shared" si="2"/>
        <v>Rioja, La</v>
      </c>
      <c r="AF18" s="569">
        <f t="shared" si="3"/>
        <v>4.5736371936924707</v>
      </c>
      <c r="AH18" s="567">
        <f t="shared" si="14"/>
        <v>12</v>
      </c>
      <c r="AI18" s="567">
        <v>8</v>
      </c>
      <c r="AJ18" s="567">
        <f t="shared" si="15"/>
        <v>3</v>
      </c>
      <c r="AK18" s="568" t="str">
        <f t="shared" si="16"/>
        <v>Asturias, Principado de</v>
      </c>
      <c r="AL18" s="569">
        <f t="shared" si="17"/>
        <v>1.5000811449413693</v>
      </c>
      <c r="AN18" s="567">
        <f t="shared" si="18"/>
        <v>6</v>
      </c>
      <c r="AO18" s="567">
        <v>8</v>
      </c>
      <c r="AP18" s="567">
        <f t="shared" si="19"/>
        <v>20</v>
      </c>
      <c r="AQ18" s="568" t="str">
        <f t="shared" si="20"/>
        <v>TOTAL</v>
      </c>
      <c r="AR18" s="569">
        <f t="shared" si="21"/>
        <v>6.789731745814735</v>
      </c>
      <c r="AT18" s="567">
        <f t="shared" si="22"/>
        <v>5</v>
      </c>
      <c r="AU18" s="567">
        <v>8</v>
      </c>
      <c r="AV18" s="567">
        <f t="shared" si="23"/>
        <v>16</v>
      </c>
      <c r="AW18" s="568" t="str">
        <f t="shared" si="24"/>
        <v>País Vasco</v>
      </c>
      <c r="AX18" s="569">
        <f t="shared" si="25"/>
        <v>38.72822428069486</v>
      </c>
    </row>
    <row r="19" spans="1:50" s="396" customFormat="1" ht="18" customHeight="1" x14ac:dyDescent="0.35">
      <c r="A19" s="519"/>
      <c r="B19" s="557" t="s">
        <v>41</v>
      </c>
      <c r="C19" s="558"/>
      <c r="D19" s="559">
        <f t="shared" si="4"/>
        <v>8012231</v>
      </c>
      <c r="E19" s="560">
        <f t="shared" si="0"/>
        <v>16.479393792988624</v>
      </c>
      <c r="F19" s="558"/>
      <c r="G19" s="561">
        <f>'20pobl'!J20</f>
        <v>6446733</v>
      </c>
      <c r="H19" s="562">
        <f t="shared" si="5"/>
        <v>16.661958893268253</v>
      </c>
      <c r="I19" s="558"/>
      <c r="J19" s="561">
        <f>'20pobl'!Q20</f>
        <v>1100095</v>
      </c>
      <c r="K19" s="562">
        <f t="shared" si="6"/>
        <v>15.765339712298799</v>
      </c>
      <c r="L19" s="558"/>
      <c r="M19" s="561">
        <f>'20pobl'!X20</f>
        <v>465403</v>
      </c>
      <c r="N19" s="562">
        <f t="shared" si="1"/>
        <v>15.774052224181256</v>
      </c>
      <c r="O19" s="558"/>
      <c r="P19" s="563">
        <f t="shared" si="7"/>
        <v>386600</v>
      </c>
      <c r="Q19" s="564">
        <f t="shared" si="8"/>
        <v>4.825122990088528</v>
      </c>
      <c r="R19" s="558"/>
      <c r="S19" s="561">
        <f>'23solcasaad'!J20</f>
        <v>97154</v>
      </c>
      <c r="T19" s="565">
        <f t="shared" si="9"/>
        <v>1.507026892536111</v>
      </c>
      <c r="U19" s="558"/>
      <c r="V19" s="561">
        <f>'23solcasaad'!Q20</f>
        <v>89130</v>
      </c>
      <c r="W19" s="565">
        <f t="shared" si="10"/>
        <v>8.1020275521659499</v>
      </c>
      <c r="X19" s="558"/>
      <c r="Y19" s="561">
        <f>'23solcasaad'!X20</f>
        <v>200316</v>
      </c>
      <c r="Z19" s="565">
        <f t="shared" si="11"/>
        <v>43.041407124578051</v>
      </c>
      <c r="AA19" s="566"/>
      <c r="AB19" s="567">
        <f t="shared" si="12"/>
        <v>6</v>
      </c>
      <c r="AC19" s="567">
        <v>9</v>
      </c>
      <c r="AD19" s="567">
        <f t="shared" si="13"/>
        <v>20</v>
      </c>
      <c r="AE19" s="568" t="str">
        <f t="shared" si="2"/>
        <v>TOTAL</v>
      </c>
      <c r="AF19" s="569">
        <f t="shared" si="3"/>
        <v>4.4841087546929286</v>
      </c>
      <c r="AH19" s="567">
        <f t="shared" si="14"/>
        <v>7</v>
      </c>
      <c r="AI19" s="567">
        <v>9</v>
      </c>
      <c r="AJ19" s="567">
        <f t="shared" si="15"/>
        <v>20</v>
      </c>
      <c r="AK19" s="568" t="str">
        <f t="shared" si="16"/>
        <v>TOTAL</v>
      </c>
      <c r="AL19" s="569">
        <f t="shared" si="17"/>
        <v>1.4628523854971425</v>
      </c>
      <c r="AN19" s="567">
        <f t="shared" si="18"/>
        <v>3</v>
      </c>
      <c r="AO19" s="567">
        <v>9</v>
      </c>
      <c r="AP19" s="567">
        <f t="shared" si="19"/>
        <v>16</v>
      </c>
      <c r="AQ19" s="568" t="str">
        <f t="shared" si="20"/>
        <v>País Vasco</v>
      </c>
      <c r="AR19" s="569">
        <f t="shared" si="21"/>
        <v>6.4483323090979292</v>
      </c>
      <c r="AT19" s="567">
        <f t="shared" si="22"/>
        <v>4</v>
      </c>
      <c r="AU19" s="567">
        <v>9</v>
      </c>
      <c r="AV19" s="567">
        <f t="shared" si="23"/>
        <v>20</v>
      </c>
      <c r="AW19" s="568" t="str">
        <f t="shared" si="24"/>
        <v>TOTAL</v>
      </c>
      <c r="AX19" s="569">
        <f t="shared" si="25"/>
        <v>38.651262831163145</v>
      </c>
    </row>
    <row r="20" spans="1:50" s="396" customFormat="1" ht="18" customHeight="1" x14ac:dyDescent="0.35">
      <c r="A20" s="519"/>
      <c r="B20" s="557" t="s">
        <v>3</v>
      </c>
      <c r="C20" s="558"/>
      <c r="D20" s="559">
        <f t="shared" si="4"/>
        <v>5319285</v>
      </c>
      <c r="E20" s="560">
        <f t="shared" si="0"/>
        <v>10.94059722094102</v>
      </c>
      <c r="F20" s="558"/>
      <c r="G20" s="561">
        <f>'20pobl'!J21</f>
        <v>4245246</v>
      </c>
      <c r="H20" s="562">
        <f t="shared" si="5"/>
        <v>10.972086845199184</v>
      </c>
      <c r="I20" s="558"/>
      <c r="J20" s="561">
        <f>'20pobl'!Q21</f>
        <v>773188</v>
      </c>
      <c r="K20" s="562">
        <f t="shared" si="6"/>
        <v>11.080471669694784</v>
      </c>
      <c r="L20" s="558"/>
      <c r="M20" s="561">
        <f>'20pobl'!X21</f>
        <v>300851</v>
      </c>
      <c r="N20" s="562">
        <f t="shared" si="1"/>
        <v>10.196838837947231</v>
      </c>
      <c r="O20" s="558"/>
      <c r="P20" s="563">
        <f t="shared" si="7"/>
        <v>219504</v>
      </c>
      <c r="Q20" s="564">
        <f t="shared" si="8"/>
        <v>4.1265696423485485</v>
      </c>
      <c r="R20" s="558"/>
      <c r="S20" s="561">
        <f>'23solcasaad'!J21</f>
        <v>58756</v>
      </c>
      <c r="T20" s="565">
        <f t="shared" si="9"/>
        <v>1.3840422910710004</v>
      </c>
      <c r="U20" s="558"/>
      <c r="V20" s="561">
        <f>'23solcasaad'!Q21</f>
        <v>48276</v>
      </c>
      <c r="W20" s="565">
        <f t="shared" si="10"/>
        <v>6.243759603097824</v>
      </c>
      <c r="X20" s="558"/>
      <c r="Y20" s="561">
        <f>'23solcasaad'!X21</f>
        <v>112472</v>
      </c>
      <c r="Z20" s="565">
        <f t="shared" si="11"/>
        <v>37.384618964204876</v>
      </c>
      <c r="AA20" s="566"/>
      <c r="AB20" s="567">
        <f t="shared" si="12"/>
        <v>12</v>
      </c>
      <c r="AC20" s="567">
        <v>10</v>
      </c>
      <c r="AD20" s="567">
        <f t="shared" si="13"/>
        <v>14</v>
      </c>
      <c r="AE20" s="568" t="str">
        <f t="shared" si="2"/>
        <v>Murcia, Región de</v>
      </c>
      <c r="AF20" s="570">
        <f t="shared" si="3"/>
        <v>4.3011376532363572</v>
      </c>
      <c r="AH20" s="567">
        <f t="shared" si="14"/>
        <v>13</v>
      </c>
      <c r="AI20" s="567">
        <v>10</v>
      </c>
      <c r="AJ20" s="567">
        <f t="shared" si="15"/>
        <v>6</v>
      </c>
      <c r="AK20" s="568" t="str">
        <f t="shared" si="16"/>
        <v>Cantabria</v>
      </c>
      <c r="AL20" s="569">
        <f t="shared" si="17"/>
        <v>1.4449914240527477</v>
      </c>
      <c r="AN20" s="567">
        <f t="shared" si="18"/>
        <v>11</v>
      </c>
      <c r="AO20" s="567">
        <v>10</v>
      </c>
      <c r="AP20" s="567">
        <f t="shared" si="19"/>
        <v>18</v>
      </c>
      <c r="AQ20" s="568" t="str">
        <f t="shared" si="20"/>
        <v>Ceuta y Melilla</v>
      </c>
      <c r="AR20" s="569">
        <f t="shared" si="21"/>
        <v>6.2612992647945038</v>
      </c>
      <c r="AT20" s="567">
        <f t="shared" si="22"/>
        <v>12</v>
      </c>
      <c r="AU20" s="567">
        <v>10</v>
      </c>
      <c r="AV20" s="567">
        <f t="shared" si="23"/>
        <v>13</v>
      </c>
      <c r="AW20" s="568" t="str">
        <f t="shared" si="24"/>
        <v>Madrid, Comunidad de</v>
      </c>
      <c r="AX20" s="569">
        <f t="shared" si="25"/>
        <v>38.193819458431385</v>
      </c>
    </row>
    <row r="21" spans="1:50" s="329" customFormat="1" ht="18" customHeight="1" x14ac:dyDescent="0.35">
      <c r="A21" s="348"/>
      <c r="B21" s="548" t="s">
        <v>2</v>
      </c>
      <c r="C21" s="573"/>
      <c r="D21" s="574">
        <f t="shared" si="4"/>
        <v>1054681</v>
      </c>
      <c r="E21" s="575">
        <f t="shared" si="0"/>
        <v>2.1692464339811264</v>
      </c>
      <c r="F21" s="573"/>
      <c r="G21" s="576">
        <f>'20pobl'!J22</f>
        <v>818728</v>
      </c>
      <c r="H21" s="577">
        <f t="shared" si="5"/>
        <v>2.1160504523403914</v>
      </c>
      <c r="I21" s="573"/>
      <c r="J21" s="576">
        <f>'20pobl'!Q22</f>
        <v>161284</v>
      </c>
      <c r="K21" s="577">
        <f t="shared" si="6"/>
        <v>2.3113431568713603</v>
      </c>
      <c r="L21" s="573"/>
      <c r="M21" s="576">
        <f>'20pobl'!X22</f>
        <v>74669</v>
      </c>
      <c r="N21" s="577">
        <f t="shared" si="1"/>
        <v>2.5307802174188612</v>
      </c>
      <c r="O21" s="573"/>
      <c r="P21" s="578">
        <f t="shared" si="7"/>
        <v>59616</v>
      </c>
      <c r="Q21" s="579">
        <f t="shared" si="8"/>
        <v>5.6525148362395834</v>
      </c>
      <c r="R21" s="573"/>
      <c r="S21" s="576">
        <f>'23solcasaad'!J22</f>
        <v>13894</v>
      </c>
      <c r="T21" s="580">
        <f t="shared" si="9"/>
        <v>1.6970226986251844</v>
      </c>
      <c r="U21" s="573"/>
      <c r="V21" s="576">
        <f>'23solcasaad'!Q22</f>
        <v>12948</v>
      </c>
      <c r="W21" s="580">
        <f t="shared" si="10"/>
        <v>8.0280747005282613</v>
      </c>
      <c r="X21" s="573"/>
      <c r="Y21" s="576">
        <f>'23solcasaad'!X22</f>
        <v>32774</v>
      </c>
      <c r="Z21" s="565">
        <f t="shared" si="11"/>
        <v>43.892378363176149</v>
      </c>
      <c r="AA21" s="566"/>
      <c r="AB21" s="567">
        <f t="shared" si="12"/>
        <v>2</v>
      </c>
      <c r="AC21" s="567">
        <v>11</v>
      </c>
      <c r="AD21" s="567">
        <f t="shared" si="13"/>
        <v>2</v>
      </c>
      <c r="AE21" s="568" t="str">
        <f t="shared" si="2"/>
        <v>Aragón</v>
      </c>
      <c r="AF21" s="569">
        <f t="shared" si="3"/>
        <v>4.2829524612105292</v>
      </c>
      <c r="AG21" s="396"/>
      <c r="AH21" s="567">
        <f t="shared" si="14"/>
        <v>6</v>
      </c>
      <c r="AI21" s="567">
        <v>11</v>
      </c>
      <c r="AJ21" s="567">
        <f t="shared" si="15"/>
        <v>5</v>
      </c>
      <c r="AK21" s="568" t="str">
        <f t="shared" si="16"/>
        <v>Canarias</v>
      </c>
      <c r="AL21" s="569">
        <f t="shared" si="17"/>
        <v>1.3931831346539023</v>
      </c>
      <c r="AM21" s="396"/>
      <c r="AN21" s="567">
        <f t="shared" si="18"/>
        <v>4</v>
      </c>
      <c r="AO21" s="567">
        <v>11</v>
      </c>
      <c r="AP21" s="567">
        <f t="shared" si="19"/>
        <v>10</v>
      </c>
      <c r="AQ21" s="568" t="str">
        <f t="shared" si="20"/>
        <v>Comunitat Valenciana</v>
      </c>
      <c r="AR21" s="569">
        <f t="shared" si="21"/>
        <v>6.243759603097824</v>
      </c>
      <c r="AS21" s="396"/>
      <c r="AT21" s="567">
        <f t="shared" si="22"/>
        <v>3</v>
      </c>
      <c r="AU21" s="567">
        <v>11</v>
      </c>
      <c r="AV21" s="567">
        <f t="shared" si="23"/>
        <v>17</v>
      </c>
      <c r="AW21" s="568" t="str">
        <f t="shared" si="24"/>
        <v>Rioja, La</v>
      </c>
      <c r="AX21" s="569">
        <f t="shared" si="25"/>
        <v>38.093969269029223</v>
      </c>
    </row>
    <row r="22" spans="1:50" s="329" customFormat="1" ht="18" customHeight="1" x14ac:dyDescent="0.35">
      <c r="A22" s="348"/>
      <c r="B22" s="548" t="s">
        <v>35</v>
      </c>
      <c r="C22" s="573"/>
      <c r="D22" s="574">
        <f t="shared" si="4"/>
        <v>2705833</v>
      </c>
      <c r="E22" s="575">
        <f t="shared" si="0"/>
        <v>5.5653022915919159</v>
      </c>
      <c r="F22" s="573"/>
      <c r="G22" s="576">
        <f>'20pobl'!J23</f>
        <v>1985942</v>
      </c>
      <c r="H22" s="577">
        <f t="shared" si="5"/>
        <v>5.1327833754577608</v>
      </c>
      <c r="I22" s="573"/>
      <c r="J22" s="576">
        <f>'20pobl'!Q23</f>
        <v>478661</v>
      </c>
      <c r="K22" s="577">
        <f t="shared" si="6"/>
        <v>6.8596378240321565</v>
      </c>
      <c r="L22" s="573"/>
      <c r="M22" s="576">
        <f>'20pobl'!X23</f>
        <v>241230</v>
      </c>
      <c r="N22" s="577">
        <f t="shared" si="1"/>
        <v>8.1760852810128952</v>
      </c>
      <c r="O22" s="573"/>
      <c r="P22" s="578">
        <f t="shared" si="7"/>
        <v>85269</v>
      </c>
      <c r="Q22" s="579">
        <f t="shared" si="8"/>
        <v>3.1513031292027263</v>
      </c>
      <c r="R22" s="573"/>
      <c r="S22" s="576">
        <f>'23solcasaad'!J23</f>
        <v>25224</v>
      </c>
      <c r="T22" s="580">
        <f t="shared" si="9"/>
        <v>1.2701277277986971</v>
      </c>
      <c r="U22" s="573"/>
      <c r="V22" s="576">
        <f>'23solcasaad'!Q23</f>
        <v>14876</v>
      </c>
      <c r="W22" s="580">
        <f t="shared" si="10"/>
        <v>3.1078362348300779</v>
      </c>
      <c r="X22" s="573"/>
      <c r="Y22" s="576">
        <f>'23solcasaad'!X23</f>
        <v>45169</v>
      </c>
      <c r="Z22" s="565">
        <f t="shared" si="11"/>
        <v>18.72445384073291</v>
      </c>
      <c r="AA22" s="566"/>
      <c r="AB22" s="567">
        <f t="shared" si="12"/>
        <v>18</v>
      </c>
      <c r="AC22" s="567">
        <v>12</v>
      </c>
      <c r="AD22" s="567">
        <f t="shared" si="13"/>
        <v>10</v>
      </c>
      <c r="AE22" s="568" t="str">
        <f t="shared" si="2"/>
        <v>Comunitat Valenciana</v>
      </c>
      <c r="AF22" s="569">
        <f t="shared" si="3"/>
        <v>4.1265696423485485</v>
      </c>
      <c r="AG22" s="396"/>
      <c r="AH22" s="567">
        <f t="shared" si="14"/>
        <v>16</v>
      </c>
      <c r="AI22" s="567">
        <v>12</v>
      </c>
      <c r="AJ22" s="567">
        <f t="shared" si="15"/>
        <v>8</v>
      </c>
      <c r="AK22" s="568" t="str">
        <f t="shared" si="16"/>
        <v>Castilla - La Mancha</v>
      </c>
      <c r="AL22" s="569">
        <f t="shared" si="17"/>
        <v>1.3877533622278411</v>
      </c>
      <c r="AM22" s="396"/>
      <c r="AN22" s="567">
        <f t="shared" si="18"/>
        <v>19</v>
      </c>
      <c r="AO22" s="567">
        <v>12</v>
      </c>
      <c r="AP22" s="567">
        <f t="shared" si="19"/>
        <v>5</v>
      </c>
      <c r="AQ22" s="568" t="str">
        <f t="shared" si="20"/>
        <v>Canarias</v>
      </c>
      <c r="AR22" s="569">
        <f t="shared" si="21"/>
        <v>6.1994327712693931</v>
      </c>
      <c r="AS22" s="396"/>
      <c r="AT22" s="567">
        <f t="shared" si="22"/>
        <v>19</v>
      </c>
      <c r="AU22" s="567">
        <v>12</v>
      </c>
      <c r="AV22" s="567">
        <f t="shared" si="23"/>
        <v>10</v>
      </c>
      <c r="AW22" s="568" t="str">
        <f t="shared" si="24"/>
        <v>Comunitat Valenciana</v>
      </c>
      <c r="AX22" s="569">
        <f t="shared" si="25"/>
        <v>37.384618964204876</v>
      </c>
    </row>
    <row r="23" spans="1:50" s="329" customFormat="1" ht="18" customHeight="1" x14ac:dyDescent="0.35">
      <c r="A23" s="348"/>
      <c r="B23" s="548" t="s">
        <v>42</v>
      </c>
      <c r="C23" s="573"/>
      <c r="D23" s="574">
        <f t="shared" si="4"/>
        <v>7009268</v>
      </c>
      <c r="E23" s="575">
        <f t="shared" si="0"/>
        <v>14.416519889727814</v>
      </c>
      <c r="F23" s="573"/>
      <c r="G23" s="576">
        <f>'20pobl'!J24</f>
        <v>5704269</v>
      </c>
      <c r="H23" s="577">
        <f t="shared" si="5"/>
        <v>14.743017214167919</v>
      </c>
      <c r="I23" s="573"/>
      <c r="J23" s="576">
        <f>'20pobl'!Q24</f>
        <v>912768</v>
      </c>
      <c r="K23" s="577">
        <f t="shared" si="6"/>
        <v>13.080777204255586</v>
      </c>
      <c r="L23" s="573"/>
      <c r="M23" s="576">
        <f>'20pobl'!X24</f>
        <v>392231</v>
      </c>
      <c r="N23" s="577">
        <f t="shared" si="1"/>
        <v>13.294010304924631</v>
      </c>
      <c r="O23" s="573"/>
      <c r="P23" s="578">
        <f t="shared" si="7"/>
        <v>262487</v>
      </c>
      <c r="Q23" s="579">
        <f t="shared" si="8"/>
        <v>3.7448560962428603</v>
      </c>
      <c r="R23" s="573"/>
      <c r="S23" s="576">
        <f>'23solcasaad'!J24</f>
        <v>61241</v>
      </c>
      <c r="T23" s="580">
        <f t="shared" si="9"/>
        <v>1.07359943929713</v>
      </c>
      <c r="U23" s="573"/>
      <c r="V23" s="576">
        <f>'23solcasaad'!Q24</f>
        <v>51438</v>
      </c>
      <c r="W23" s="580">
        <f t="shared" si="10"/>
        <v>5.635385990744636</v>
      </c>
      <c r="X23" s="573"/>
      <c r="Y23" s="576">
        <f>'23solcasaad'!X24</f>
        <v>149808</v>
      </c>
      <c r="Z23" s="565">
        <f t="shared" si="11"/>
        <v>38.193819458431385</v>
      </c>
      <c r="AA23" s="566"/>
      <c r="AB23" s="567">
        <f t="shared" si="12"/>
        <v>15</v>
      </c>
      <c r="AC23" s="567">
        <v>13</v>
      </c>
      <c r="AD23" s="567">
        <f t="shared" si="13"/>
        <v>6</v>
      </c>
      <c r="AE23" s="568" t="str">
        <f t="shared" si="2"/>
        <v>Cantabria</v>
      </c>
      <c r="AF23" s="569">
        <f t="shared" si="3"/>
        <v>3.926201360410662</v>
      </c>
      <c r="AG23" s="396"/>
      <c r="AH23" s="567">
        <f t="shared" si="14"/>
        <v>17</v>
      </c>
      <c r="AI23" s="567">
        <v>13</v>
      </c>
      <c r="AJ23" s="567">
        <f t="shared" si="15"/>
        <v>10</v>
      </c>
      <c r="AK23" s="568" t="str">
        <f t="shared" si="16"/>
        <v>Comunitat Valenciana</v>
      </c>
      <c r="AL23" s="569">
        <f t="shared" si="17"/>
        <v>1.3840422910710004</v>
      </c>
      <c r="AM23" s="396"/>
      <c r="AN23" s="567">
        <f t="shared" si="18"/>
        <v>15</v>
      </c>
      <c r="AO23" s="567">
        <v>13</v>
      </c>
      <c r="AP23" s="567">
        <f t="shared" si="19"/>
        <v>3</v>
      </c>
      <c r="AQ23" s="568" t="str">
        <f t="shared" si="20"/>
        <v>Asturias, Principado de</v>
      </c>
      <c r="AR23" s="569">
        <f t="shared" si="21"/>
        <v>6.0356923949769259</v>
      </c>
      <c r="AS23" s="396"/>
      <c r="AT23" s="567">
        <f t="shared" si="22"/>
        <v>10</v>
      </c>
      <c r="AU23" s="567">
        <v>13</v>
      </c>
      <c r="AV23" s="567">
        <f t="shared" si="23"/>
        <v>2</v>
      </c>
      <c r="AW23" s="568" t="str">
        <f t="shared" si="24"/>
        <v>Aragón</v>
      </c>
      <c r="AX23" s="569">
        <f t="shared" si="25"/>
        <v>36.322611815256835</v>
      </c>
    </row>
    <row r="24" spans="1:50" s="329" customFormat="1" ht="18" customHeight="1" x14ac:dyDescent="0.35">
      <c r="A24" s="348"/>
      <c r="B24" s="548" t="s">
        <v>43</v>
      </c>
      <c r="C24" s="573"/>
      <c r="D24" s="574">
        <f t="shared" si="4"/>
        <v>1568492</v>
      </c>
      <c r="E24" s="575">
        <f t="shared" si="0"/>
        <v>3.226042450492542</v>
      </c>
      <c r="F24" s="573"/>
      <c r="G24" s="576">
        <f>'20pobl'!J25</f>
        <v>1307004</v>
      </c>
      <c r="H24" s="577">
        <f t="shared" si="5"/>
        <v>3.3780283627904519</v>
      </c>
      <c r="I24" s="573"/>
      <c r="J24" s="576">
        <f>'20pobl'!Q25</f>
        <v>189074</v>
      </c>
      <c r="K24" s="577">
        <f t="shared" si="6"/>
        <v>2.7095985717262443</v>
      </c>
      <c r="L24" s="573"/>
      <c r="M24" s="576">
        <f>'20pobl'!X25</f>
        <v>72414</v>
      </c>
      <c r="N24" s="577">
        <f t="shared" si="1"/>
        <v>2.4543507836474228</v>
      </c>
      <c r="O24" s="573"/>
      <c r="P24" s="578">
        <f t="shared" si="7"/>
        <v>67463</v>
      </c>
      <c r="Q24" s="579">
        <f t="shared" si="8"/>
        <v>4.3011376532363572</v>
      </c>
      <c r="R24" s="573"/>
      <c r="S24" s="576">
        <f>'23solcasaad'!J25</f>
        <v>23168</v>
      </c>
      <c r="T24" s="580">
        <f t="shared" si="9"/>
        <v>1.7726036033554602</v>
      </c>
      <c r="U24" s="573"/>
      <c r="V24" s="576">
        <f>'23solcasaad'!Q25</f>
        <v>15837</v>
      </c>
      <c r="W24" s="580">
        <f t="shared" si="10"/>
        <v>8.3760855538043302</v>
      </c>
      <c r="X24" s="573"/>
      <c r="Y24" s="576">
        <f>'23solcasaad'!X25</f>
        <v>28458</v>
      </c>
      <c r="Z24" s="565">
        <f t="shared" si="11"/>
        <v>39.299030574198362</v>
      </c>
      <c r="AA24" s="566"/>
      <c r="AB24" s="567">
        <f t="shared" si="12"/>
        <v>10</v>
      </c>
      <c r="AC24" s="567">
        <v>14</v>
      </c>
      <c r="AD24" s="567">
        <f t="shared" si="13"/>
        <v>4</v>
      </c>
      <c r="AE24" s="568" t="str">
        <f t="shared" si="2"/>
        <v>Balears, Illes</v>
      </c>
      <c r="AF24" s="569">
        <f t="shared" si="3"/>
        <v>3.7757110105149669</v>
      </c>
      <c r="AG24" s="396"/>
      <c r="AH24" s="567">
        <f t="shared" si="14"/>
        <v>4</v>
      </c>
      <c r="AI24" s="567">
        <v>14</v>
      </c>
      <c r="AJ24" s="567">
        <f t="shared" si="15"/>
        <v>17</v>
      </c>
      <c r="AK24" s="568" t="str">
        <f t="shared" si="16"/>
        <v>Rioja, La</v>
      </c>
      <c r="AL24" s="569">
        <f t="shared" si="17"/>
        <v>1.3648173378536801</v>
      </c>
      <c r="AM24" s="396"/>
      <c r="AN24" s="567">
        <f t="shared" si="18"/>
        <v>2</v>
      </c>
      <c r="AO24" s="567">
        <v>14</v>
      </c>
      <c r="AP24" s="567">
        <f t="shared" si="19"/>
        <v>17</v>
      </c>
      <c r="AQ24" s="568" t="str">
        <f t="shared" si="20"/>
        <v>Rioja, La</v>
      </c>
      <c r="AR24" s="569">
        <f t="shared" si="21"/>
        <v>5.6997031192809793</v>
      </c>
      <c r="AS24" s="396"/>
      <c r="AT24" s="567">
        <f t="shared" si="22"/>
        <v>7</v>
      </c>
      <c r="AU24" s="567">
        <v>14</v>
      </c>
      <c r="AV24" s="567">
        <f t="shared" si="23"/>
        <v>3</v>
      </c>
      <c r="AW24" s="568" t="str">
        <f t="shared" si="24"/>
        <v>Asturias, Principado de</v>
      </c>
      <c r="AX24" s="569">
        <f t="shared" si="25"/>
        <v>33.906411582213032</v>
      </c>
    </row>
    <row r="25" spans="1:50" s="329" customFormat="1" ht="18" customHeight="1" x14ac:dyDescent="0.35">
      <c r="B25" s="548" t="s">
        <v>44</v>
      </c>
      <c r="C25" s="573"/>
      <c r="D25" s="581">
        <f t="shared" si="4"/>
        <v>678333</v>
      </c>
      <c r="E25" s="575">
        <f t="shared" si="0"/>
        <v>1.3951815205751497</v>
      </c>
      <c r="F25" s="573"/>
      <c r="G25" s="582">
        <f>'20pobl'!J26</f>
        <v>537748</v>
      </c>
      <c r="H25" s="577">
        <f t="shared" si="5"/>
        <v>1.3898411910245414</v>
      </c>
      <c r="I25" s="573"/>
      <c r="J25" s="582">
        <f>'20pobl'!Q26</f>
        <v>97707</v>
      </c>
      <c r="K25" s="577">
        <f t="shared" si="6"/>
        <v>1.4002282050819053</v>
      </c>
      <c r="L25" s="573"/>
      <c r="M25" s="582">
        <f>'20pobl'!X26</f>
        <v>42878</v>
      </c>
      <c r="N25" s="577">
        <f t="shared" si="1"/>
        <v>1.4532777211759356</v>
      </c>
      <c r="O25" s="573"/>
      <c r="P25" s="583">
        <f t="shared" si="7"/>
        <v>20949</v>
      </c>
      <c r="Q25" s="579">
        <f t="shared" si="8"/>
        <v>3.0883061858998455</v>
      </c>
      <c r="R25" s="573"/>
      <c r="S25" s="582">
        <f>'23solcasaad'!J26</f>
        <v>5146</v>
      </c>
      <c r="T25" s="580">
        <f t="shared" si="9"/>
        <v>0.95695381479800945</v>
      </c>
      <c r="U25" s="573"/>
      <c r="V25" s="582">
        <f>'23solcasaad'!Q26</f>
        <v>3818</v>
      </c>
      <c r="W25" s="580">
        <f t="shared" si="10"/>
        <v>3.9076012977575814</v>
      </c>
      <c r="X25" s="573"/>
      <c r="Y25" s="582">
        <f>'23solcasaad'!X26</f>
        <v>11985</v>
      </c>
      <c r="Z25" s="565">
        <f t="shared" si="11"/>
        <v>27.951396986799757</v>
      </c>
      <c r="AA25" s="566"/>
      <c r="AB25" s="567">
        <f t="shared" si="12"/>
        <v>19</v>
      </c>
      <c r="AC25" s="567">
        <v>15</v>
      </c>
      <c r="AD25" s="567">
        <f t="shared" si="13"/>
        <v>13</v>
      </c>
      <c r="AE25" s="568" t="str">
        <f t="shared" si="2"/>
        <v>Madrid, Comunidad de</v>
      </c>
      <c r="AF25" s="569">
        <f t="shared" si="3"/>
        <v>3.7448560962428603</v>
      </c>
      <c r="AG25" s="396"/>
      <c r="AH25" s="567">
        <f t="shared" si="14"/>
        <v>19</v>
      </c>
      <c r="AI25" s="567">
        <v>15</v>
      </c>
      <c r="AJ25" s="567">
        <f t="shared" si="15"/>
        <v>4</v>
      </c>
      <c r="AK25" s="568" t="str">
        <f t="shared" si="16"/>
        <v>Balears, Illes</v>
      </c>
      <c r="AL25" s="569">
        <f t="shared" si="17"/>
        <v>1.3210245539106613</v>
      </c>
      <c r="AM25" s="396"/>
      <c r="AN25" s="567">
        <f t="shared" si="18"/>
        <v>18</v>
      </c>
      <c r="AO25" s="567">
        <v>15</v>
      </c>
      <c r="AP25" s="567">
        <f t="shared" si="19"/>
        <v>13</v>
      </c>
      <c r="AQ25" s="568" t="str">
        <f t="shared" si="20"/>
        <v>Madrid, Comunidad de</v>
      </c>
      <c r="AR25" s="569">
        <f t="shared" si="21"/>
        <v>5.635385990744636</v>
      </c>
      <c r="AS25" s="396"/>
      <c r="AT25" s="567">
        <f t="shared" si="22"/>
        <v>18</v>
      </c>
      <c r="AU25" s="567">
        <v>15</v>
      </c>
      <c r="AV25" s="567">
        <f t="shared" si="23"/>
        <v>18</v>
      </c>
      <c r="AW25" s="568" t="str">
        <f t="shared" si="24"/>
        <v>Ceuta y Melilla</v>
      </c>
      <c r="AX25" s="569">
        <f t="shared" si="25"/>
        <v>32.66137242924048</v>
      </c>
    </row>
    <row r="26" spans="1:50" s="329" customFormat="1" ht="18" customHeight="1" x14ac:dyDescent="0.35">
      <c r="B26" s="548" t="s">
        <v>45</v>
      </c>
      <c r="C26" s="573"/>
      <c r="D26" s="581">
        <f t="shared" si="4"/>
        <v>2227684</v>
      </c>
      <c r="E26" s="575">
        <f t="shared" si="0"/>
        <v>4.5818551514977628</v>
      </c>
      <c r="F26" s="573"/>
      <c r="G26" s="582">
        <f>'20pobl'!J27</f>
        <v>1697134</v>
      </c>
      <c r="H26" s="577">
        <f t="shared" si="5"/>
        <v>4.38634218981427</v>
      </c>
      <c r="I26" s="573"/>
      <c r="J26" s="582">
        <f>'20pobl'!Q27</f>
        <v>367754</v>
      </c>
      <c r="K26" s="577">
        <f t="shared" si="6"/>
        <v>5.2702418796165169</v>
      </c>
      <c r="L26" s="573"/>
      <c r="M26" s="582">
        <f>'20pobl'!X27</f>
        <v>162796</v>
      </c>
      <c r="N26" s="577">
        <f t="shared" si="1"/>
        <v>5.5176967185166657</v>
      </c>
      <c r="O26" s="573"/>
      <c r="P26" s="583">
        <f t="shared" si="7"/>
        <v>117866</v>
      </c>
      <c r="Q26" s="579">
        <f t="shared" si="8"/>
        <v>5.290965864099217</v>
      </c>
      <c r="R26" s="573"/>
      <c r="S26" s="582">
        <f>'23solcasaad'!J27</f>
        <v>31104</v>
      </c>
      <c r="T26" s="580">
        <f t="shared" si="9"/>
        <v>1.832736837515482</v>
      </c>
      <c r="U26" s="573"/>
      <c r="V26" s="582">
        <f>'23solcasaad'!Q27</f>
        <v>23714</v>
      </c>
      <c r="W26" s="580">
        <f t="shared" si="10"/>
        <v>6.4483323090979292</v>
      </c>
      <c r="X26" s="573"/>
      <c r="Y26" s="582">
        <f>'23solcasaad'!X27</f>
        <v>63048</v>
      </c>
      <c r="Z26" s="565">
        <f t="shared" si="11"/>
        <v>38.72822428069486</v>
      </c>
      <c r="AA26" s="566"/>
      <c r="AB26" s="567">
        <f t="shared" si="12"/>
        <v>3</v>
      </c>
      <c r="AC26" s="567">
        <v>16</v>
      </c>
      <c r="AD26" s="567">
        <f t="shared" si="13"/>
        <v>5</v>
      </c>
      <c r="AE26" s="568" t="str">
        <f t="shared" si="2"/>
        <v>Canarias</v>
      </c>
      <c r="AF26" s="570">
        <f t="shared" si="3"/>
        <v>3.4030983305892475</v>
      </c>
      <c r="AG26" s="396"/>
      <c r="AH26" s="567">
        <f t="shared" si="14"/>
        <v>3</v>
      </c>
      <c r="AI26" s="567">
        <v>16</v>
      </c>
      <c r="AJ26" s="567">
        <f t="shared" si="15"/>
        <v>12</v>
      </c>
      <c r="AK26" s="568" t="str">
        <f t="shared" si="16"/>
        <v>Galicia</v>
      </c>
      <c r="AL26" s="569">
        <f t="shared" si="17"/>
        <v>1.2701277277986971</v>
      </c>
      <c r="AM26" s="396"/>
      <c r="AN26" s="567">
        <f t="shared" si="18"/>
        <v>9</v>
      </c>
      <c r="AO26" s="567">
        <v>16</v>
      </c>
      <c r="AP26" s="567">
        <f t="shared" si="19"/>
        <v>2</v>
      </c>
      <c r="AQ26" s="568" t="str">
        <f t="shared" si="20"/>
        <v>Aragón</v>
      </c>
      <c r="AR26" s="569">
        <f t="shared" si="21"/>
        <v>5.5708678671951848</v>
      </c>
      <c r="AS26" s="396"/>
      <c r="AT26" s="567">
        <f t="shared" si="22"/>
        <v>8</v>
      </c>
      <c r="AU26" s="567">
        <v>16</v>
      </c>
      <c r="AV26" s="567">
        <f t="shared" si="23"/>
        <v>5</v>
      </c>
      <c r="AW26" s="568" t="str">
        <f t="shared" si="24"/>
        <v>Canarias</v>
      </c>
      <c r="AX26" s="569">
        <f t="shared" si="25"/>
        <v>31.651141264745849</v>
      </c>
    </row>
    <row r="27" spans="1:50" s="329" customFormat="1" ht="18" customHeight="1" x14ac:dyDescent="0.35">
      <c r="B27" s="548" t="s">
        <v>46</v>
      </c>
      <c r="C27" s="573"/>
      <c r="D27" s="581">
        <f t="shared" si="4"/>
        <v>324184</v>
      </c>
      <c r="E27" s="584">
        <f t="shared" si="0"/>
        <v>0.6667750589550181</v>
      </c>
      <c r="F27" s="573"/>
      <c r="G27" s="582">
        <f>'20pobl'!J28</f>
        <v>252488</v>
      </c>
      <c r="H27" s="585">
        <f t="shared" si="5"/>
        <v>0.65257001911565349</v>
      </c>
      <c r="I27" s="573"/>
      <c r="J27" s="582">
        <f>'20pobl'!Q28</f>
        <v>49178</v>
      </c>
      <c r="K27" s="585">
        <f t="shared" si="6"/>
        <v>0.70476447613290694</v>
      </c>
      <c r="L27" s="573"/>
      <c r="M27" s="582">
        <f>'20pobl'!X28</f>
        <v>22518</v>
      </c>
      <c r="N27" s="585">
        <f t="shared" si="1"/>
        <v>0.76320975151452297</v>
      </c>
      <c r="O27" s="573"/>
      <c r="P27" s="583">
        <f t="shared" si="7"/>
        <v>14827</v>
      </c>
      <c r="Q27" s="586">
        <f t="shared" si="8"/>
        <v>4.5736371936924707</v>
      </c>
      <c r="R27" s="573"/>
      <c r="S27" s="582">
        <f>'23solcasaad'!J28</f>
        <v>3446</v>
      </c>
      <c r="T27" s="587">
        <f t="shared" si="9"/>
        <v>1.3648173378536801</v>
      </c>
      <c r="U27" s="573"/>
      <c r="V27" s="582">
        <f>'23solcasaad'!Q28</f>
        <v>2803</v>
      </c>
      <c r="W27" s="587">
        <f t="shared" si="10"/>
        <v>5.6997031192809793</v>
      </c>
      <c r="X27" s="573"/>
      <c r="Y27" s="582">
        <f>'23solcasaad'!X28</f>
        <v>8578</v>
      </c>
      <c r="Z27" s="588">
        <f t="shared" si="11"/>
        <v>38.093969269029223</v>
      </c>
      <c r="AA27" s="566"/>
      <c r="AB27" s="567">
        <f t="shared" si="12"/>
        <v>8</v>
      </c>
      <c r="AC27" s="567">
        <v>17</v>
      </c>
      <c r="AD27" s="567">
        <f t="shared" si="13"/>
        <v>18</v>
      </c>
      <c r="AE27" s="568" t="str">
        <f t="shared" si="2"/>
        <v>Ceuta y Melilla</v>
      </c>
      <c r="AF27" s="569">
        <f t="shared" si="3"/>
        <v>3.3553238277647726</v>
      </c>
      <c r="AG27" s="396"/>
      <c r="AH27" s="567">
        <f t="shared" si="14"/>
        <v>14</v>
      </c>
      <c r="AI27" s="567">
        <v>17</v>
      </c>
      <c r="AJ27" s="567">
        <f t="shared" si="15"/>
        <v>13</v>
      </c>
      <c r="AK27" s="568" t="str">
        <f t="shared" si="16"/>
        <v>Madrid, Comunidad de</v>
      </c>
      <c r="AL27" s="569">
        <f t="shared" si="17"/>
        <v>1.07359943929713</v>
      </c>
      <c r="AM27" s="396"/>
      <c r="AN27" s="567">
        <f t="shared" si="18"/>
        <v>14</v>
      </c>
      <c r="AO27" s="567">
        <v>17</v>
      </c>
      <c r="AP27" s="567">
        <f t="shared" si="19"/>
        <v>6</v>
      </c>
      <c r="AQ27" s="568" t="str">
        <f t="shared" si="20"/>
        <v>Cantabria</v>
      </c>
      <c r="AR27" s="569">
        <f t="shared" si="21"/>
        <v>4.9419038058225411</v>
      </c>
      <c r="AS27" s="396"/>
      <c r="AT27" s="567">
        <f t="shared" si="22"/>
        <v>11</v>
      </c>
      <c r="AU27" s="567">
        <v>17</v>
      </c>
      <c r="AV27" s="567">
        <f t="shared" si="23"/>
        <v>6</v>
      </c>
      <c r="AW27" s="568" t="str">
        <f t="shared" si="24"/>
        <v>Cantabria</v>
      </c>
      <c r="AX27" s="569">
        <f t="shared" si="25"/>
        <v>28.415472501936485</v>
      </c>
    </row>
    <row r="28" spans="1:50" s="329" customFormat="1" ht="18" customHeight="1" x14ac:dyDescent="0.35">
      <c r="B28" s="548" t="s">
        <v>1</v>
      </c>
      <c r="C28" s="573"/>
      <c r="D28" s="581">
        <f t="shared" si="4"/>
        <v>169164</v>
      </c>
      <c r="E28" s="584">
        <f t="shared" si="0"/>
        <v>0.34793307526918876</v>
      </c>
      <c r="F28" s="573"/>
      <c r="G28" s="582">
        <f>'20pobl'!J29</f>
        <v>147659</v>
      </c>
      <c r="H28" s="585">
        <f t="shared" si="5"/>
        <v>0.38163333090126372</v>
      </c>
      <c r="I28" s="573"/>
      <c r="J28" s="582">
        <f>'20pobl'!Q29</f>
        <v>16594</v>
      </c>
      <c r="K28" s="585">
        <f t="shared" si="6"/>
        <v>0.23780677776545323</v>
      </c>
      <c r="L28" s="573"/>
      <c r="M28" s="582">
        <f>'20pobl'!X29</f>
        <v>4911</v>
      </c>
      <c r="N28" s="585">
        <f t="shared" si="1"/>
        <v>0.16645008835988198</v>
      </c>
      <c r="O28" s="573"/>
      <c r="P28" s="583">
        <f t="shared" si="7"/>
        <v>5676</v>
      </c>
      <c r="Q28" s="586">
        <f t="shared" si="8"/>
        <v>3.3553238277647726</v>
      </c>
      <c r="R28" s="573"/>
      <c r="S28" s="582">
        <f>'23solcasaad'!J29</f>
        <v>3033</v>
      </c>
      <c r="T28" s="587">
        <f t="shared" si="9"/>
        <v>2.0540569826424395</v>
      </c>
      <c r="U28" s="573"/>
      <c r="V28" s="582">
        <f>'23solcasaad'!Q29</f>
        <v>1039</v>
      </c>
      <c r="W28" s="587">
        <f t="shared" si="10"/>
        <v>6.2612992647945038</v>
      </c>
      <c r="X28" s="573"/>
      <c r="Y28" s="582">
        <f>'23solcasaad'!X29</f>
        <v>1604</v>
      </c>
      <c r="Z28" s="588">
        <f t="shared" si="11"/>
        <v>32.66137242924048</v>
      </c>
      <c r="AA28" s="566"/>
      <c r="AB28" s="567">
        <f t="shared" si="12"/>
        <v>17</v>
      </c>
      <c r="AC28" s="567">
        <v>18</v>
      </c>
      <c r="AD28" s="567">
        <f t="shared" si="13"/>
        <v>12</v>
      </c>
      <c r="AE28" s="568" t="str">
        <f t="shared" si="2"/>
        <v>Galicia</v>
      </c>
      <c r="AF28" s="569">
        <f t="shared" si="3"/>
        <v>3.1513031292027263</v>
      </c>
      <c r="AG28" s="396"/>
      <c r="AH28" s="567">
        <f t="shared" si="14"/>
        <v>1</v>
      </c>
      <c r="AI28" s="567">
        <v>18</v>
      </c>
      <c r="AJ28" s="567">
        <f t="shared" si="15"/>
        <v>2</v>
      </c>
      <c r="AK28" s="568" t="str">
        <f t="shared" si="16"/>
        <v>Aragón</v>
      </c>
      <c r="AL28" s="569">
        <f t="shared" si="17"/>
        <v>1.0594343328032825</v>
      </c>
      <c r="AM28" s="396"/>
      <c r="AN28" s="567">
        <f t="shared" si="18"/>
        <v>10</v>
      </c>
      <c r="AO28" s="567">
        <v>18</v>
      </c>
      <c r="AP28" s="567">
        <f t="shared" si="19"/>
        <v>15</v>
      </c>
      <c r="AQ28" s="568" t="str">
        <f t="shared" si="20"/>
        <v>Navarra, Comunidad Foral de</v>
      </c>
      <c r="AR28" s="569">
        <f t="shared" si="21"/>
        <v>3.9076012977575814</v>
      </c>
      <c r="AS28" s="396"/>
      <c r="AT28" s="567">
        <f t="shared" si="22"/>
        <v>15</v>
      </c>
      <c r="AU28" s="567">
        <v>18</v>
      </c>
      <c r="AV28" s="567">
        <f t="shared" si="23"/>
        <v>15</v>
      </c>
      <c r="AW28" s="568" t="str">
        <f t="shared" si="24"/>
        <v>Navarra, Comunidad Foral de</v>
      </c>
      <c r="AX28" s="569">
        <f t="shared" si="25"/>
        <v>27.951396986799757</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15</v>
      </c>
      <c r="AE29" s="568" t="str">
        <f t="shared" si="2"/>
        <v>Navarra, Comunidad Foral de</v>
      </c>
      <c r="AF29" s="569">
        <f t="shared" si="3"/>
        <v>3.0883061858998455</v>
      </c>
      <c r="AG29" s="396"/>
      <c r="AH29" s="396"/>
      <c r="AI29" s="396"/>
      <c r="AJ29" s="567">
        <f>MATCH(AI30,AH$11:AH$30,0)</f>
        <v>15</v>
      </c>
      <c r="AK29" s="568" t="str">
        <f t="shared" si="16"/>
        <v>Navarra, Comunidad Foral de</v>
      </c>
      <c r="AL29" s="569">
        <f t="shared" si="17"/>
        <v>0.95695381479800945</v>
      </c>
      <c r="AM29" s="396"/>
      <c r="AN29" s="396"/>
      <c r="AO29" s="396"/>
      <c r="AP29" s="567">
        <f>MATCH(AO30,AN$11:AN$30,0)</f>
        <v>12</v>
      </c>
      <c r="AQ29" s="568" t="str">
        <f t="shared" si="20"/>
        <v>Galicia</v>
      </c>
      <c r="AR29" s="569">
        <f>INDEX(W$11:W$30,AP29,1)</f>
        <v>3.1078362348300779</v>
      </c>
      <c r="AS29" s="396"/>
      <c r="AT29" s="396"/>
      <c r="AU29" s="396"/>
      <c r="AV29" s="567">
        <f>MATCH(AU30,AT$11:AT$30,0)</f>
        <v>12</v>
      </c>
      <c r="AW29" s="568" t="str">
        <f t="shared" si="24"/>
        <v>Galicia</v>
      </c>
      <c r="AX29" s="569">
        <f t="shared" si="25"/>
        <v>18.72445384073291</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2180160</v>
      </c>
      <c r="Q30" s="545">
        <f>P30*100/D30</f>
        <v>4.4841087546929286</v>
      </c>
      <c r="R30" s="320"/>
      <c r="S30" s="549">
        <f>SUM(S11:S28)</f>
        <v>565997</v>
      </c>
      <c r="T30" s="546">
        <f>S30*100/G30</f>
        <v>1.4628523854971425</v>
      </c>
      <c r="U30" s="320"/>
      <c r="V30" s="549">
        <f>SUM(V11:V28)</f>
        <v>473783</v>
      </c>
      <c r="W30" s="546">
        <f>V30*100/J30</f>
        <v>6.789731745814735</v>
      </c>
      <c r="X30" s="320"/>
      <c r="Y30" s="549">
        <f>SUM(Y11:Y28)</f>
        <v>1140380</v>
      </c>
      <c r="Z30" s="551">
        <f>Y30*100/M30</f>
        <v>38.651262831163145</v>
      </c>
      <c r="AA30" s="566"/>
      <c r="AB30" s="567">
        <f>_xlfn.RANK.EQ(Q30,Q$11:Q$30,0)</f>
        <v>9</v>
      </c>
      <c r="AC30" s="567">
        <v>19</v>
      </c>
      <c r="AD30" s="396"/>
      <c r="AE30" s="396"/>
      <c r="AF30" s="589"/>
      <c r="AG30" s="396"/>
      <c r="AH30" s="567">
        <f t="shared" si="14"/>
        <v>9</v>
      </c>
      <c r="AI30" s="567">
        <v>19</v>
      </c>
      <c r="AJ30" s="396"/>
      <c r="AK30" s="396"/>
      <c r="AL30" s="589"/>
      <c r="AM30" s="396"/>
      <c r="AN30" s="567">
        <f t="shared" si="18"/>
        <v>8</v>
      </c>
      <c r="AO30" s="567">
        <v>19</v>
      </c>
      <c r="AP30" s="396"/>
      <c r="AQ30" s="396"/>
      <c r="AR30" s="589"/>
      <c r="AS30" s="396"/>
      <c r="AT30" s="567">
        <f t="shared" si="22"/>
        <v>9</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11" t="s">
        <v>171</v>
      </c>
      <c r="C33" s="1511"/>
      <c r="D33" s="1511"/>
      <c r="E33" s="1511"/>
      <c r="F33" s="1511"/>
      <c r="G33" s="1511"/>
      <c r="H33" s="1511"/>
      <c r="I33" s="1511"/>
      <c r="J33" s="1511"/>
      <c r="K33" s="1511"/>
      <c r="L33" s="1511"/>
      <c r="M33" s="1511"/>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12"/>
      <c r="C34" s="1512"/>
      <c r="D34" s="1512"/>
      <c r="E34" s="1512"/>
      <c r="F34" s="1512"/>
      <c r="G34" s="1512"/>
      <c r="H34" s="1512"/>
      <c r="I34" s="1512"/>
      <c r="J34" s="1512"/>
      <c r="K34" s="1512"/>
      <c r="L34" s="1512"/>
      <c r="M34" s="1512"/>
      <c r="N34" s="1512"/>
      <c r="O34" s="1512"/>
      <c r="P34" s="1512"/>
    </row>
    <row r="35" spans="2:50" s="329" customFormat="1" ht="4.5" customHeight="1" x14ac:dyDescent="0.25">
      <c r="B35" s="1461"/>
      <c r="C35" s="1461"/>
      <c r="D35" s="1461"/>
      <c r="E35" s="1461"/>
      <c r="F35" s="1461"/>
      <c r="G35" s="1461"/>
      <c r="H35" s="1461"/>
      <c r="I35" s="1461"/>
      <c r="J35" s="1461"/>
      <c r="K35" s="1461"/>
      <c r="L35" s="1461"/>
      <c r="M35" s="1461"/>
      <c r="N35" s="1461"/>
      <c r="O35" s="1461"/>
      <c r="P35" s="1461"/>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8"/>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28" bestFit="1" customWidth="1"/>
    <col min="28" max="28" width="8.1796875" style="396" bestFit="1" customWidth="1"/>
    <col min="29" max="29" width="8.453125" style="396" bestFit="1" customWidth="1"/>
    <col min="30" max="30" width="4.26953125" style="329"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311"/>
    </row>
    <row r="2" spans="1:34" s="343" customFormat="1" x14ac:dyDescent="0.35">
      <c r="B2" s="1433"/>
      <c r="C2" s="1433"/>
      <c r="X2" s="599"/>
      <c r="Y2" s="599"/>
      <c r="Z2" s="599"/>
      <c r="AA2" s="1336"/>
      <c r="AB2" s="556"/>
      <c r="AC2" s="556"/>
      <c r="AD2" s="891"/>
    </row>
    <row r="3" spans="1:34" s="345" customFormat="1" ht="32.25" customHeight="1" x14ac:dyDescent="0.25">
      <c r="B3" s="1434"/>
      <c r="C3" s="1434"/>
      <c r="X3" s="599"/>
      <c r="Y3" s="599"/>
      <c r="Z3" s="599"/>
      <c r="AA3" s="1336"/>
      <c r="AB3" s="556"/>
      <c r="AC3" s="556"/>
      <c r="AD3" s="891"/>
    </row>
    <row r="4" spans="1:34" s="492" customFormat="1" ht="19.5" customHeight="1" x14ac:dyDescent="0.25">
      <c r="A4" s="1530" t="s">
        <v>397</v>
      </c>
      <c r="B4" s="1530"/>
      <c r="C4" s="1530"/>
      <c r="D4" s="1530"/>
      <c r="E4" s="1530"/>
      <c r="F4" s="1530"/>
      <c r="G4" s="1530"/>
      <c r="H4" s="1530"/>
      <c r="I4" s="1530"/>
      <c r="J4" s="1530"/>
      <c r="K4" s="1530"/>
      <c r="L4" s="1530"/>
      <c r="M4" s="1530"/>
      <c r="N4" s="1530"/>
      <c r="O4" s="1530"/>
      <c r="P4" s="1530"/>
      <c r="Q4" s="1530"/>
      <c r="R4" s="1530"/>
      <c r="S4" s="1530"/>
      <c r="T4" s="1530"/>
      <c r="U4" s="1530"/>
      <c r="V4" s="1530"/>
      <c r="AA4" s="1336"/>
      <c r="AB4" s="556"/>
      <c r="AC4" s="556"/>
      <c r="AD4" s="891"/>
    </row>
    <row r="5" spans="1:34" s="492" customFormat="1" ht="15.5"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1472"/>
      <c r="V5" s="1472"/>
      <c r="AA5" s="1336"/>
      <c r="AB5" s="556"/>
      <c r="AC5" s="556"/>
      <c r="AD5" s="891"/>
    </row>
    <row r="6" spans="1:34" s="492" customFormat="1" ht="6" customHeight="1" x14ac:dyDescent="0.25">
      <c r="AA6" s="1336"/>
      <c r="AB6" s="556"/>
      <c r="AC6" s="556"/>
      <c r="AD6" s="891"/>
    </row>
    <row r="7" spans="1:34" s="437" customFormat="1" ht="7.5" customHeight="1" x14ac:dyDescent="0.25">
      <c r="A7" s="488"/>
      <c r="B7" s="1437" t="s">
        <v>12</v>
      </c>
      <c r="D7" s="1473" t="s">
        <v>13</v>
      </c>
      <c r="E7" s="593"/>
      <c r="F7" s="1528"/>
      <c r="G7" s="1528"/>
      <c r="H7" s="489"/>
      <c r="I7" s="445"/>
      <c r="J7" s="445"/>
      <c r="K7" s="445"/>
      <c r="L7" s="445"/>
      <c r="M7" s="489"/>
      <c r="N7" s="489"/>
      <c r="O7" s="489"/>
      <c r="P7" s="489"/>
      <c r="Q7" s="489"/>
      <c r="R7" s="489"/>
      <c r="S7" s="594"/>
      <c r="T7" s="489"/>
      <c r="U7" s="489"/>
      <c r="V7" s="595"/>
      <c r="AA7" s="1339"/>
      <c r="AB7" s="513"/>
      <c r="AC7" s="513"/>
      <c r="AD7" s="320"/>
    </row>
    <row r="8" spans="1:34" s="437" customFormat="1" ht="15" customHeight="1" x14ac:dyDescent="0.25">
      <c r="A8" s="488"/>
      <c r="B8" s="1438"/>
      <c r="D8" s="1527"/>
      <c r="F8" s="1473" t="s">
        <v>242</v>
      </c>
      <c r="G8" s="1474"/>
      <c r="I8" s="1473" t="s">
        <v>243</v>
      </c>
      <c r="J8" s="1475"/>
      <c r="K8" s="1518" t="s">
        <v>372</v>
      </c>
      <c r="L8" s="1519"/>
      <c r="M8" s="1519"/>
      <c r="N8" s="1519"/>
      <c r="O8" s="1519"/>
      <c r="P8" s="1519"/>
      <c r="Q8" s="1519"/>
      <c r="R8" s="1519"/>
      <c r="S8" s="1519"/>
      <c r="T8" s="1519"/>
      <c r="U8" s="1519"/>
      <c r="V8" s="1520"/>
      <c r="AA8" s="1339"/>
      <c r="AB8" s="513"/>
      <c r="AC8" s="513"/>
      <c r="AD8" s="320"/>
    </row>
    <row r="9" spans="1:34" s="437" customFormat="1" ht="25.5" customHeight="1" x14ac:dyDescent="0.25">
      <c r="A9" s="488"/>
      <c r="B9" s="1438"/>
      <c r="D9" s="1493"/>
      <c r="E9" s="491"/>
      <c r="F9" s="1516"/>
      <c r="G9" s="1529"/>
      <c r="I9" s="1516"/>
      <c r="J9" s="1517"/>
      <c r="K9" s="1513" t="s">
        <v>373</v>
      </c>
      <c r="L9" s="1514"/>
      <c r="M9" s="1513" t="s">
        <v>374</v>
      </c>
      <c r="N9" s="1515"/>
      <c r="O9" s="1513" t="s">
        <v>375</v>
      </c>
      <c r="P9" s="1514"/>
      <c r="Q9" s="1522" t="s">
        <v>376</v>
      </c>
      <c r="R9" s="1522"/>
      <c r="S9" s="1523" t="s">
        <v>377</v>
      </c>
      <c r="T9" s="1524"/>
      <c r="U9" s="1525" t="s">
        <v>378</v>
      </c>
      <c r="V9" s="1526"/>
      <c r="AA9" s="1339"/>
      <c r="AB9" s="513"/>
      <c r="AC9" s="513"/>
      <c r="AD9" s="320"/>
    </row>
    <row r="10" spans="1:34" s="437" customFormat="1" ht="39" x14ac:dyDescent="0.25">
      <c r="A10" s="488"/>
      <c r="B10" s="1439"/>
      <c r="D10" s="600" t="s">
        <v>9</v>
      </c>
      <c r="E10" s="493"/>
      <c r="F10" s="455" t="s">
        <v>9</v>
      </c>
      <c r="G10" s="401" t="s">
        <v>212</v>
      </c>
      <c r="H10" s="494"/>
      <c r="I10" s="400" t="s">
        <v>9</v>
      </c>
      <c r="J10" s="406" t="s">
        <v>212</v>
      </c>
      <c r="K10" s="601" t="s">
        <v>9</v>
      </c>
      <c r="L10" s="403" t="s">
        <v>379</v>
      </c>
      <c r="M10" s="405" t="s">
        <v>9</v>
      </c>
      <c r="N10" s="403" t="s">
        <v>379</v>
      </c>
      <c r="O10" s="407" t="s">
        <v>9</v>
      </c>
      <c r="P10" s="403" t="s">
        <v>379</v>
      </c>
      <c r="Q10" s="406" t="s">
        <v>9</v>
      </c>
      <c r="R10" s="735" t="s">
        <v>379</v>
      </c>
      <c r="S10" s="406" t="s">
        <v>9</v>
      </c>
      <c r="T10" s="736" t="s">
        <v>379</v>
      </c>
      <c r="U10" s="407" t="s">
        <v>9</v>
      </c>
      <c r="V10" s="735" t="s">
        <v>379</v>
      </c>
      <c r="AA10" s="1337" t="s">
        <v>208</v>
      </c>
      <c r="AB10" s="602" t="s">
        <v>380</v>
      </c>
      <c r="AC10" s="603" t="s">
        <v>381</v>
      </c>
      <c r="AD10" s="320"/>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37">
        <v>44286</v>
      </c>
      <c r="AB11" s="602">
        <v>27728</v>
      </c>
      <c r="AC11" s="602">
        <v>26286</v>
      </c>
      <c r="AD11" s="329"/>
    </row>
    <row r="12" spans="1:34" s="331" customFormat="1" x14ac:dyDescent="0.35">
      <c r="A12" s="330"/>
      <c r="B12" s="349" t="s">
        <v>8</v>
      </c>
      <c r="C12" s="350"/>
      <c r="D12" s="605">
        <v>423413</v>
      </c>
      <c r="E12" s="350"/>
      <c r="F12" s="355">
        <v>2997</v>
      </c>
      <c r="G12" s="358">
        <v>0.70781955206854774</v>
      </c>
      <c r="H12" s="350"/>
      <c r="I12" s="355">
        <v>4449</v>
      </c>
      <c r="J12" s="358">
        <v>1.0507471428605168</v>
      </c>
      <c r="K12" s="355">
        <v>4161</v>
      </c>
      <c r="L12" s="358">
        <v>93.526635198921099</v>
      </c>
      <c r="M12" s="355">
        <v>63</v>
      </c>
      <c r="N12" s="358">
        <v>1.4160485502360081</v>
      </c>
      <c r="O12" s="355">
        <v>0</v>
      </c>
      <c r="P12" s="358">
        <v>0</v>
      </c>
      <c r="Q12" s="355">
        <v>148</v>
      </c>
      <c r="R12" s="358">
        <v>3.3265902449988762</v>
      </c>
      <c r="S12" s="355">
        <v>49</v>
      </c>
      <c r="T12" s="358">
        <v>1.1013710946280062</v>
      </c>
      <c r="U12" s="355">
        <v>28</v>
      </c>
      <c r="V12" s="358">
        <v>0.62935491121600362</v>
      </c>
      <c r="X12" s="606"/>
      <c r="Y12" s="606"/>
      <c r="Z12" s="606"/>
      <c r="AA12" s="1337">
        <v>44316</v>
      </c>
      <c r="AB12" s="602">
        <v>26001</v>
      </c>
      <c r="AC12" s="602">
        <v>20329</v>
      </c>
      <c r="AD12" s="360"/>
      <c r="AE12" s="360"/>
      <c r="AF12" s="360"/>
      <c r="AG12" s="361"/>
      <c r="AH12" s="607"/>
    </row>
    <row r="13" spans="1:34" s="331" customFormat="1" x14ac:dyDescent="0.35">
      <c r="A13" s="330"/>
      <c r="B13" s="363" t="s">
        <v>7</v>
      </c>
      <c r="C13" s="350"/>
      <c r="D13" s="608">
        <v>57888</v>
      </c>
      <c r="E13" s="350"/>
      <c r="F13" s="368">
        <v>929</v>
      </c>
      <c r="G13" s="372">
        <v>1.6048231066887784</v>
      </c>
      <c r="H13" s="350"/>
      <c r="I13" s="368">
        <v>892</v>
      </c>
      <c r="J13" s="372">
        <v>1.5409065782200111</v>
      </c>
      <c r="K13" s="368">
        <v>836</v>
      </c>
      <c r="L13" s="372">
        <v>93.721973094170409</v>
      </c>
      <c r="M13" s="368">
        <v>16</v>
      </c>
      <c r="N13" s="372">
        <v>1.7937219730941705</v>
      </c>
      <c r="O13" s="368">
        <v>0</v>
      </c>
      <c r="P13" s="372">
        <v>0</v>
      </c>
      <c r="Q13" s="368">
        <v>26</v>
      </c>
      <c r="R13" s="372">
        <v>2.9147982062780269</v>
      </c>
      <c r="S13" s="368">
        <v>3</v>
      </c>
      <c r="T13" s="372">
        <v>0.33632286995515698</v>
      </c>
      <c r="U13" s="368">
        <v>11</v>
      </c>
      <c r="V13" s="372">
        <v>1.2331838565022422</v>
      </c>
      <c r="X13" s="606"/>
      <c r="Y13" s="606"/>
      <c r="Z13" s="606"/>
      <c r="AA13" s="1337">
        <v>44347</v>
      </c>
      <c r="AB13" s="602">
        <v>27218</v>
      </c>
      <c r="AC13" s="602">
        <v>17469</v>
      </c>
      <c r="AD13" s="360"/>
      <c r="AE13" s="360"/>
      <c r="AF13" s="360"/>
      <c r="AG13" s="361"/>
      <c r="AH13" s="607"/>
    </row>
    <row r="14" spans="1:34" s="331" customFormat="1" x14ac:dyDescent="0.35">
      <c r="A14" s="330"/>
      <c r="B14" s="363" t="s">
        <v>37</v>
      </c>
      <c r="C14" s="350"/>
      <c r="D14" s="608">
        <v>51675</v>
      </c>
      <c r="E14" s="350"/>
      <c r="F14" s="368">
        <v>991</v>
      </c>
      <c r="G14" s="372">
        <v>1.9177552007740688</v>
      </c>
      <c r="H14" s="350"/>
      <c r="I14" s="368">
        <v>951</v>
      </c>
      <c r="J14" s="372">
        <v>1.8403483309143689</v>
      </c>
      <c r="K14" s="368">
        <v>741</v>
      </c>
      <c r="L14" s="372">
        <v>77.917981072555207</v>
      </c>
      <c r="M14" s="368">
        <v>5</v>
      </c>
      <c r="N14" s="372">
        <v>0.52576235541535232</v>
      </c>
      <c r="O14" s="368">
        <v>6</v>
      </c>
      <c r="P14" s="372">
        <v>0.63091482649842268</v>
      </c>
      <c r="Q14" s="368">
        <v>3</v>
      </c>
      <c r="R14" s="372">
        <v>0.31545741324921134</v>
      </c>
      <c r="S14" s="368">
        <v>7</v>
      </c>
      <c r="T14" s="372">
        <v>0.73606729758149314</v>
      </c>
      <c r="U14" s="368">
        <v>189</v>
      </c>
      <c r="V14" s="372">
        <v>19.873817034700316</v>
      </c>
      <c r="X14" s="606"/>
      <c r="Y14" s="606"/>
      <c r="Z14" s="606"/>
      <c r="AA14" s="1337">
        <v>44377</v>
      </c>
      <c r="AB14" s="602">
        <v>28579</v>
      </c>
      <c r="AC14" s="602">
        <v>20931</v>
      </c>
      <c r="AD14" s="360"/>
      <c r="AE14" s="360"/>
      <c r="AF14" s="360"/>
      <c r="AG14" s="361"/>
      <c r="AH14" s="607"/>
    </row>
    <row r="15" spans="1:34" s="331" customFormat="1" x14ac:dyDescent="0.35">
      <c r="A15" s="330"/>
      <c r="B15" s="363" t="s">
        <v>38</v>
      </c>
      <c r="C15" s="350"/>
      <c r="D15" s="608">
        <v>46508</v>
      </c>
      <c r="E15" s="350"/>
      <c r="F15" s="368">
        <v>912</v>
      </c>
      <c r="G15" s="372">
        <v>1.9609529543304378</v>
      </c>
      <c r="H15" s="350"/>
      <c r="I15" s="368">
        <v>522</v>
      </c>
      <c r="J15" s="372">
        <v>1.1223875462286057</v>
      </c>
      <c r="K15" s="368">
        <v>506</v>
      </c>
      <c r="L15" s="372">
        <v>96.934865900383144</v>
      </c>
      <c r="M15" s="368">
        <v>11</v>
      </c>
      <c r="N15" s="372">
        <v>2.1072796934865901</v>
      </c>
      <c r="O15" s="368">
        <v>0</v>
      </c>
      <c r="P15" s="372">
        <v>0</v>
      </c>
      <c r="Q15" s="368">
        <v>0</v>
      </c>
      <c r="R15" s="372">
        <v>0</v>
      </c>
      <c r="S15" s="368">
        <v>5</v>
      </c>
      <c r="T15" s="372">
        <v>0.95785440613026818</v>
      </c>
      <c r="U15" s="368">
        <v>0</v>
      </c>
      <c r="V15" s="372">
        <v>0</v>
      </c>
      <c r="X15" s="606"/>
      <c r="Y15" s="606"/>
      <c r="Z15" s="606"/>
      <c r="AA15" s="1337">
        <v>44408</v>
      </c>
      <c r="AB15" s="602">
        <v>30723</v>
      </c>
      <c r="AC15" s="602">
        <v>25882</v>
      </c>
      <c r="AD15" s="360"/>
      <c r="AE15" s="360"/>
      <c r="AF15" s="360"/>
      <c r="AG15" s="361"/>
      <c r="AH15" s="607"/>
    </row>
    <row r="16" spans="1:34" s="331" customFormat="1" x14ac:dyDescent="0.35">
      <c r="A16" s="330"/>
      <c r="B16" s="363" t="s">
        <v>6</v>
      </c>
      <c r="C16" s="350"/>
      <c r="D16" s="608">
        <v>76187</v>
      </c>
      <c r="E16" s="350"/>
      <c r="F16" s="368">
        <v>1941</v>
      </c>
      <c r="G16" s="372">
        <v>2.5476787378424142</v>
      </c>
      <c r="H16" s="350"/>
      <c r="I16" s="368">
        <v>924</v>
      </c>
      <c r="J16" s="372">
        <v>1.2128053342433747</v>
      </c>
      <c r="K16" s="368">
        <v>856</v>
      </c>
      <c r="L16" s="372">
        <v>92.640692640692649</v>
      </c>
      <c r="M16" s="368">
        <v>12</v>
      </c>
      <c r="N16" s="372">
        <v>1.2987012987012987</v>
      </c>
      <c r="O16" s="368">
        <v>0</v>
      </c>
      <c r="P16" s="372">
        <v>0</v>
      </c>
      <c r="Q16" s="368">
        <v>0</v>
      </c>
      <c r="R16" s="372">
        <v>0</v>
      </c>
      <c r="S16" s="368">
        <v>38</v>
      </c>
      <c r="T16" s="372">
        <v>4.112554112554113</v>
      </c>
      <c r="U16" s="368">
        <v>18</v>
      </c>
      <c r="V16" s="372">
        <v>1.948051948051948</v>
      </c>
      <c r="X16" s="606"/>
      <c r="Y16" s="606"/>
      <c r="Z16" s="606"/>
      <c r="AA16" s="1337">
        <v>44439</v>
      </c>
      <c r="AB16" s="602">
        <v>23332</v>
      </c>
      <c r="AC16" s="602">
        <v>22391</v>
      </c>
      <c r="AD16" s="360"/>
      <c r="AE16" s="360"/>
      <c r="AF16" s="360"/>
      <c r="AG16" s="361"/>
      <c r="AH16" s="607"/>
    </row>
    <row r="17" spans="1:34" s="331" customFormat="1" x14ac:dyDescent="0.35">
      <c r="A17" s="330"/>
      <c r="B17" s="363" t="s">
        <v>5</v>
      </c>
      <c r="C17" s="350"/>
      <c r="D17" s="609">
        <v>23198</v>
      </c>
      <c r="E17" s="350"/>
      <c r="F17" s="377">
        <v>403</v>
      </c>
      <c r="G17" s="372">
        <v>1.7372187257522198</v>
      </c>
      <c r="H17" s="350"/>
      <c r="I17" s="377">
        <v>817</v>
      </c>
      <c r="J17" s="372">
        <v>3.5218553323562376</v>
      </c>
      <c r="K17" s="377">
        <v>301</v>
      </c>
      <c r="L17" s="372">
        <v>36.84210526315789</v>
      </c>
      <c r="M17" s="377">
        <v>14</v>
      </c>
      <c r="N17" s="372">
        <v>1.7135862913096693</v>
      </c>
      <c r="O17" s="377">
        <v>0</v>
      </c>
      <c r="P17" s="372">
        <v>0</v>
      </c>
      <c r="Q17" s="377">
        <v>497</v>
      </c>
      <c r="R17" s="372">
        <v>60.832313341493268</v>
      </c>
      <c r="S17" s="377">
        <v>0</v>
      </c>
      <c r="T17" s="372">
        <v>0</v>
      </c>
      <c r="U17" s="377">
        <v>5</v>
      </c>
      <c r="V17" s="372">
        <v>0.61199510403916768</v>
      </c>
      <c r="X17" s="606"/>
      <c r="Y17" s="606"/>
      <c r="Z17" s="606"/>
      <c r="AA17" s="1337">
        <v>44469</v>
      </c>
      <c r="AB17" s="602">
        <v>26490</v>
      </c>
      <c r="AC17" s="602">
        <v>22335</v>
      </c>
      <c r="AD17" s="360"/>
      <c r="AE17" s="360"/>
      <c r="AF17" s="360"/>
      <c r="AG17" s="361"/>
      <c r="AH17" s="607"/>
    </row>
    <row r="18" spans="1:34" s="331" customFormat="1" x14ac:dyDescent="0.35">
      <c r="A18" s="330"/>
      <c r="B18" s="363" t="s">
        <v>4</v>
      </c>
      <c r="C18" s="350"/>
      <c r="D18" s="608">
        <v>160402</v>
      </c>
      <c r="E18" s="350"/>
      <c r="F18" s="368">
        <v>2174</v>
      </c>
      <c r="G18" s="372">
        <v>1.355344696450169</v>
      </c>
      <c r="H18" s="350"/>
      <c r="I18" s="368">
        <v>2109</v>
      </c>
      <c r="J18" s="372">
        <v>1.3148215109537287</v>
      </c>
      <c r="K18" s="368">
        <v>1938</v>
      </c>
      <c r="L18" s="372">
        <v>91.891891891891902</v>
      </c>
      <c r="M18" s="368">
        <v>53</v>
      </c>
      <c r="N18" s="372">
        <v>2.5130393551446186</v>
      </c>
      <c r="O18" s="368">
        <v>0</v>
      </c>
      <c r="P18" s="372">
        <v>0</v>
      </c>
      <c r="Q18" s="368">
        <v>10</v>
      </c>
      <c r="R18" s="372">
        <v>0.47415836889521101</v>
      </c>
      <c r="S18" s="368">
        <v>13</v>
      </c>
      <c r="T18" s="372">
        <v>0.61640587956377435</v>
      </c>
      <c r="U18" s="368">
        <v>95</v>
      </c>
      <c r="V18" s="372">
        <v>4.5045045045045047</v>
      </c>
      <c r="X18" s="606"/>
      <c r="Y18" s="606"/>
      <c r="Z18" s="606"/>
      <c r="AA18" s="1337">
        <v>44500</v>
      </c>
      <c r="AB18" s="602">
        <v>29231</v>
      </c>
      <c r="AC18" s="602">
        <v>19576</v>
      </c>
      <c r="AD18" s="360"/>
      <c r="AE18" s="360"/>
      <c r="AF18" s="360"/>
      <c r="AG18" s="361"/>
      <c r="AH18" s="607"/>
    </row>
    <row r="19" spans="1:34" s="331" customFormat="1" x14ac:dyDescent="0.35">
      <c r="A19" s="330"/>
      <c r="B19" s="363" t="s">
        <v>40</v>
      </c>
      <c r="C19" s="350"/>
      <c r="D19" s="608">
        <v>100632</v>
      </c>
      <c r="E19" s="350"/>
      <c r="F19" s="368">
        <v>1998</v>
      </c>
      <c r="G19" s="372">
        <v>1.9854519437157165</v>
      </c>
      <c r="H19" s="350"/>
      <c r="I19" s="368">
        <v>1485</v>
      </c>
      <c r="J19" s="372">
        <v>1.4756737419508705</v>
      </c>
      <c r="K19" s="368">
        <v>1288</v>
      </c>
      <c r="L19" s="372">
        <v>86.734006734006726</v>
      </c>
      <c r="M19" s="368">
        <v>36</v>
      </c>
      <c r="N19" s="372">
        <v>2.4242424242424243</v>
      </c>
      <c r="O19" s="368">
        <v>5</v>
      </c>
      <c r="P19" s="372">
        <v>0.33670033670033667</v>
      </c>
      <c r="Q19" s="368">
        <v>28</v>
      </c>
      <c r="R19" s="372">
        <v>1.8855218855218854</v>
      </c>
      <c r="S19" s="368">
        <v>1</v>
      </c>
      <c r="T19" s="372">
        <v>6.7340067340067339E-2</v>
      </c>
      <c r="U19" s="368">
        <v>127</v>
      </c>
      <c r="V19" s="372">
        <v>8.5521885521885519</v>
      </c>
      <c r="X19" s="606"/>
      <c r="Y19" s="606"/>
      <c r="Z19" s="606"/>
      <c r="AA19" s="1337">
        <v>44530</v>
      </c>
      <c r="AB19" s="602">
        <v>29856</v>
      </c>
      <c r="AC19" s="602">
        <v>21916</v>
      </c>
      <c r="AD19" s="360"/>
      <c r="AE19" s="360"/>
      <c r="AF19" s="360"/>
      <c r="AG19" s="361"/>
      <c r="AH19" s="607"/>
    </row>
    <row r="20" spans="1:34" s="331" customFormat="1" x14ac:dyDescent="0.35">
      <c r="A20" s="330"/>
      <c r="B20" s="363" t="s">
        <v>41</v>
      </c>
      <c r="C20" s="350"/>
      <c r="D20" s="608">
        <v>386600</v>
      </c>
      <c r="E20" s="350"/>
      <c r="F20" s="368">
        <v>7007</v>
      </c>
      <c r="G20" s="372">
        <v>1.8124676668391102</v>
      </c>
      <c r="H20" s="350"/>
      <c r="I20" s="368">
        <v>5897</v>
      </c>
      <c r="J20" s="372">
        <v>1.5253491981376099</v>
      </c>
      <c r="K20" s="368">
        <v>4704</v>
      </c>
      <c r="L20" s="372">
        <v>79.769374258097343</v>
      </c>
      <c r="M20" s="368">
        <v>53</v>
      </c>
      <c r="N20" s="372">
        <v>0.89876208241478717</v>
      </c>
      <c r="O20" s="368">
        <v>610</v>
      </c>
      <c r="P20" s="372">
        <v>10.344242835340003</v>
      </c>
      <c r="Q20" s="368">
        <v>0</v>
      </c>
      <c r="R20" s="372">
        <v>0</v>
      </c>
      <c r="S20" s="368">
        <v>277</v>
      </c>
      <c r="T20" s="372">
        <v>4.6973037137527553</v>
      </c>
      <c r="U20" s="368">
        <v>253</v>
      </c>
      <c r="V20" s="372">
        <v>4.2903171103951161</v>
      </c>
      <c r="X20" s="606"/>
      <c r="Y20" s="606"/>
      <c r="Z20" s="606"/>
      <c r="AA20" s="1337">
        <v>44561</v>
      </c>
      <c r="AB20" s="602">
        <v>24104</v>
      </c>
      <c r="AC20" s="602">
        <v>29010</v>
      </c>
      <c r="AD20" s="360"/>
      <c r="AE20" s="360"/>
      <c r="AF20" s="360"/>
      <c r="AG20" s="361"/>
      <c r="AH20" s="607"/>
    </row>
    <row r="21" spans="1:34" s="331" customFormat="1" x14ac:dyDescent="0.35">
      <c r="A21" s="330"/>
      <c r="B21" s="363" t="s">
        <v>3</v>
      </c>
      <c r="C21" s="350"/>
      <c r="D21" s="608">
        <v>219504</v>
      </c>
      <c r="E21" s="350"/>
      <c r="F21" s="368">
        <v>3174</v>
      </c>
      <c r="G21" s="372">
        <v>1.4459873168598294</v>
      </c>
      <c r="H21" s="350"/>
      <c r="I21" s="368">
        <v>2671</v>
      </c>
      <c r="J21" s="372">
        <v>1.2168343173700706</v>
      </c>
      <c r="K21" s="368">
        <v>2457</v>
      </c>
      <c r="L21" s="372">
        <v>91.988019468363916</v>
      </c>
      <c r="M21" s="368">
        <v>43</v>
      </c>
      <c r="N21" s="372">
        <v>1.6098839385997754</v>
      </c>
      <c r="O21" s="368">
        <v>0</v>
      </c>
      <c r="P21" s="372">
        <v>0</v>
      </c>
      <c r="Q21" s="368">
        <v>55</v>
      </c>
      <c r="R21" s="372">
        <v>2.0591538749532008</v>
      </c>
      <c r="S21" s="368">
        <v>82</v>
      </c>
      <c r="T21" s="372">
        <v>3.070011231748409</v>
      </c>
      <c r="U21" s="368">
        <v>34</v>
      </c>
      <c r="V21" s="372">
        <v>1.2729314863347061</v>
      </c>
      <c r="X21" s="606"/>
      <c r="Y21" s="606"/>
      <c r="Z21" s="606"/>
      <c r="AA21" s="1337">
        <v>44592</v>
      </c>
      <c r="AB21" s="602">
        <v>22642</v>
      </c>
      <c r="AC21" s="602">
        <v>24609</v>
      </c>
      <c r="AD21" s="360"/>
      <c r="AE21" s="360"/>
      <c r="AF21" s="360"/>
      <c r="AG21" s="361"/>
      <c r="AH21" s="607"/>
    </row>
    <row r="22" spans="1:34" s="331" customFormat="1" x14ac:dyDescent="0.35">
      <c r="A22" s="330"/>
      <c r="B22" s="363" t="s">
        <v>2</v>
      </c>
      <c r="C22" s="350"/>
      <c r="D22" s="608">
        <v>59616</v>
      </c>
      <c r="E22" s="350"/>
      <c r="F22" s="368">
        <v>926</v>
      </c>
      <c r="G22" s="372">
        <v>1.5532742887815352</v>
      </c>
      <c r="H22" s="350"/>
      <c r="I22" s="368">
        <v>810</v>
      </c>
      <c r="J22" s="372">
        <v>1.3586956521739131</v>
      </c>
      <c r="K22" s="368">
        <v>619</v>
      </c>
      <c r="L22" s="372">
        <v>76.419753086419746</v>
      </c>
      <c r="M22" s="368">
        <v>30</v>
      </c>
      <c r="N22" s="372">
        <v>3.7037037037037033</v>
      </c>
      <c r="O22" s="368">
        <v>0</v>
      </c>
      <c r="P22" s="372">
        <v>0</v>
      </c>
      <c r="Q22" s="368">
        <v>20</v>
      </c>
      <c r="R22" s="372">
        <v>2.4691358024691357</v>
      </c>
      <c r="S22" s="368">
        <v>1</v>
      </c>
      <c r="T22" s="372">
        <v>0.12345679012345678</v>
      </c>
      <c r="U22" s="368">
        <v>140</v>
      </c>
      <c r="V22" s="372">
        <v>17.283950617283949</v>
      </c>
      <c r="X22" s="606"/>
      <c r="Y22" s="606"/>
      <c r="Z22" s="606"/>
      <c r="AA22" s="1337">
        <v>44620</v>
      </c>
      <c r="AB22" s="602">
        <v>24889</v>
      </c>
      <c r="AC22" s="602">
        <v>26478</v>
      </c>
      <c r="AD22" s="360"/>
      <c r="AE22" s="360"/>
      <c r="AF22" s="360"/>
      <c r="AG22" s="361"/>
      <c r="AH22" s="607"/>
    </row>
    <row r="23" spans="1:34" s="331" customFormat="1" x14ac:dyDescent="0.35">
      <c r="A23" s="330"/>
      <c r="B23" s="363" t="s">
        <v>35</v>
      </c>
      <c r="C23" s="350"/>
      <c r="D23" s="608">
        <v>85269</v>
      </c>
      <c r="E23" s="350"/>
      <c r="F23" s="368">
        <v>793</v>
      </c>
      <c r="G23" s="372">
        <v>0.92999800630944418</v>
      </c>
      <c r="H23" s="350"/>
      <c r="I23" s="368">
        <v>1238</v>
      </c>
      <c r="J23" s="372">
        <v>1.4518758282611499</v>
      </c>
      <c r="K23" s="368">
        <v>1222</v>
      </c>
      <c r="L23" s="372">
        <v>98.70759289176091</v>
      </c>
      <c r="M23" s="368">
        <v>10</v>
      </c>
      <c r="N23" s="372">
        <v>0.80775444264943452</v>
      </c>
      <c r="O23" s="368">
        <v>0</v>
      </c>
      <c r="P23" s="372">
        <v>0</v>
      </c>
      <c r="Q23" s="368">
        <v>6</v>
      </c>
      <c r="R23" s="372">
        <v>0.48465266558966075</v>
      </c>
      <c r="S23" s="368">
        <v>0</v>
      </c>
      <c r="T23" s="372">
        <v>0</v>
      </c>
      <c r="U23" s="368">
        <v>0</v>
      </c>
      <c r="V23" s="372">
        <v>0</v>
      </c>
      <c r="X23" s="606"/>
      <c r="Y23" s="606"/>
      <c r="Z23" s="606"/>
      <c r="AA23" s="1337">
        <v>44651</v>
      </c>
      <c r="AB23" s="602">
        <v>30256</v>
      </c>
      <c r="AC23" s="602">
        <v>24903</v>
      </c>
      <c r="AD23" s="360"/>
      <c r="AE23" s="360"/>
      <c r="AF23" s="360"/>
      <c r="AG23" s="361"/>
      <c r="AH23" s="607"/>
    </row>
    <row r="24" spans="1:34" s="331" customFormat="1" x14ac:dyDescent="0.35">
      <c r="A24" s="330"/>
      <c r="B24" s="363" t="s">
        <v>42</v>
      </c>
      <c r="C24" s="350"/>
      <c r="D24" s="608">
        <v>262487</v>
      </c>
      <c r="E24" s="350"/>
      <c r="F24" s="368">
        <v>4357</v>
      </c>
      <c r="G24" s="372">
        <v>1.6598917279712899</v>
      </c>
      <c r="H24" s="350"/>
      <c r="I24" s="368">
        <v>2919</v>
      </c>
      <c r="J24" s="372">
        <v>1.1120550732036252</v>
      </c>
      <c r="K24" s="368">
        <v>2579</v>
      </c>
      <c r="L24" s="372">
        <v>88.35217540253511</v>
      </c>
      <c r="M24" s="368">
        <v>113</v>
      </c>
      <c r="N24" s="372">
        <v>3.8711887632750943</v>
      </c>
      <c r="O24" s="368">
        <v>0</v>
      </c>
      <c r="P24" s="372">
        <v>0</v>
      </c>
      <c r="Q24" s="368">
        <v>17</v>
      </c>
      <c r="R24" s="372">
        <v>0.58239122987324432</v>
      </c>
      <c r="S24" s="368">
        <v>7</v>
      </c>
      <c r="T24" s="372">
        <v>0.23980815347721821</v>
      </c>
      <c r="U24" s="368">
        <v>203</v>
      </c>
      <c r="V24" s="372">
        <v>6.9544364508393279</v>
      </c>
      <c r="X24" s="606"/>
      <c r="Y24" s="606"/>
      <c r="Z24" s="606"/>
      <c r="AA24" s="1337">
        <v>44681</v>
      </c>
      <c r="AB24" s="602">
        <v>32696</v>
      </c>
      <c r="AC24" s="602">
        <v>22635</v>
      </c>
      <c r="AD24" s="360"/>
      <c r="AE24" s="360"/>
      <c r="AF24" s="360"/>
      <c r="AG24" s="361"/>
      <c r="AH24" s="607"/>
    </row>
    <row r="25" spans="1:34" x14ac:dyDescent="0.35">
      <c r="A25" s="332"/>
      <c r="B25" s="363" t="s">
        <v>43</v>
      </c>
      <c r="C25" s="350"/>
      <c r="D25" s="608">
        <v>67463</v>
      </c>
      <c r="E25" s="350"/>
      <c r="F25" s="368">
        <v>1514</v>
      </c>
      <c r="G25" s="372">
        <v>2.2441931132620843</v>
      </c>
      <c r="H25" s="350"/>
      <c r="I25" s="368">
        <v>984</v>
      </c>
      <c r="J25" s="372">
        <v>1.4585772942205357</v>
      </c>
      <c r="K25" s="368">
        <v>646</v>
      </c>
      <c r="L25" s="372">
        <v>65.650406504065046</v>
      </c>
      <c r="M25" s="368">
        <v>13</v>
      </c>
      <c r="N25" s="372">
        <v>1.321138211382114</v>
      </c>
      <c r="O25" s="368">
        <v>14</v>
      </c>
      <c r="P25" s="372">
        <v>1.4227642276422763</v>
      </c>
      <c r="Q25" s="368">
        <v>254</v>
      </c>
      <c r="R25" s="372">
        <v>25.8130081300813</v>
      </c>
      <c r="S25" s="368">
        <v>24</v>
      </c>
      <c r="T25" s="372">
        <v>2.4390243902439024</v>
      </c>
      <c r="U25" s="368">
        <v>33</v>
      </c>
      <c r="V25" s="372">
        <v>3.3536585365853662</v>
      </c>
      <c r="X25" s="606"/>
      <c r="Y25" s="606"/>
      <c r="Z25" s="606"/>
      <c r="AA25" s="1337">
        <v>44712</v>
      </c>
      <c r="AB25" s="602">
        <v>38586</v>
      </c>
      <c r="AC25" s="602">
        <v>22335</v>
      </c>
      <c r="AD25" s="360"/>
      <c r="AE25" s="360"/>
      <c r="AF25" s="360"/>
      <c r="AG25" s="361"/>
      <c r="AH25" s="607"/>
    </row>
    <row r="26" spans="1:34" s="331" customFormat="1" x14ac:dyDescent="0.35">
      <c r="B26" s="363" t="s">
        <v>44</v>
      </c>
      <c r="C26" s="350"/>
      <c r="D26" s="610">
        <v>20949</v>
      </c>
      <c r="E26" s="350"/>
      <c r="F26" s="377">
        <v>21</v>
      </c>
      <c r="G26" s="372">
        <v>0.10024344837462409</v>
      </c>
      <c r="H26" s="350"/>
      <c r="I26" s="377">
        <v>370</v>
      </c>
      <c r="J26" s="372">
        <v>1.7661940904100435</v>
      </c>
      <c r="K26" s="377">
        <v>359</v>
      </c>
      <c r="L26" s="372">
        <v>97.027027027027017</v>
      </c>
      <c r="M26" s="377">
        <v>11</v>
      </c>
      <c r="N26" s="372">
        <v>2.9729729729729732</v>
      </c>
      <c r="O26" s="377">
        <v>0</v>
      </c>
      <c r="P26" s="372">
        <v>0</v>
      </c>
      <c r="Q26" s="377">
        <v>0</v>
      </c>
      <c r="R26" s="372">
        <v>0</v>
      </c>
      <c r="S26" s="377">
        <v>0</v>
      </c>
      <c r="T26" s="372">
        <v>0</v>
      </c>
      <c r="U26" s="377">
        <v>0</v>
      </c>
      <c r="V26" s="372">
        <v>0</v>
      </c>
      <c r="X26" s="606"/>
      <c r="Y26" s="606"/>
      <c r="Z26" s="606"/>
      <c r="AA26" s="1337">
        <v>44742</v>
      </c>
      <c r="AB26" s="602">
        <v>41750</v>
      </c>
      <c r="AC26" s="602">
        <v>23105</v>
      </c>
      <c r="AD26" s="360"/>
      <c r="AE26" s="360"/>
      <c r="AF26" s="360"/>
      <c r="AG26" s="361"/>
      <c r="AH26" s="607"/>
    </row>
    <row r="27" spans="1:34" s="331" customFormat="1" x14ac:dyDescent="0.35">
      <c r="B27" s="363" t="s">
        <v>45</v>
      </c>
      <c r="C27" s="350"/>
      <c r="D27" s="610">
        <v>117866</v>
      </c>
      <c r="E27" s="350"/>
      <c r="F27" s="377">
        <v>1691</v>
      </c>
      <c r="G27" s="372">
        <v>1.4346800604075816</v>
      </c>
      <c r="H27" s="350"/>
      <c r="I27" s="377">
        <v>1682</v>
      </c>
      <c r="J27" s="372">
        <v>1.4270442706123903</v>
      </c>
      <c r="K27" s="377">
        <v>1605</v>
      </c>
      <c r="L27" s="372">
        <v>95.422116527942919</v>
      </c>
      <c r="M27" s="377">
        <v>59</v>
      </c>
      <c r="N27" s="372">
        <v>3.5077288941736029</v>
      </c>
      <c r="O27" s="377">
        <v>0</v>
      </c>
      <c r="P27" s="372">
        <v>0</v>
      </c>
      <c r="Q27" s="377">
        <v>9</v>
      </c>
      <c r="R27" s="372">
        <v>0.53507728894173601</v>
      </c>
      <c r="S27" s="377">
        <v>3</v>
      </c>
      <c r="T27" s="372">
        <v>0.178359096313912</v>
      </c>
      <c r="U27" s="377">
        <v>6</v>
      </c>
      <c r="V27" s="372">
        <v>0.356718192627824</v>
      </c>
      <c r="X27" s="606"/>
      <c r="Y27" s="606"/>
      <c r="Z27" s="606"/>
      <c r="AA27" s="1337">
        <v>44773</v>
      </c>
      <c r="AB27" s="602">
        <v>30827</v>
      </c>
      <c r="AC27" s="602">
        <v>22962</v>
      </c>
      <c r="AD27" s="360"/>
      <c r="AE27" s="360"/>
      <c r="AF27" s="360"/>
      <c r="AG27" s="361"/>
      <c r="AH27" s="607"/>
    </row>
    <row r="28" spans="1:34" s="331" customFormat="1" x14ac:dyDescent="0.35">
      <c r="B28" s="363" t="s">
        <v>46</v>
      </c>
      <c r="C28" s="350"/>
      <c r="D28" s="610">
        <v>14827</v>
      </c>
      <c r="E28" s="350"/>
      <c r="F28" s="377">
        <v>283</v>
      </c>
      <c r="G28" s="383">
        <v>1.9086801106090241</v>
      </c>
      <c r="H28" s="350"/>
      <c r="I28" s="377">
        <v>236</v>
      </c>
      <c r="J28" s="383">
        <v>1.5916908342887974</v>
      </c>
      <c r="K28" s="377">
        <v>109</v>
      </c>
      <c r="L28" s="383">
        <v>46.186440677966104</v>
      </c>
      <c r="M28" s="377">
        <v>7</v>
      </c>
      <c r="N28" s="383">
        <v>2.9661016949152543</v>
      </c>
      <c r="O28" s="377">
        <v>113</v>
      </c>
      <c r="P28" s="383">
        <v>47.881355932203391</v>
      </c>
      <c r="Q28" s="377">
        <v>0</v>
      </c>
      <c r="R28" s="383">
        <v>0</v>
      </c>
      <c r="S28" s="377">
        <v>0</v>
      </c>
      <c r="T28" s="383">
        <v>0</v>
      </c>
      <c r="U28" s="377">
        <v>7</v>
      </c>
      <c r="V28" s="383">
        <v>2.9661016949152543</v>
      </c>
      <c r="X28" s="606"/>
      <c r="Y28" s="606"/>
      <c r="Z28" s="606"/>
      <c r="AA28" s="1337">
        <v>44804</v>
      </c>
      <c r="AB28" s="602">
        <v>26047</v>
      </c>
      <c r="AC28" s="602">
        <v>23877</v>
      </c>
      <c r="AD28" s="360"/>
      <c r="AE28" s="360"/>
      <c r="AF28" s="360"/>
      <c r="AG28" s="361"/>
      <c r="AH28" s="607"/>
    </row>
    <row r="29" spans="1:34" s="331" customFormat="1" x14ac:dyDescent="0.35">
      <c r="B29" s="384" t="s">
        <v>1</v>
      </c>
      <c r="C29" s="350"/>
      <c r="D29" s="611">
        <v>5676</v>
      </c>
      <c r="E29" s="350"/>
      <c r="F29" s="389">
        <v>83</v>
      </c>
      <c r="G29" s="393">
        <v>1.4622973925299507</v>
      </c>
      <c r="H29" s="350"/>
      <c r="I29" s="389">
        <v>85</v>
      </c>
      <c r="J29" s="393">
        <v>1.4975334742776605</v>
      </c>
      <c r="K29" s="389">
        <v>51</v>
      </c>
      <c r="L29" s="393">
        <v>60</v>
      </c>
      <c r="M29" s="389">
        <v>3</v>
      </c>
      <c r="N29" s="393">
        <v>3.5294117647058822</v>
      </c>
      <c r="O29" s="389">
        <v>0</v>
      </c>
      <c r="P29" s="393">
        <v>0</v>
      </c>
      <c r="Q29" s="389">
        <v>13</v>
      </c>
      <c r="R29" s="393">
        <v>15.294117647058824</v>
      </c>
      <c r="S29" s="389">
        <v>5</v>
      </c>
      <c r="T29" s="393">
        <v>5.8823529411764701</v>
      </c>
      <c r="U29" s="389">
        <v>13</v>
      </c>
      <c r="V29" s="393">
        <v>15.294117647058824</v>
      </c>
      <c r="X29" s="606"/>
      <c r="Y29" s="606"/>
      <c r="Z29" s="606"/>
      <c r="AA29" s="1337">
        <v>44834</v>
      </c>
      <c r="AB29" s="602">
        <v>32379</v>
      </c>
      <c r="AC29" s="602">
        <v>24010</v>
      </c>
      <c r="AD29" s="360"/>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37">
        <v>44865</v>
      </c>
      <c r="AB30" s="602">
        <v>29932</v>
      </c>
      <c r="AC30" s="602">
        <v>19815</v>
      </c>
      <c r="AD30" s="329"/>
      <c r="AE30" s="329"/>
      <c r="AF30" s="360"/>
      <c r="AG30" s="361"/>
      <c r="AH30" s="607"/>
    </row>
    <row r="31" spans="1:34" s="329" customFormat="1" x14ac:dyDescent="0.35">
      <c r="B31" s="1236" t="s">
        <v>0</v>
      </c>
      <c r="C31" s="320"/>
      <c r="D31" s="1244">
        <v>2180160</v>
      </c>
      <c r="E31" s="320"/>
      <c r="F31" s="1242">
        <v>32194</v>
      </c>
      <c r="G31" s="1243">
        <v>1.4766806105973873</v>
      </c>
      <c r="H31" s="320"/>
      <c r="I31" s="1242">
        <v>29041</v>
      </c>
      <c r="J31" s="1243">
        <v>1.3320581975634815</v>
      </c>
      <c r="K31" s="1242">
        <v>24978</v>
      </c>
      <c r="L31" s="1243">
        <v>86.009434936813463</v>
      </c>
      <c r="M31" s="1242">
        <v>552</v>
      </c>
      <c r="N31" s="1243">
        <v>1.9007609930787508</v>
      </c>
      <c r="O31" s="1242">
        <v>748</v>
      </c>
      <c r="P31" s="1243">
        <v>2.5756688819255533</v>
      </c>
      <c r="Q31" s="1242">
        <v>1086</v>
      </c>
      <c r="R31" s="1243">
        <v>3.7395406494266723</v>
      </c>
      <c r="S31" s="1242">
        <v>515</v>
      </c>
      <c r="T31" s="1243">
        <v>1.7733549120209358</v>
      </c>
      <c r="U31" s="1242">
        <v>1162</v>
      </c>
      <c r="V31" s="1243">
        <v>4.0012396267346162</v>
      </c>
      <c r="X31" s="360"/>
      <c r="Y31" s="360"/>
      <c r="AA31" s="1337">
        <v>44895</v>
      </c>
      <c r="AB31" s="602">
        <v>32038</v>
      </c>
      <c r="AC31" s="602">
        <v>20330</v>
      </c>
      <c r="AD31" s="360"/>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37">
        <v>44926</v>
      </c>
      <c r="AB32" s="602">
        <v>25446</v>
      </c>
      <c r="AC32" s="602">
        <v>23015</v>
      </c>
      <c r="AD32" s="329"/>
    </row>
    <row r="33" spans="2:30" s="394" customFormat="1" x14ac:dyDescent="0.25">
      <c r="B33" s="1521" t="s">
        <v>382</v>
      </c>
      <c r="C33" s="1521"/>
      <c r="D33" s="1521"/>
      <c r="E33" s="1521"/>
      <c r="F33" s="1521"/>
      <c r="G33" s="1521"/>
      <c r="H33" s="1521"/>
      <c r="I33" s="1521"/>
      <c r="J33" s="1521"/>
      <c r="K33" s="1521"/>
      <c r="L33" s="1521"/>
      <c r="M33" s="1521"/>
      <c r="N33" s="1521"/>
      <c r="O33" s="1521"/>
      <c r="P33" s="1521"/>
      <c r="Q33" s="1521"/>
      <c r="R33" s="1521"/>
      <c r="S33" s="1521"/>
      <c r="T33" s="1521"/>
      <c r="U33" s="1521"/>
      <c r="V33" s="1521"/>
      <c r="X33" s="596"/>
      <c r="Y33" s="596"/>
      <c r="Z33" s="596"/>
      <c r="AA33" s="1337">
        <v>44957</v>
      </c>
      <c r="AB33" s="602">
        <v>28819</v>
      </c>
      <c r="AC33" s="602">
        <v>24165</v>
      </c>
      <c r="AD33" s="329"/>
    </row>
    <row r="34" spans="2:30" s="394" customFormat="1" ht="12" customHeight="1" x14ac:dyDescent="0.25">
      <c r="B34" s="1521"/>
      <c r="C34" s="1521"/>
      <c r="D34" s="1521"/>
      <c r="E34" s="1521"/>
      <c r="F34" s="1521"/>
      <c r="G34" s="1521"/>
      <c r="H34" s="1521"/>
      <c r="I34" s="1521"/>
      <c r="J34" s="1521"/>
      <c r="K34" s="1521"/>
      <c r="L34" s="1521"/>
      <c r="M34" s="1521"/>
      <c r="N34" s="1521"/>
      <c r="O34" s="1521"/>
      <c r="P34" s="1521"/>
      <c r="Q34" s="1521"/>
      <c r="R34" s="1521"/>
      <c r="S34" s="1521"/>
      <c r="T34" s="1521"/>
      <c r="U34" s="1521"/>
      <c r="V34" s="1521"/>
      <c r="X34" s="596"/>
      <c r="Y34" s="596"/>
      <c r="Z34" s="596"/>
      <c r="AA34" s="1337">
        <v>44985</v>
      </c>
      <c r="AB34" s="602">
        <v>34747</v>
      </c>
      <c r="AC34" s="602">
        <v>23214</v>
      </c>
      <c r="AD34" s="329"/>
    </row>
    <row r="35" spans="2:30" x14ac:dyDescent="0.25">
      <c r="B35" s="1481"/>
      <c r="C35" s="1481"/>
      <c r="D35" s="1481"/>
      <c r="AA35" s="1337">
        <v>45016</v>
      </c>
      <c r="AB35" s="602">
        <v>39866</v>
      </c>
      <c r="AC35" s="602">
        <v>28170</v>
      </c>
    </row>
    <row r="36" spans="2:30" x14ac:dyDescent="0.25">
      <c r="B36" s="1470"/>
      <c r="C36" s="1470"/>
      <c r="D36" s="1470"/>
      <c r="AA36" s="1337">
        <v>45046</v>
      </c>
      <c r="AB36" s="602">
        <v>35704</v>
      </c>
      <c r="AC36" s="602">
        <v>24597</v>
      </c>
    </row>
    <row r="37" spans="2:30" x14ac:dyDescent="0.25">
      <c r="AA37" s="1337">
        <v>45077</v>
      </c>
      <c r="AB37" s="602">
        <v>38659</v>
      </c>
      <c r="AC37" s="602">
        <v>21489</v>
      </c>
    </row>
    <row r="38" spans="2:30" x14ac:dyDescent="0.25">
      <c r="AA38" s="1337">
        <v>45107</v>
      </c>
      <c r="AB38" s="602">
        <v>38600</v>
      </c>
      <c r="AC38" s="602">
        <v>21018</v>
      </c>
    </row>
    <row r="39" spans="2:30" x14ac:dyDescent="0.25">
      <c r="AA39" s="1337">
        <v>45138</v>
      </c>
      <c r="AB39" s="602">
        <v>27853</v>
      </c>
      <c r="AC39" s="602">
        <v>19454</v>
      </c>
    </row>
    <row r="40" spans="2:30" x14ac:dyDescent="0.25">
      <c r="AA40" s="1337">
        <v>45169</v>
      </c>
      <c r="AB40" s="602">
        <v>23854</v>
      </c>
      <c r="AC40" s="602">
        <v>17588</v>
      </c>
    </row>
    <row r="41" spans="2:30" x14ac:dyDescent="0.25">
      <c r="AA41" s="1337">
        <v>45199</v>
      </c>
      <c r="AB41" s="602">
        <v>30663</v>
      </c>
      <c r="AC41" s="602">
        <v>23194</v>
      </c>
    </row>
    <row r="42" spans="2:30" x14ac:dyDescent="0.25">
      <c r="AA42" s="1337">
        <v>45230</v>
      </c>
      <c r="AB42" s="602">
        <v>29848</v>
      </c>
      <c r="AC42" s="602">
        <v>22671</v>
      </c>
    </row>
    <row r="43" spans="2:30" x14ac:dyDescent="0.25">
      <c r="AA43" s="1337">
        <v>45260</v>
      </c>
      <c r="AB43" s="602">
        <v>25851</v>
      </c>
      <c r="AC43" s="602">
        <v>49513</v>
      </c>
    </row>
    <row r="44" spans="2:30" x14ac:dyDescent="0.25">
      <c r="AA44" s="1337">
        <v>45291</v>
      </c>
      <c r="AB44" s="602">
        <v>20461</v>
      </c>
      <c r="AC44" s="602">
        <v>20498</v>
      </c>
    </row>
    <row r="45" spans="2:30" x14ac:dyDescent="0.25">
      <c r="AA45" s="1337">
        <v>45322</v>
      </c>
      <c r="AB45" s="602">
        <v>31387</v>
      </c>
      <c r="AC45" s="602">
        <v>25158</v>
      </c>
    </row>
    <row r="46" spans="2:30" x14ac:dyDescent="0.25">
      <c r="AA46" s="1337">
        <v>45351</v>
      </c>
      <c r="AB46" s="602">
        <v>32616</v>
      </c>
      <c r="AC46" s="602">
        <v>29865</v>
      </c>
    </row>
    <row r="47" spans="2:30" x14ac:dyDescent="0.25">
      <c r="AA47" s="1337">
        <v>45382</v>
      </c>
      <c r="AB47" s="602">
        <v>37480</v>
      </c>
      <c r="AC47" s="602">
        <v>24763</v>
      </c>
    </row>
    <row r="48" spans="2:30" x14ac:dyDescent="0.25">
      <c r="AA48" s="1337">
        <v>45412</v>
      </c>
      <c r="AB48" s="602">
        <v>30764</v>
      </c>
      <c r="AC48" s="602">
        <v>22655</v>
      </c>
    </row>
    <row r="49" spans="27:29" x14ac:dyDescent="0.25">
      <c r="AA49" s="1337">
        <v>45443</v>
      </c>
      <c r="AB49" s="602">
        <v>29722</v>
      </c>
      <c r="AC49" s="602">
        <v>24266</v>
      </c>
    </row>
    <row r="50" spans="27:29" x14ac:dyDescent="0.25">
      <c r="AA50" s="1337">
        <v>45473</v>
      </c>
      <c r="AB50" s="602">
        <v>31629</v>
      </c>
      <c r="AC50" s="602">
        <v>22269</v>
      </c>
    </row>
    <row r="51" spans="27:29" x14ac:dyDescent="0.25">
      <c r="AA51" s="1337">
        <v>45504</v>
      </c>
      <c r="AB51" s="602">
        <v>35840</v>
      </c>
      <c r="AC51" s="602">
        <v>19983</v>
      </c>
    </row>
    <row r="52" spans="27:29" x14ac:dyDescent="0.25">
      <c r="AA52" s="1337">
        <v>45535</v>
      </c>
      <c r="AB52" s="602">
        <v>29604</v>
      </c>
      <c r="AC52" s="602">
        <v>21249</v>
      </c>
    </row>
    <row r="53" spans="27:29" x14ac:dyDescent="0.25">
      <c r="AA53" s="1337">
        <v>45565</v>
      </c>
      <c r="AB53" s="602">
        <v>23701</v>
      </c>
      <c r="AC53" s="602">
        <v>20835</v>
      </c>
    </row>
    <row r="54" spans="27:29" x14ac:dyDescent="0.25">
      <c r="AA54" s="1337">
        <v>45596</v>
      </c>
      <c r="AB54" s="602">
        <v>33448</v>
      </c>
      <c r="AC54" s="602">
        <v>20199</v>
      </c>
    </row>
    <row r="55" spans="27:29" x14ac:dyDescent="0.25">
      <c r="AA55" s="1337">
        <v>45626</v>
      </c>
      <c r="AB55" s="602">
        <v>38672</v>
      </c>
      <c r="AC55" s="602">
        <v>23837</v>
      </c>
    </row>
    <row r="56" spans="27:29" x14ac:dyDescent="0.25">
      <c r="AA56" s="1337">
        <v>45657</v>
      </c>
      <c r="AB56" s="602">
        <v>24521</v>
      </c>
      <c r="AC56" s="602">
        <v>20029</v>
      </c>
    </row>
    <row r="57" spans="27:29" x14ac:dyDescent="0.25">
      <c r="AA57" s="1337">
        <v>45688</v>
      </c>
      <c r="AB57" s="602">
        <v>34073</v>
      </c>
      <c r="AC57" s="602">
        <v>22714</v>
      </c>
    </row>
    <row r="58" spans="27:29" x14ac:dyDescent="0.25">
      <c r="AA58" s="1337">
        <v>45716</v>
      </c>
      <c r="AB58" s="602">
        <v>32194</v>
      </c>
      <c r="AC58" s="602">
        <v>29041</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536"/>
      <c r="C3" s="1536"/>
      <c r="D3" s="1536"/>
      <c r="E3" s="1536"/>
      <c r="F3" s="1536"/>
      <c r="G3" s="1536"/>
      <c r="H3" s="1536"/>
      <c r="I3" s="1536"/>
      <c r="J3" s="1536"/>
      <c r="K3" s="1536"/>
      <c r="L3" s="618"/>
      <c r="M3" s="618"/>
      <c r="W3" s="620"/>
      <c r="AA3" s="620"/>
      <c r="AD3" s="620"/>
    </row>
    <row r="4" spans="2:30" s="621" customFormat="1" ht="7.5" customHeight="1" x14ac:dyDescent="0.25">
      <c r="B4" s="1537"/>
      <c r="C4" s="1537"/>
      <c r="D4" s="1537"/>
      <c r="E4" s="1537"/>
      <c r="F4" s="1537"/>
      <c r="G4" s="1537"/>
      <c r="H4" s="1537"/>
      <c r="I4" s="1537"/>
      <c r="J4" s="1537"/>
      <c r="K4" s="1537"/>
      <c r="L4" s="1537"/>
      <c r="M4" s="1537"/>
      <c r="N4" s="1537"/>
      <c r="O4" s="1537"/>
      <c r="P4" s="1537"/>
      <c r="Q4" s="1537"/>
      <c r="R4" s="1537"/>
      <c r="S4" s="1537"/>
      <c r="T4" s="1537"/>
      <c r="U4" s="1537"/>
      <c r="V4" s="1537"/>
      <c r="W4" s="1537"/>
      <c r="X4" s="1537"/>
      <c r="Y4" s="1537"/>
      <c r="Z4" s="1537"/>
      <c r="AA4" s="1537"/>
      <c r="AB4" s="1537"/>
      <c r="AC4" s="1537"/>
      <c r="AD4" s="1537"/>
    </row>
    <row r="5" spans="2:30" s="621" customFormat="1" ht="21" x14ac:dyDescent="0.25">
      <c r="B5" s="1538" t="s">
        <v>398</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c r="AD5" s="1538"/>
    </row>
    <row r="6" spans="2:30" s="621" customFormat="1" ht="16.5" customHeight="1" x14ac:dyDescent="0.25">
      <c r="B6" s="1472" t="str">
        <f>porsaad!$B$6</f>
        <v>Situación a 28 de febrero de 2025</v>
      </c>
      <c r="C6" s="1472"/>
      <c r="D6" s="1472"/>
      <c r="E6" s="1472"/>
      <c r="F6" s="1472"/>
      <c r="G6" s="1472"/>
      <c r="H6" s="1472"/>
      <c r="I6" s="1472"/>
      <c r="J6" s="1472"/>
      <c r="K6" s="1472"/>
      <c r="L6" s="1472"/>
      <c r="M6" s="1472"/>
      <c r="N6" s="1472"/>
      <c r="O6" s="1472"/>
      <c r="P6" s="1472"/>
      <c r="Q6" s="1472"/>
      <c r="R6" s="1472"/>
      <c r="S6" s="1472"/>
      <c r="T6" s="1472"/>
      <c r="U6" s="1472"/>
      <c r="V6" s="1472"/>
      <c r="W6" s="1472"/>
      <c r="X6" s="1472"/>
      <c r="Y6" s="1472"/>
      <c r="Z6" s="1472"/>
      <c r="AA6" s="1472"/>
      <c r="AB6" s="1472"/>
      <c r="AC6" s="1472"/>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67" t="s">
        <v>27</v>
      </c>
      <c r="C8" s="625"/>
      <c r="D8" s="625"/>
      <c r="E8" s="1540" t="s">
        <v>26</v>
      </c>
      <c r="F8" s="1541"/>
      <c r="G8" s="1541"/>
      <c r="H8" s="1541"/>
      <c r="I8" s="1541"/>
      <c r="J8" s="1541"/>
      <c r="K8" s="1541"/>
      <c r="L8" s="1541"/>
      <c r="M8" s="1541"/>
      <c r="N8" s="1541"/>
      <c r="O8" s="1541"/>
      <c r="P8" s="1541"/>
      <c r="Q8" s="1541"/>
      <c r="R8" s="1541"/>
      <c r="S8" s="1541"/>
      <c r="T8" s="1541"/>
      <c r="U8" s="1541"/>
      <c r="V8" s="1541"/>
      <c r="W8" s="1541"/>
      <c r="X8" s="1541"/>
      <c r="Y8" s="1541"/>
      <c r="Z8" s="1541"/>
      <c r="AA8" s="1542"/>
      <c r="AB8" s="625"/>
      <c r="AC8" s="1465" t="s">
        <v>0</v>
      </c>
      <c r="AD8" s="1466"/>
    </row>
    <row r="9" spans="2:30" s="626" customFormat="1" ht="21.75" customHeight="1" x14ac:dyDescent="0.25">
      <c r="B9" s="1539"/>
      <c r="C9" s="625"/>
      <c r="D9" s="627"/>
      <c r="E9" s="1533" t="s">
        <v>22</v>
      </c>
      <c r="F9" s="1534"/>
      <c r="G9" s="627"/>
      <c r="H9" s="1533" t="s">
        <v>21</v>
      </c>
      <c r="I9" s="1534"/>
      <c r="J9" s="627"/>
      <c r="K9" s="1533" t="s">
        <v>20</v>
      </c>
      <c r="L9" s="1534"/>
      <c r="M9" s="627"/>
      <c r="N9" s="1533" t="s">
        <v>19</v>
      </c>
      <c r="O9" s="1534"/>
      <c r="P9" s="627"/>
      <c r="Q9" s="1533" t="s">
        <v>18</v>
      </c>
      <c r="R9" s="1534"/>
      <c r="S9" s="627"/>
      <c r="T9" s="1533" t="s">
        <v>17</v>
      </c>
      <c r="U9" s="1534"/>
      <c r="V9" s="627"/>
      <c r="W9" s="1533" t="s">
        <v>16</v>
      </c>
      <c r="X9" s="1534"/>
      <c r="Y9" s="627"/>
      <c r="Z9" s="1533" t="s">
        <v>15</v>
      </c>
      <c r="AA9" s="1534"/>
      <c r="AB9" s="625"/>
      <c r="AC9" s="1543"/>
      <c r="AD9" s="1544"/>
    </row>
    <row r="10" spans="2:30" s="626" customFormat="1" ht="21.75" customHeight="1" x14ac:dyDescent="0.25">
      <c r="B10" s="1468"/>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2612</v>
      </c>
      <c r="F12" s="636">
        <v>0.19266145723461475</v>
      </c>
      <c r="G12" s="634"/>
      <c r="H12" s="635">
        <v>46229</v>
      </c>
      <c r="I12" s="636">
        <v>3.4098570086137077</v>
      </c>
      <c r="J12" s="634"/>
      <c r="K12" s="635">
        <v>27442</v>
      </c>
      <c r="L12" s="636">
        <v>2.0241254630292107</v>
      </c>
      <c r="M12" s="634"/>
      <c r="N12" s="635">
        <v>37646</v>
      </c>
      <c r="O12" s="636">
        <v>2.7767738204648955</v>
      </c>
      <c r="P12" s="634"/>
      <c r="Q12" s="635">
        <v>46480</v>
      </c>
      <c r="R12" s="636">
        <v>3.4283708010202503</v>
      </c>
      <c r="S12" s="634"/>
      <c r="T12" s="635">
        <v>79828</v>
      </c>
      <c r="U12" s="636">
        <v>5.8881235865715258</v>
      </c>
      <c r="V12" s="634"/>
      <c r="W12" s="635">
        <v>295307</v>
      </c>
      <c r="X12" s="636">
        <v>21.781882447007035</v>
      </c>
      <c r="Y12" s="634"/>
      <c r="Z12" s="635">
        <v>820202</v>
      </c>
      <c r="AA12" s="636">
        <f>Z12*100/$AC$12</f>
        <v>60.498205416058759</v>
      </c>
      <c r="AB12" s="637"/>
      <c r="AC12" s="638">
        <f>E12+H12+K12+N12+Q12+T12+W12+Z12</f>
        <v>1355746</v>
      </c>
      <c r="AD12" s="446">
        <f>F12+I12+L12+O12+R12+U12+X12+AA12</f>
        <v>100</v>
      </c>
    </row>
    <row r="13" spans="2:30" s="633" customFormat="1" ht="20.25" customHeight="1" x14ac:dyDescent="0.25">
      <c r="B13" s="639" t="s">
        <v>23</v>
      </c>
      <c r="D13" s="634"/>
      <c r="E13" s="640">
        <v>3373</v>
      </c>
      <c r="F13" s="641">
        <v>0.40913909758931799</v>
      </c>
      <c r="G13" s="634"/>
      <c r="H13" s="640">
        <v>97406</v>
      </c>
      <c r="I13" s="641">
        <v>11.815180237113877</v>
      </c>
      <c r="J13" s="634"/>
      <c r="K13" s="640">
        <v>44285</v>
      </c>
      <c r="L13" s="641">
        <v>5.3716943186311727</v>
      </c>
      <c r="M13" s="634"/>
      <c r="N13" s="640">
        <v>48910</v>
      </c>
      <c r="O13" s="641">
        <v>5.9326988624647328</v>
      </c>
      <c r="P13" s="634"/>
      <c r="Q13" s="640">
        <v>51521</v>
      </c>
      <c r="R13" s="641">
        <v>6.2494086708862291</v>
      </c>
      <c r="S13" s="634"/>
      <c r="T13" s="640">
        <v>80265</v>
      </c>
      <c r="U13" s="641">
        <v>9.736006423956896</v>
      </c>
      <c r="V13" s="634"/>
      <c r="W13" s="640">
        <v>178476</v>
      </c>
      <c r="X13" s="641">
        <v>21.648831776267748</v>
      </c>
      <c r="Y13" s="634"/>
      <c r="Z13" s="640">
        <v>320178</v>
      </c>
      <c r="AA13" s="641">
        <f>Z13*100/$AC$13</f>
        <v>38.837040613090025</v>
      </c>
      <c r="AB13" s="637"/>
      <c r="AC13" s="642">
        <f>E13+H13+K13+N13+Q13+T13+W13+Z13</f>
        <v>824414</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4" t="s">
        <v>0</v>
      </c>
      <c r="C15" s="1225"/>
      <c r="D15" s="1245"/>
      <c r="E15" s="1226">
        <f>SUM(E12:E13)</f>
        <v>5985</v>
      </c>
      <c r="F15" s="1246">
        <f>E15*100/$AC$15</f>
        <v>0.27452113606340817</v>
      </c>
      <c r="G15" s="1245"/>
      <c r="H15" s="1226">
        <f>SUM(H12:H13)</f>
        <v>143635</v>
      </c>
      <c r="I15" s="1246">
        <f>H15*100/$AC$15</f>
        <v>6.5882779245559959</v>
      </c>
      <c r="J15" s="1245"/>
      <c r="K15" s="1226">
        <f>SUM(K12:K13)</f>
        <v>71727</v>
      </c>
      <c r="L15" s="1246">
        <f>K15*100/$AC$15</f>
        <v>3.2899878907970059</v>
      </c>
      <c r="M15" s="1245"/>
      <c r="N15" s="1226">
        <f>SUM(N12:N13)</f>
        <v>86556</v>
      </c>
      <c r="O15" s="1246">
        <f>N15*100/$AC$15</f>
        <v>3.9701673271686482</v>
      </c>
      <c r="P15" s="1245"/>
      <c r="Q15" s="1226">
        <f>SUM(Q12:Q13)</f>
        <v>98001</v>
      </c>
      <c r="R15" s="1246">
        <f>Q15*100/$AC$15</f>
        <v>4.4951287978863936</v>
      </c>
      <c r="S15" s="1245"/>
      <c r="T15" s="1226">
        <f>SUM(T12:T13)</f>
        <v>160093</v>
      </c>
      <c r="U15" s="1246">
        <f>T15*100/$AC$15</f>
        <v>7.3431766475854987</v>
      </c>
      <c r="V15" s="1245"/>
      <c r="W15" s="1226">
        <f>SUM(W12:W13)</f>
        <v>473783</v>
      </c>
      <c r="X15" s="1246">
        <f>W15*100/$AC$15</f>
        <v>21.731570159988259</v>
      </c>
      <c r="Y15" s="1245"/>
      <c r="Z15" s="1226">
        <f>SUM(Z12:Z13)</f>
        <v>1140380</v>
      </c>
      <c r="AA15" s="1246">
        <f>Z15*100/$AC$15</f>
        <v>52.30717011595479</v>
      </c>
      <c r="AB15" s="1245"/>
      <c r="AC15" s="1226">
        <f>E15+H15+K15+N15+Q15+T15+W15+Z15</f>
        <v>2180160</v>
      </c>
      <c r="AD15" s="1247">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5985</v>
      </c>
      <c r="F19" s="655">
        <f>H15</f>
        <v>143635</v>
      </c>
      <c r="G19" s="655"/>
      <c r="H19" s="655">
        <f>K15</f>
        <v>71727</v>
      </c>
      <c r="I19" s="655">
        <f>N15</f>
        <v>86556</v>
      </c>
      <c r="J19" s="655"/>
      <c r="K19" s="655">
        <f>Q15</f>
        <v>98001</v>
      </c>
      <c r="L19" s="655">
        <f>T15</f>
        <v>160093</v>
      </c>
      <c r="M19" s="655"/>
      <c r="N19" s="655">
        <f>W15</f>
        <v>473783</v>
      </c>
      <c r="O19" s="655">
        <f>Z15</f>
        <v>1140380</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535" t="s">
        <v>14</v>
      </c>
      <c r="C36" s="1535"/>
      <c r="D36" s="1535"/>
      <c r="E36" s="1535"/>
      <c r="F36" s="1535"/>
      <c r="G36" s="1535"/>
      <c r="H36" s="1535"/>
      <c r="I36" s="1535"/>
      <c r="J36" s="1535"/>
      <c r="K36" s="1535"/>
    </row>
    <row r="37" spans="2:16" s="657" customFormat="1" ht="12.75" customHeight="1" x14ac:dyDescent="0.25">
      <c r="B37" s="1531"/>
      <c r="C37" s="1532"/>
      <c r="D37" s="1532"/>
      <c r="E37" s="1532"/>
      <c r="F37" s="1532"/>
      <c r="G37" s="1532"/>
      <c r="H37" s="1532"/>
      <c r="I37" s="1532"/>
      <c r="J37" s="1532"/>
      <c r="K37" s="1532"/>
      <c r="L37" s="1532"/>
      <c r="M37" s="1532"/>
      <c r="N37" s="1532"/>
      <c r="O37" s="1532"/>
      <c r="P37" s="656"/>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08"/>
      <c r="C2" s="1408"/>
      <c r="D2" s="1408"/>
      <c r="E2" s="1408"/>
      <c r="F2" s="1408"/>
      <c r="G2" s="1408"/>
      <c r="H2" s="1408"/>
      <c r="I2" s="1408"/>
      <c r="J2" s="1408"/>
      <c r="K2" s="1408"/>
      <c r="L2" s="1408"/>
      <c r="M2" s="1408"/>
      <c r="N2" s="1408"/>
      <c r="O2" s="1408"/>
      <c r="P2" s="1408"/>
      <c r="Q2" s="1408"/>
      <c r="R2" s="1408"/>
      <c r="S2" s="210"/>
      <c r="T2" s="210"/>
    </row>
    <row r="3" spans="1:20" x14ac:dyDescent="0.25">
      <c r="C3" s="1409" t="s">
        <v>290</v>
      </c>
      <c r="D3" s="1409"/>
      <c r="E3" s="1409"/>
    </row>
    <row r="5" spans="1:20" ht="23.25" customHeight="1" x14ac:dyDescent="0.25">
      <c r="B5" s="1410" t="s">
        <v>291</v>
      </c>
      <c r="C5" s="1411"/>
      <c r="D5" s="1411"/>
      <c r="E5" s="1411"/>
      <c r="F5" s="1411"/>
      <c r="G5" s="1411"/>
      <c r="H5" s="1411"/>
      <c r="I5" s="1411"/>
      <c r="J5" s="1411"/>
      <c r="K5" s="1411"/>
      <c r="L5" s="1411"/>
      <c r="M5" s="1411"/>
      <c r="N5" s="1411"/>
      <c r="O5" s="1411"/>
      <c r="P5" s="1411"/>
      <c r="Q5" s="1412">
        <v>45716</v>
      </c>
      <c r="R5" s="1413"/>
      <c r="S5" s="1413"/>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07" t="s">
        <v>292</v>
      </c>
      <c r="C7" s="1407"/>
      <c r="D7" s="1407"/>
      <c r="E7" s="1407"/>
      <c r="F7" s="1407"/>
      <c r="G7" s="1407"/>
      <c r="H7" s="1407"/>
      <c r="I7" s="1407"/>
      <c r="J7" s="1407"/>
      <c r="K7" s="1407"/>
      <c r="L7" s="1407"/>
      <c r="M7" s="1407"/>
      <c r="N7" s="1407"/>
      <c r="O7" s="1407"/>
      <c r="P7" s="1407"/>
      <c r="Q7" s="1407"/>
      <c r="R7" s="1407"/>
      <c r="S7" s="1407"/>
    </row>
    <row r="8" spans="1:20" ht="18.75" customHeight="1" x14ac:dyDescent="0.25">
      <c r="B8" s="1406" t="s">
        <v>293</v>
      </c>
      <c r="C8" s="1406"/>
      <c r="D8" s="1406"/>
      <c r="E8" s="1406"/>
      <c r="F8" s="1406"/>
      <c r="G8" s="1406"/>
      <c r="H8" s="1406"/>
      <c r="I8" s="1406"/>
      <c r="J8" s="1406"/>
      <c r="K8" s="1406"/>
      <c r="L8" s="1406"/>
      <c r="M8" s="1406"/>
      <c r="N8" s="1406"/>
      <c r="O8" s="1406"/>
      <c r="P8" s="1406"/>
      <c r="Q8" s="1406"/>
      <c r="R8" s="1406"/>
      <c r="S8" s="1406"/>
    </row>
    <row r="9" spans="1:20" ht="18.75" customHeight="1" x14ac:dyDescent="0.25">
      <c r="B9" s="1406" t="s">
        <v>294</v>
      </c>
      <c r="C9" s="1406"/>
      <c r="D9" s="1406"/>
      <c r="E9" s="1406"/>
      <c r="F9" s="1406"/>
      <c r="G9" s="1406"/>
      <c r="H9" s="1406"/>
      <c r="I9" s="1406"/>
      <c r="J9" s="1406"/>
      <c r="K9" s="1406"/>
      <c r="L9" s="1406"/>
      <c r="M9" s="1406"/>
      <c r="N9" s="1406"/>
      <c r="O9" s="1406"/>
      <c r="P9" s="1406"/>
      <c r="Q9" s="1406"/>
      <c r="R9" s="1406"/>
      <c r="S9" s="1406"/>
    </row>
    <row r="10" spans="1:20" ht="18.75" customHeight="1" x14ac:dyDescent="0.25">
      <c r="B10" s="1406" t="s">
        <v>295</v>
      </c>
      <c r="C10" s="1406"/>
      <c r="D10" s="1406"/>
      <c r="E10" s="1406"/>
      <c r="F10" s="1406"/>
      <c r="G10" s="1406"/>
      <c r="H10" s="1406"/>
      <c r="I10" s="1406"/>
      <c r="J10" s="1406"/>
      <c r="K10" s="1406"/>
      <c r="L10" s="1406"/>
      <c r="M10" s="1406"/>
      <c r="N10" s="1406"/>
      <c r="O10" s="1406"/>
      <c r="P10" s="1406"/>
      <c r="Q10" s="1406"/>
      <c r="R10" s="1406"/>
      <c r="S10" s="1406"/>
    </row>
    <row r="11" spans="1:20" ht="18.75" customHeight="1" x14ac:dyDescent="0.25">
      <c r="B11" s="1406" t="s">
        <v>296</v>
      </c>
      <c r="C11" s="1406"/>
      <c r="D11" s="1406"/>
      <c r="E11" s="1406"/>
      <c r="F11" s="1406"/>
      <c r="G11" s="1406"/>
      <c r="H11" s="1406"/>
      <c r="I11" s="1406"/>
      <c r="J11" s="1406"/>
      <c r="K11" s="1406"/>
      <c r="L11" s="1406"/>
      <c r="M11" s="1406"/>
      <c r="N11" s="1406"/>
      <c r="O11" s="1406"/>
      <c r="P11" s="1406"/>
      <c r="Q11" s="1406"/>
      <c r="R11" s="1406"/>
      <c r="S11" s="1406"/>
    </row>
    <row r="12" spans="1:20" ht="18.75" customHeight="1" x14ac:dyDescent="0.25">
      <c r="B12" s="1406" t="s">
        <v>297</v>
      </c>
      <c r="C12" s="1406"/>
      <c r="D12" s="1406"/>
      <c r="E12" s="1406"/>
      <c r="F12" s="1406"/>
      <c r="G12" s="1406"/>
      <c r="H12" s="1406"/>
      <c r="I12" s="1406"/>
      <c r="J12" s="1406"/>
      <c r="K12" s="1406"/>
      <c r="L12" s="1406"/>
      <c r="M12" s="1406"/>
      <c r="N12" s="1406"/>
      <c r="O12" s="1406"/>
      <c r="P12" s="1406"/>
      <c r="Q12" s="1406"/>
      <c r="R12" s="1406"/>
      <c r="S12" s="1406"/>
    </row>
    <row r="13" spans="1:20" ht="18.75" customHeight="1" x14ac:dyDescent="0.25">
      <c r="B13" s="1406" t="s">
        <v>298</v>
      </c>
      <c r="C13" s="1406"/>
      <c r="D13" s="1406"/>
      <c r="E13" s="1406"/>
      <c r="F13" s="1406"/>
      <c r="G13" s="1406"/>
      <c r="H13" s="1406"/>
      <c r="I13" s="1406"/>
      <c r="J13" s="1406"/>
      <c r="K13" s="1406"/>
      <c r="L13" s="1406"/>
      <c r="M13" s="1406"/>
      <c r="N13" s="1406"/>
      <c r="O13" s="1406"/>
      <c r="P13" s="1406"/>
      <c r="Q13" s="1406"/>
      <c r="R13" s="1406"/>
      <c r="S13" s="1406"/>
    </row>
    <row r="14" spans="1:20" ht="18.75" customHeight="1" x14ac:dyDescent="0.25">
      <c r="B14" s="1406" t="s">
        <v>299</v>
      </c>
      <c r="C14" s="1406"/>
      <c r="D14" s="1406"/>
      <c r="E14" s="1406"/>
      <c r="F14" s="1406"/>
      <c r="G14" s="1406"/>
      <c r="H14" s="1406"/>
      <c r="I14" s="1406"/>
      <c r="J14" s="1406"/>
      <c r="K14" s="1406"/>
      <c r="L14" s="1406"/>
      <c r="M14" s="1406"/>
      <c r="N14" s="1406"/>
      <c r="O14" s="1406"/>
      <c r="P14" s="1406"/>
      <c r="Q14" s="1406"/>
      <c r="R14" s="1406"/>
      <c r="S14" s="1406"/>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407" t="s">
        <v>300</v>
      </c>
      <c r="C16" s="1407"/>
      <c r="D16" s="1407"/>
      <c r="E16" s="1407"/>
      <c r="F16" s="1407"/>
      <c r="G16" s="1407"/>
      <c r="H16" s="1407"/>
      <c r="I16" s="1407"/>
      <c r="J16" s="1407"/>
      <c r="K16" s="1407"/>
      <c r="L16" s="1407"/>
      <c r="M16" s="1407"/>
      <c r="N16" s="1407"/>
      <c r="O16" s="1407"/>
      <c r="P16" s="1407"/>
      <c r="Q16" s="1407"/>
      <c r="R16" s="1407"/>
      <c r="S16" s="1407"/>
    </row>
    <row r="17" spans="2:21" ht="18.75" customHeight="1" x14ac:dyDescent="0.25">
      <c r="B17" s="1406" t="s">
        <v>301</v>
      </c>
      <c r="C17" s="1406"/>
      <c r="D17" s="1406"/>
      <c r="E17" s="1406"/>
      <c r="F17" s="1406"/>
      <c r="G17" s="1406"/>
      <c r="H17" s="1406"/>
      <c r="I17" s="1406"/>
      <c r="J17" s="1406"/>
      <c r="K17" s="1406"/>
      <c r="L17" s="1406"/>
      <c r="M17" s="1406"/>
      <c r="N17" s="1406"/>
      <c r="O17" s="1406"/>
      <c r="P17" s="1406"/>
      <c r="Q17" s="1406"/>
      <c r="R17" s="1406"/>
      <c r="S17" s="1406"/>
      <c r="T17" s="214"/>
    </row>
    <row r="18" spans="2:21" ht="18.75" customHeight="1" x14ac:dyDescent="0.25">
      <c r="B18" s="1406" t="s">
        <v>302</v>
      </c>
      <c r="C18" s="1406"/>
      <c r="D18" s="1406"/>
      <c r="E18" s="1406"/>
      <c r="F18" s="1406"/>
      <c r="G18" s="1406"/>
      <c r="H18" s="1406"/>
      <c r="I18" s="1406"/>
      <c r="J18" s="1406"/>
      <c r="K18" s="1406"/>
      <c r="L18" s="1406"/>
      <c r="M18" s="1406"/>
      <c r="N18" s="1406"/>
      <c r="O18" s="1406"/>
      <c r="P18" s="1406"/>
      <c r="Q18" s="1406"/>
      <c r="R18" s="1406"/>
      <c r="S18" s="1406"/>
      <c r="T18" s="214"/>
    </row>
    <row r="19" spans="2:21" ht="18.75" customHeight="1" x14ac:dyDescent="0.25">
      <c r="B19" s="1406" t="s">
        <v>303</v>
      </c>
      <c r="C19" s="1406"/>
      <c r="D19" s="1406"/>
      <c r="E19" s="1406"/>
      <c r="F19" s="1406"/>
      <c r="G19" s="1406"/>
      <c r="H19" s="1406"/>
      <c r="I19" s="1406"/>
      <c r="J19" s="1406"/>
      <c r="K19" s="1406"/>
      <c r="L19" s="1406"/>
      <c r="M19" s="1406"/>
      <c r="N19" s="1406"/>
      <c r="O19" s="1406"/>
      <c r="P19" s="1406"/>
      <c r="Q19" s="1406"/>
      <c r="R19" s="1406"/>
      <c r="S19" s="1406"/>
      <c r="T19" s="214"/>
    </row>
    <row r="20" spans="2:21" ht="18.75" customHeight="1" x14ac:dyDescent="0.25">
      <c r="B20" s="1406" t="s">
        <v>304</v>
      </c>
      <c r="C20" s="1406"/>
      <c r="D20" s="1406"/>
      <c r="E20" s="1406"/>
      <c r="F20" s="1406"/>
      <c r="G20" s="1406"/>
      <c r="H20" s="1406"/>
      <c r="I20" s="1406"/>
      <c r="J20" s="1406"/>
      <c r="K20" s="1406"/>
      <c r="L20" s="1406"/>
      <c r="M20" s="1406"/>
      <c r="N20" s="1406"/>
      <c r="O20" s="1406"/>
      <c r="P20" s="1406"/>
      <c r="Q20" s="1406"/>
      <c r="R20" s="1406"/>
      <c r="S20" s="1406"/>
      <c r="T20" s="214"/>
    </row>
    <row r="21" spans="2:21" ht="18.75" customHeight="1" x14ac:dyDescent="0.25">
      <c r="B21" s="1406" t="s">
        <v>305</v>
      </c>
      <c r="C21" s="1406"/>
      <c r="D21" s="1406"/>
      <c r="E21" s="1406"/>
      <c r="F21" s="1406"/>
      <c r="G21" s="1406"/>
      <c r="H21" s="1406"/>
      <c r="I21" s="1406"/>
      <c r="J21" s="1406"/>
      <c r="K21" s="1406"/>
      <c r="L21" s="1406"/>
      <c r="M21" s="1406"/>
      <c r="N21" s="1406"/>
      <c r="O21" s="1406"/>
      <c r="P21" s="1406"/>
      <c r="Q21" s="1406"/>
      <c r="R21" s="1406"/>
      <c r="S21" s="1406"/>
      <c r="T21" s="1406"/>
    </row>
    <row r="22" spans="2:21" ht="18.75" customHeight="1" x14ac:dyDescent="0.25">
      <c r="B22" s="1406" t="s">
        <v>306</v>
      </c>
      <c r="C22" s="1406"/>
      <c r="D22" s="1406"/>
      <c r="E22" s="1406"/>
      <c r="F22" s="1406"/>
      <c r="G22" s="1406"/>
      <c r="H22" s="1406"/>
      <c r="I22" s="1406"/>
      <c r="J22" s="1406"/>
      <c r="K22" s="1406"/>
      <c r="L22" s="1406"/>
      <c r="M22" s="1406"/>
      <c r="N22" s="1406"/>
      <c r="O22" s="1406"/>
      <c r="P22" s="1406"/>
      <c r="Q22" s="1406"/>
      <c r="R22" s="1406"/>
      <c r="S22" s="1406"/>
      <c r="T22" s="214"/>
    </row>
    <row r="23" spans="2:21" ht="18.75" customHeight="1" x14ac:dyDescent="0.25">
      <c r="B23" s="1406" t="s">
        <v>307</v>
      </c>
      <c r="C23" s="1406"/>
      <c r="D23" s="1406"/>
      <c r="E23" s="1406"/>
      <c r="F23" s="1406"/>
      <c r="G23" s="1406"/>
      <c r="H23" s="1406"/>
      <c r="I23" s="1406"/>
      <c r="J23" s="1406"/>
      <c r="K23" s="1406"/>
      <c r="L23" s="1406"/>
      <c r="M23" s="1406"/>
      <c r="N23" s="1406"/>
      <c r="O23" s="1406"/>
      <c r="P23" s="1406"/>
      <c r="Q23" s="1406"/>
      <c r="R23" s="1406"/>
      <c r="S23" s="1406"/>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407" t="s">
        <v>308</v>
      </c>
      <c r="C25" s="1407"/>
      <c r="D25" s="1407"/>
      <c r="E25" s="1407"/>
      <c r="F25" s="1407"/>
      <c r="G25" s="1407"/>
      <c r="H25" s="1407"/>
      <c r="I25" s="1407"/>
      <c r="J25" s="1407"/>
      <c r="K25" s="1407"/>
      <c r="L25" s="1407"/>
      <c r="M25" s="1407"/>
      <c r="N25" s="1407"/>
      <c r="O25" s="1407"/>
      <c r="P25" s="1407"/>
      <c r="Q25" s="1407"/>
      <c r="R25" s="1407"/>
      <c r="S25" s="1407"/>
    </row>
    <row r="26" spans="2:21" ht="18.75" customHeight="1" x14ac:dyDescent="0.25">
      <c r="B26" s="1406" t="s">
        <v>309</v>
      </c>
      <c r="C26" s="1406"/>
      <c r="D26" s="1406"/>
      <c r="E26" s="1406"/>
      <c r="F26" s="1406"/>
      <c r="G26" s="1406"/>
      <c r="H26" s="1406"/>
      <c r="I26" s="1406"/>
      <c r="J26" s="1406"/>
      <c r="K26" s="1406"/>
      <c r="L26" s="1406"/>
      <c r="M26" s="1406"/>
      <c r="N26" s="1406"/>
      <c r="O26" s="1406"/>
      <c r="P26" s="1406"/>
      <c r="Q26" s="1406"/>
      <c r="R26" s="1406"/>
      <c r="S26" s="1406"/>
      <c r="T26" s="1406"/>
      <c r="U26" s="1406"/>
    </row>
    <row r="27" spans="2:21" ht="18.75" customHeight="1" x14ac:dyDescent="0.25">
      <c r="B27" s="1406" t="s">
        <v>310</v>
      </c>
      <c r="C27" s="1406"/>
      <c r="D27" s="1406"/>
      <c r="E27" s="1406"/>
      <c r="F27" s="1406"/>
      <c r="G27" s="1406"/>
      <c r="H27" s="1406"/>
      <c r="I27" s="1406"/>
      <c r="J27" s="1406"/>
      <c r="K27" s="1406"/>
      <c r="L27" s="1406"/>
      <c r="M27" s="1406"/>
      <c r="N27" s="1406"/>
      <c r="O27" s="1406"/>
      <c r="P27" s="1406"/>
      <c r="Q27" s="1406"/>
      <c r="R27" s="1406"/>
      <c r="S27" s="1406"/>
      <c r="T27" s="1406"/>
      <c r="U27" s="1406"/>
    </row>
    <row r="28" spans="2:21" ht="18.75" customHeight="1" x14ac:dyDescent="0.25">
      <c r="B28" s="1406" t="s">
        <v>311</v>
      </c>
      <c r="C28" s="1406"/>
      <c r="D28" s="1406"/>
      <c r="E28" s="1406"/>
      <c r="F28" s="1406"/>
      <c r="G28" s="1406"/>
      <c r="H28" s="1406"/>
      <c r="I28" s="1406"/>
      <c r="J28" s="1406"/>
      <c r="K28" s="1406"/>
      <c r="L28" s="1406"/>
      <c r="M28" s="1406"/>
      <c r="N28" s="1406"/>
      <c r="O28" s="1406"/>
      <c r="P28" s="1406"/>
      <c r="Q28" s="1406"/>
      <c r="R28" s="1406"/>
      <c r="S28" s="1406"/>
      <c r="T28" s="1406"/>
      <c r="U28" s="1406"/>
    </row>
    <row r="29" spans="2:21" ht="18.75" customHeight="1" x14ac:dyDescent="0.25">
      <c r="B29" s="1406" t="s">
        <v>312</v>
      </c>
      <c r="C29" s="1406"/>
      <c r="D29" s="1406"/>
      <c r="E29" s="1406"/>
      <c r="F29" s="1406"/>
      <c r="G29" s="1406"/>
      <c r="H29" s="1406"/>
      <c r="I29" s="1406"/>
      <c r="J29" s="1406"/>
      <c r="K29" s="1406"/>
      <c r="L29" s="1406"/>
      <c r="M29" s="1406"/>
      <c r="N29" s="1406"/>
      <c r="O29" s="1406"/>
      <c r="P29" s="1406"/>
      <c r="Q29" s="1406"/>
      <c r="R29" s="1406"/>
      <c r="S29" s="1406"/>
      <c r="T29" s="1406"/>
      <c r="U29" s="1406"/>
    </row>
    <row r="30" spans="2:21" ht="15" customHeight="1" x14ac:dyDescent="0.25">
      <c r="B30" s="1406" t="s">
        <v>313</v>
      </c>
      <c r="C30" s="1406"/>
      <c r="D30" s="1406"/>
      <c r="E30" s="1406"/>
      <c r="F30" s="1406"/>
      <c r="G30" s="1406"/>
      <c r="H30" s="1406"/>
      <c r="I30" s="1406"/>
      <c r="J30" s="1406"/>
      <c r="K30" s="1406"/>
      <c r="L30" s="1406"/>
      <c r="M30" s="1406"/>
      <c r="N30" s="1406"/>
      <c r="O30" s="1406"/>
      <c r="P30" s="1406"/>
      <c r="Q30" s="1406"/>
      <c r="R30" s="1406"/>
      <c r="S30" s="1406"/>
      <c r="T30" s="1406"/>
      <c r="U30" s="1406"/>
    </row>
    <row r="31" spans="2:21" ht="18.75" customHeight="1" x14ac:dyDescent="0.25">
      <c r="B31" s="1406" t="s">
        <v>314</v>
      </c>
      <c r="C31" s="1406"/>
      <c r="D31" s="1406"/>
      <c r="E31" s="1406"/>
      <c r="F31" s="1406"/>
      <c r="G31" s="1406"/>
      <c r="H31" s="1406"/>
      <c r="I31" s="1406"/>
      <c r="J31" s="1406"/>
      <c r="K31" s="1406"/>
      <c r="L31" s="1406"/>
      <c r="M31" s="1406"/>
      <c r="N31" s="1406"/>
      <c r="O31" s="1406"/>
      <c r="P31" s="1406"/>
      <c r="Q31" s="1406"/>
      <c r="R31" s="1406"/>
      <c r="S31" s="1406"/>
      <c r="T31" s="1406"/>
      <c r="U31" s="1406"/>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536"/>
      <c r="C2" s="1536"/>
      <c r="D2" s="1536"/>
      <c r="E2" s="1536"/>
      <c r="F2" s="1536"/>
      <c r="G2" s="667"/>
      <c r="H2" s="1545"/>
      <c r="I2" s="1545"/>
      <c r="J2" s="1545"/>
      <c r="K2" s="1545"/>
      <c r="L2" s="1545"/>
      <c r="M2" s="1545"/>
      <c r="N2" s="1545"/>
      <c r="O2" s="1545"/>
      <c r="P2" s="667"/>
      <c r="Q2" s="667"/>
      <c r="R2" s="667"/>
      <c r="T2" s="618"/>
      <c r="U2" s="667"/>
      <c r="V2" s="667"/>
      <c r="W2" s="667"/>
      <c r="X2" s="667"/>
      <c r="Z2" s="1215"/>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5">
      <c r="B4" s="1538" t="s">
        <v>399</v>
      </c>
      <c r="C4" s="1538"/>
      <c r="D4" s="1538"/>
      <c r="E4" s="1538"/>
      <c r="F4" s="1538"/>
      <c r="G4" s="1538"/>
      <c r="H4" s="1538"/>
      <c r="I4" s="1538"/>
      <c r="J4" s="1538"/>
      <c r="K4" s="1538"/>
      <c r="L4" s="1538"/>
      <c r="M4" s="1538"/>
      <c r="N4" s="1538"/>
      <c r="O4" s="1538"/>
      <c r="P4" s="1538"/>
      <c r="Q4" s="1538"/>
      <c r="R4" s="1538"/>
      <c r="S4" s="1538"/>
      <c r="T4" s="1538"/>
      <c r="U4" s="1538"/>
      <c r="V4" s="1538"/>
      <c r="W4" s="1538"/>
      <c r="X4" s="1538"/>
      <c r="Z4" s="1215"/>
    </row>
    <row r="5" spans="1:26" s="623" customFormat="1" ht="1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1472"/>
      <c r="V5" s="1472"/>
      <c r="W5" s="1472"/>
      <c r="X5" s="1472"/>
      <c r="Z5" s="1215"/>
    </row>
    <row r="6" spans="1:26" s="623" customFormat="1" ht="4.5" customHeight="1" x14ac:dyDescent="0.25">
      <c r="G6" s="668"/>
      <c r="H6" s="668"/>
      <c r="I6" s="668"/>
      <c r="J6" s="668"/>
      <c r="K6" s="668"/>
      <c r="L6" s="668"/>
      <c r="M6" s="668"/>
      <c r="N6" s="668"/>
      <c r="O6" s="668"/>
      <c r="P6" s="668"/>
      <c r="Q6" s="668"/>
      <c r="R6" s="668"/>
      <c r="T6" s="668"/>
      <c r="U6" s="668"/>
      <c r="V6" s="668"/>
      <c r="W6" s="668"/>
      <c r="X6" s="668"/>
      <c r="Z6" s="1215"/>
    </row>
    <row r="7" spans="1:26" s="628" customFormat="1" ht="52.5" customHeight="1" x14ac:dyDescent="0.35">
      <c r="A7" s="661"/>
      <c r="B7" s="1546" t="s">
        <v>12</v>
      </c>
      <c r="C7" s="625"/>
      <c r="D7" s="1548" t="s">
        <v>29</v>
      </c>
      <c r="E7" s="1549"/>
      <c r="F7" s="669"/>
      <c r="G7" s="670"/>
      <c r="H7" s="1548" t="s">
        <v>244</v>
      </c>
      <c r="I7" s="1549"/>
      <c r="J7" s="627"/>
      <c r="K7" s="1548" t="s">
        <v>31</v>
      </c>
      <c r="L7" s="1549"/>
      <c r="M7" s="627"/>
      <c r="N7" s="1548" t="s">
        <v>49</v>
      </c>
      <c r="O7" s="1549"/>
      <c r="P7" s="627"/>
      <c r="Q7" s="1548" t="s">
        <v>50</v>
      </c>
      <c r="R7" s="1549"/>
      <c r="T7" s="1550" t="s">
        <v>51</v>
      </c>
      <c r="U7" s="1551"/>
      <c r="V7" s="627"/>
      <c r="W7" s="1548" t="s">
        <v>113</v>
      </c>
      <c r="X7" s="1549"/>
      <c r="Z7" s="1216"/>
    </row>
    <row r="8" spans="1:26" s="628" customFormat="1" ht="36" customHeight="1" x14ac:dyDescent="0.35">
      <c r="A8" s="661"/>
      <c r="B8" s="1547"/>
      <c r="D8" s="708" t="s">
        <v>9</v>
      </c>
      <c r="E8" s="710" t="s">
        <v>10</v>
      </c>
      <c r="F8" s="669"/>
      <c r="G8" s="670"/>
      <c r="H8" s="709" t="s">
        <v>9</v>
      </c>
      <c r="I8" s="711" t="s">
        <v>187</v>
      </c>
      <c r="J8" s="671"/>
      <c r="K8" s="708" t="s">
        <v>9</v>
      </c>
      <c r="L8" s="710" t="s">
        <v>477</v>
      </c>
      <c r="M8" s="671"/>
      <c r="N8" s="708" t="s">
        <v>9</v>
      </c>
      <c r="O8" s="710" t="s">
        <v>477</v>
      </c>
      <c r="P8" s="671"/>
      <c r="Q8" s="708" t="s">
        <v>9</v>
      </c>
      <c r="R8" s="710" t="s">
        <v>477</v>
      </c>
      <c r="T8" s="708" t="s">
        <v>9</v>
      </c>
      <c r="U8" s="710" t="s">
        <v>477</v>
      </c>
      <c r="V8" s="671"/>
      <c r="W8" s="708" t="s">
        <v>9</v>
      </c>
      <c r="X8" s="710" t="s">
        <v>477</v>
      </c>
      <c r="Z8" s="1216" t="s">
        <v>478</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423413</v>
      </c>
      <c r="E10" s="676">
        <v>19.421189270512254</v>
      </c>
      <c r="F10" s="677"/>
      <c r="G10" s="678"/>
      <c r="H10" s="675">
        <v>392607</v>
      </c>
      <c r="I10" s="676">
        <v>92.724361320979753</v>
      </c>
      <c r="J10" s="679"/>
      <c r="K10" s="675">
        <v>75562</v>
      </c>
      <c r="L10" s="676">
        <v>19.246218228406523</v>
      </c>
      <c r="M10" s="680">
        <v>53364</v>
      </c>
      <c r="N10" s="675">
        <v>137882</v>
      </c>
      <c r="O10" s="676">
        <v>35.119597969470746</v>
      </c>
      <c r="P10" s="678">
        <v>53364</v>
      </c>
      <c r="Q10" s="675">
        <v>101353</v>
      </c>
      <c r="R10" s="676">
        <f t="shared" ref="R10:R27" si="0">Q10*100/H10</f>
        <v>25.815382812838283</v>
      </c>
      <c r="S10" s="681"/>
      <c r="T10" s="675">
        <f t="shared" ref="T10:T27" si="1">K10+N10+Q10</f>
        <v>314797</v>
      </c>
      <c r="U10" s="676">
        <f>T10*100/H10</f>
        <v>80.181199010715545</v>
      </c>
      <c r="V10" s="678">
        <v>53364</v>
      </c>
      <c r="W10" s="675">
        <v>77810</v>
      </c>
      <c r="X10" s="676">
        <f>W10*100/H10</f>
        <v>19.818800989284451</v>
      </c>
      <c r="Z10" s="852"/>
    </row>
    <row r="11" spans="1:26" s="633" customFormat="1" ht="18" customHeight="1" x14ac:dyDescent="0.25">
      <c r="A11" s="673"/>
      <c r="B11" s="682" t="s">
        <v>7</v>
      </c>
      <c r="D11" s="683">
        <v>57888</v>
      </c>
      <c r="E11" s="684">
        <v>2.6552179656538968</v>
      </c>
      <c r="F11" s="677"/>
      <c r="G11" s="678"/>
      <c r="H11" s="683">
        <v>53485</v>
      </c>
      <c r="I11" s="684">
        <v>92.3939331122167</v>
      </c>
      <c r="J11" s="679"/>
      <c r="K11" s="683">
        <v>13398</v>
      </c>
      <c r="L11" s="684">
        <v>25.050014022623166</v>
      </c>
      <c r="M11" s="680">
        <v>5161</v>
      </c>
      <c r="N11" s="683">
        <v>16230</v>
      </c>
      <c r="O11" s="684">
        <v>30.344956529868188</v>
      </c>
      <c r="P11" s="678">
        <v>5161</v>
      </c>
      <c r="Q11" s="683">
        <v>16020</v>
      </c>
      <c r="R11" s="684">
        <f t="shared" si="0"/>
        <v>29.952323081237729</v>
      </c>
      <c r="S11" s="681"/>
      <c r="T11" s="683">
        <f t="shared" si="1"/>
        <v>45648</v>
      </c>
      <c r="U11" s="684">
        <f t="shared" ref="U11:U27" si="2">T11*100/H11</f>
        <v>85.34729363372908</v>
      </c>
      <c r="V11" s="678">
        <v>5161</v>
      </c>
      <c r="W11" s="683">
        <v>7837</v>
      </c>
      <c r="X11" s="684">
        <f t="shared" ref="X11:X27" si="3">W11*100/H11</f>
        <v>14.652706366270918</v>
      </c>
      <c r="Z11" s="852"/>
    </row>
    <row r="12" spans="1:26" s="633" customFormat="1" ht="18" customHeight="1" x14ac:dyDescent="0.25">
      <c r="A12" s="673"/>
      <c r="B12" s="682" t="s">
        <v>37</v>
      </c>
      <c r="D12" s="683">
        <v>51675</v>
      </c>
      <c r="E12" s="684">
        <v>2.370238881549978</v>
      </c>
      <c r="F12" s="677"/>
      <c r="G12" s="678"/>
      <c r="H12" s="683">
        <v>43328</v>
      </c>
      <c r="I12" s="684">
        <v>83.847121432027095</v>
      </c>
      <c r="J12" s="679"/>
      <c r="K12" s="683">
        <v>8034</v>
      </c>
      <c r="L12" s="684">
        <v>18.542282127031019</v>
      </c>
      <c r="M12" s="680">
        <v>3593</v>
      </c>
      <c r="N12" s="683">
        <v>11395</v>
      </c>
      <c r="O12" s="684">
        <v>26.299390694239293</v>
      </c>
      <c r="P12" s="678">
        <v>3593</v>
      </c>
      <c r="Q12" s="683">
        <v>14874</v>
      </c>
      <c r="R12" s="684">
        <f t="shared" si="0"/>
        <v>34.328840472673562</v>
      </c>
      <c r="S12" s="681"/>
      <c r="T12" s="683">
        <f t="shared" si="1"/>
        <v>34303</v>
      </c>
      <c r="U12" s="684">
        <f t="shared" si="2"/>
        <v>79.17051329394387</v>
      </c>
      <c r="V12" s="678">
        <v>3593</v>
      </c>
      <c r="W12" s="683">
        <v>9025</v>
      </c>
      <c r="X12" s="684">
        <f t="shared" si="3"/>
        <v>20.82948670605613</v>
      </c>
      <c r="Z12" s="852"/>
    </row>
    <row r="13" spans="1:26" s="633" customFormat="1" ht="18" customHeight="1" x14ac:dyDescent="0.25">
      <c r="A13" s="673"/>
      <c r="B13" s="682" t="s">
        <v>38</v>
      </c>
      <c r="D13" s="683">
        <v>46508</v>
      </c>
      <c r="E13" s="684">
        <v>2.1332379274915603</v>
      </c>
      <c r="F13" s="677"/>
      <c r="G13" s="678"/>
      <c r="H13" s="683">
        <v>44238</v>
      </c>
      <c r="I13" s="684">
        <v>95.119119291304727</v>
      </c>
      <c r="J13" s="679"/>
      <c r="K13" s="683">
        <v>8505</v>
      </c>
      <c r="L13" s="684">
        <v>19.225552692255526</v>
      </c>
      <c r="M13" s="680">
        <v>2742</v>
      </c>
      <c r="N13" s="683">
        <v>11446</v>
      </c>
      <c r="O13" s="684">
        <v>25.873683258736833</v>
      </c>
      <c r="P13" s="678">
        <v>2742</v>
      </c>
      <c r="Q13" s="683">
        <v>15680</v>
      </c>
      <c r="R13" s="684">
        <f t="shared" si="0"/>
        <v>35.444640354446406</v>
      </c>
      <c r="S13" s="681"/>
      <c r="T13" s="683">
        <f t="shared" si="1"/>
        <v>35631</v>
      </c>
      <c r="U13" s="684">
        <f t="shared" si="2"/>
        <v>80.543876305438758</v>
      </c>
      <c r="V13" s="678">
        <v>2742</v>
      </c>
      <c r="W13" s="683">
        <v>8607</v>
      </c>
      <c r="X13" s="684">
        <f t="shared" si="3"/>
        <v>19.456123694561239</v>
      </c>
      <c r="Z13" s="852"/>
    </row>
    <row r="14" spans="1:26" s="633" customFormat="1" ht="18" customHeight="1" x14ac:dyDescent="0.25">
      <c r="A14" s="673"/>
      <c r="B14" s="682" t="s">
        <v>6</v>
      </c>
      <c r="D14" s="683">
        <v>76187</v>
      </c>
      <c r="E14" s="684">
        <v>3.4945600322912078</v>
      </c>
      <c r="F14" s="677"/>
      <c r="G14" s="678"/>
      <c r="H14" s="683">
        <v>63901</v>
      </c>
      <c r="I14" s="684">
        <v>83.873889246196853</v>
      </c>
      <c r="J14" s="679"/>
      <c r="K14" s="683">
        <v>19228</v>
      </c>
      <c r="L14" s="684">
        <v>30.090295926511324</v>
      </c>
      <c r="M14" s="680">
        <v>7296</v>
      </c>
      <c r="N14" s="683">
        <v>20133</v>
      </c>
      <c r="O14" s="684">
        <v>31.506549193283359</v>
      </c>
      <c r="P14" s="678">
        <v>7296</v>
      </c>
      <c r="Q14" s="683">
        <v>17346</v>
      </c>
      <c r="R14" s="684">
        <f t="shared" si="0"/>
        <v>27.14511509992019</v>
      </c>
      <c r="S14" s="681"/>
      <c r="T14" s="683">
        <f t="shared" si="1"/>
        <v>56707</v>
      </c>
      <c r="U14" s="684">
        <f t="shared" si="2"/>
        <v>88.741960219714869</v>
      </c>
      <c r="V14" s="678">
        <v>7296</v>
      </c>
      <c r="W14" s="683">
        <v>7194</v>
      </c>
      <c r="X14" s="684">
        <f t="shared" si="3"/>
        <v>11.258039780285129</v>
      </c>
      <c r="Z14" s="852"/>
    </row>
    <row r="15" spans="1:26" s="633" customFormat="1" ht="18" customHeight="1" x14ac:dyDescent="0.25">
      <c r="A15" s="673"/>
      <c r="B15" s="682" t="s">
        <v>5</v>
      </c>
      <c r="D15" s="683">
        <v>23198</v>
      </c>
      <c r="E15" s="684">
        <v>1.0640503449288126</v>
      </c>
      <c r="F15" s="677"/>
      <c r="G15" s="678"/>
      <c r="H15" s="683">
        <v>22822</v>
      </c>
      <c r="I15" s="684">
        <v>98.379170618156735</v>
      </c>
      <c r="J15" s="679"/>
      <c r="K15" s="683">
        <v>5157</v>
      </c>
      <c r="L15" s="684">
        <v>22.596617299097364</v>
      </c>
      <c r="M15" s="680">
        <v>3462</v>
      </c>
      <c r="N15" s="683">
        <v>7745</v>
      </c>
      <c r="O15" s="684">
        <v>33.936552449390938</v>
      </c>
      <c r="P15" s="678">
        <v>3462</v>
      </c>
      <c r="Q15" s="683">
        <v>5155</v>
      </c>
      <c r="R15" s="684">
        <f t="shared" si="0"/>
        <v>22.587853825256332</v>
      </c>
      <c r="S15" s="681"/>
      <c r="T15" s="683">
        <f t="shared" si="1"/>
        <v>18057</v>
      </c>
      <c r="U15" s="684">
        <f t="shared" si="2"/>
        <v>79.121023573744637</v>
      </c>
      <c r="V15" s="678">
        <v>3462</v>
      </c>
      <c r="W15" s="683">
        <v>4765</v>
      </c>
      <c r="X15" s="684">
        <f t="shared" si="3"/>
        <v>20.878976426255367</v>
      </c>
      <c r="Z15" s="852"/>
    </row>
    <row r="16" spans="1:26" s="633" customFormat="1" ht="18" customHeight="1" x14ac:dyDescent="0.25">
      <c r="A16" s="673"/>
      <c r="B16" s="682" t="s">
        <v>4</v>
      </c>
      <c r="D16" s="683">
        <v>160402</v>
      </c>
      <c r="E16" s="684">
        <v>7.3573499192719805</v>
      </c>
      <c r="F16" s="677"/>
      <c r="G16" s="678"/>
      <c r="H16" s="683">
        <v>157228</v>
      </c>
      <c r="I16" s="684">
        <v>98.021221680527674</v>
      </c>
      <c r="J16" s="679"/>
      <c r="K16" s="683">
        <v>34743</v>
      </c>
      <c r="L16" s="684">
        <v>22.097209148497722</v>
      </c>
      <c r="M16" s="680">
        <v>14325</v>
      </c>
      <c r="N16" s="683">
        <v>41519</v>
      </c>
      <c r="O16" s="684">
        <v>26.406874093672883</v>
      </c>
      <c r="P16" s="678">
        <v>14325</v>
      </c>
      <c r="Q16" s="683">
        <v>49989</v>
      </c>
      <c r="R16" s="684">
        <f t="shared" si="0"/>
        <v>31.793955275141833</v>
      </c>
      <c r="S16" s="681"/>
      <c r="T16" s="683">
        <f t="shared" si="1"/>
        <v>126251</v>
      </c>
      <c r="U16" s="684">
        <f t="shared" si="2"/>
        <v>80.298038517312435</v>
      </c>
      <c r="V16" s="678">
        <v>14325</v>
      </c>
      <c r="W16" s="683">
        <v>30977</v>
      </c>
      <c r="X16" s="684">
        <f t="shared" si="3"/>
        <v>19.701961482687562</v>
      </c>
      <c r="Z16" s="852"/>
    </row>
    <row r="17" spans="1:26" s="633" customFormat="1" ht="18" customHeight="1" x14ac:dyDescent="0.25">
      <c r="A17" s="673"/>
      <c r="B17" s="682" t="s">
        <v>40</v>
      </c>
      <c r="D17" s="683">
        <v>100632</v>
      </c>
      <c r="E17" s="684">
        <v>4.6158080140907085</v>
      </c>
      <c r="F17" s="677"/>
      <c r="G17" s="678"/>
      <c r="H17" s="683">
        <v>97418</v>
      </c>
      <c r="I17" s="684">
        <v>96.806184911360205</v>
      </c>
      <c r="J17" s="679"/>
      <c r="K17" s="683">
        <v>23806</v>
      </c>
      <c r="L17" s="684">
        <v>24.436962368350819</v>
      </c>
      <c r="M17" s="680">
        <v>9188</v>
      </c>
      <c r="N17" s="683">
        <v>26381</v>
      </c>
      <c r="O17" s="684">
        <v>27.080211049292739</v>
      </c>
      <c r="P17" s="678">
        <v>9188</v>
      </c>
      <c r="Q17" s="683">
        <v>30104</v>
      </c>
      <c r="R17" s="684">
        <f t="shared" si="0"/>
        <v>30.901886714980805</v>
      </c>
      <c r="S17" s="681"/>
      <c r="T17" s="683">
        <f t="shared" si="1"/>
        <v>80291</v>
      </c>
      <c r="U17" s="684">
        <f t="shared" si="2"/>
        <v>82.419060132624367</v>
      </c>
      <c r="V17" s="678">
        <v>9188</v>
      </c>
      <c r="W17" s="683">
        <v>17127</v>
      </c>
      <c r="X17" s="684">
        <f t="shared" si="3"/>
        <v>17.580939867375641</v>
      </c>
      <c r="Z17" s="852"/>
    </row>
    <row r="18" spans="1:26" s="633" customFormat="1" ht="18" customHeight="1" x14ac:dyDescent="0.25">
      <c r="A18" s="673"/>
      <c r="B18" s="682" t="s">
        <v>41</v>
      </c>
      <c r="D18" s="683">
        <v>386600</v>
      </c>
      <c r="E18" s="684">
        <v>17.732643475708205</v>
      </c>
      <c r="F18" s="677"/>
      <c r="G18" s="678"/>
      <c r="H18" s="683">
        <v>354986</v>
      </c>
      <c r="I18" s="684">
        <v>91.822555613036727</v>
      </c>
      <c r="J18" s="679"/>
      <c r="K18" s="683">
        <v>49438</v>
      </c>
      <c r="L18" s="684">
        <v>13.926746406900554</v>
      </c>
      <c r="M18" s="680">
        <v>34612</v>
      </c>
      <c r="N18" s="683">
        <v>102227</v>
      </c>
      <c r="O18" s="684">
        <v>28.797473703188295</v>
      </c>
      <c r="P18" s="678">
        <v>34612</v>
      </c>
      <c r="Q18" s="683">
        <v>119212</v>
      </c>
      <c r="R18" s="684">
        <f t="shared" si="0"/>
        <v>33.582169437667964</v>
      </c>
      <c r="S18" s="681"/>
      <c r="T18" s="683">
        <f t="shared" si="1"/>
        <v>270877</v>
      </c>
      <c r="U18" s="684">
        <f t="shared" si="2"/>
        <v>76.306389547756808</v>
      </c>
      <c r="V18" s="678">
        <v>34612</v>
      </c>
      <c r="W18" s="683">
        <v>84109</v>
      </c>
      <c r="X18" s="684">
        <f t="shared" si="3"/>
        <v>23.693610452243188</v>
      </c>
      <c r="Z18" s="852"/>
    </row>
    <row r="19" spans="1:26" s="633" customFormat="1" ht="18" customHeight="1" x14ac:dyDescent="0.25">
      <c r="A19" s="673"/>
      <c r="B19" s="682" t="s">
        <v>3</v>
      </c>
      <c r="D19" s="683">
        <v>219504</v>
      </c>
      <c r="E19" s="684">
        <v>10.06825187142228</v>
      </c>
      <c r="F19" s="677"/>
      <c r="G19" s="678"/>
      <c r="H19" s="683">
        <v>204737</v>
      </c>
      <c r="I19" s="684">
        <v>93.272559953349372</v>
      </c>
      <c r="J19" s="679"/>
      <c r="K19" s="683">
        <v>48185</v>
      </c>
      <c r="L19" s="684">
        <v>23.535071823852064</v>
      </c>
      <c r="M19" s="680">
        <v>13397</v>
      </c>
      <c r="N19" s="683">
        <v>65612</v>
      </c>
      <c r="O19" s="684">
        <v>32.046967573032717</v>
      </c>
      <c r="P19" s="678">
        <v>13397</v>
      </c>
      <c r="Q19" s="683">
        <v>61557</v>
      </c>
      <c r="R19" s="684">
        <f t="shared" si="0"/>
        <v>30.06637784083971</v>
      </c>
      <c r="S19" s="681"/>
      <c r="T19" s="683">
        <f t="shared" si="1"/>
        <v>175354</v>
      </c>
      <c r="U19" s="684">
        <f t="shared" si="2"/>
        <v>85.648417237724502</v>
      </c>
      <c r="V19" s="678">
        <v>13397</v>
      </c>
      <c r="W19" s="683">
        <v>29383</v>
      </c>
      <c r="X19" s="684">
        <f t="shared" si="3"/>
        <v>14.351582762275505</v>
      </c>
      <c r="Z19" s="852"/>
    </row>
    <row r="20" spans="1:26" s="633" customFormat="1" ht="18" customHeight="1" x14ac:dyDescent="0.25">
      <c r="A20" s="673"/>
      <c r="B20" s="682" t="s">
        <v>2</v>
      </c>
      <c r="D20" s="683">
        <v>59616</v>
      </c>
      <c r="E20" s="684">
        <v>2.7344782034346102</v>
      </c>
      <c r="F20" s="677"/>
      <c r="G20" s="678"/>
      <c r="H20" s="683">
        <v>57282</v>
      </c>
      <c r="I20" s="684">
        <v>96.084943639291467</v>
      </c>
      <c r="J20" s="679"/>
      <c r="K20" s="683">
        <v>13310</v>
      </c>
      <c r="L20" s="684">
        <v>23.235920533500924</v>
      </c>
      <c r="M20" s="680">
        <v>6540</v>
      </c>
      <c r="N20" s="683">
        <v>13704</v>
      </c>
      <c r="O20" s="684">
        <v>23.923745679270976</v>
      </c>
      <c r="P20" s="678">
        <v>6540</v>
      </c>
      <c r="Q20" s="683">
        <v>14433</v>
      </c>
      <c r="R20" s="684">
        <f t="shared" si="0"/>
        <v>25.19639677385566</v>
      </c>
      <c r="S20" s="681"/>
      <c r="T20" s="683">
        <f t="shared" si="1"/>
        <v>41447</v>
      </c>
      <c r="U20" s="684">
        <f t="shared" si="2"/>
        <v>72.356062986627563</v>
      </c>
      <c r="V20" s="678">
        <v>6540</v>
      </c>
      <c r="W20" s="683">
        <v>15835</v>
      </c>
      <c r="X20" s="684">
        <f t="shared" si="3"/>
        <v>27.643937013372437</v>
      </c>
      <c r="Z20" s="852"/>
    </row>
    <row r="21" spans="1:26" s="633" customFormat="1" ht="18" customHeight="1" x14ac:dyDescent="0.25">
      <c r="A21" s="673"/>
      <c r="B21" s="682" t="s">
        <v>35</v>
      </c>
      <c r="D21" s="683">
        <v>85269</v>
      </c>
      <c r="E21" s="684">
        <v>3.9111349625715546</v>
      </c>
      <c r="F21" s="677"/>
      <c r="G21" s="678"/>
      <c r="H21" s="683">
        <v>85220</v>
      </c>
      <c r="I21" s="684">
        <v>99.942534801627787</v>
      </c>
      <c r="J21" s="679"/>
      <c r="K21" s="683">
        <v>25942</v>
      </c>
      <c r="L21" s="684">
        <v>30.441210983337246</v>
      </c>
      <c r="M21" s="680">
        <v>13798</v>
      </c>
      <c r="N21" s="683">
        <v>26823</v>
      </c>
      <c r="O21" s="684">
        <v>31.475005867167333</v>
      </c>
      <c r="P21" s="678">
        <v>13798</v>
      </c>
      <c r="Q21" s="683">
        <v>25846</v>
      </c>
      <c r="R21" s="684">
        <f t="shared" si="0"/>
        <v>30.328561370570288</v>
      </c>
      <c r="S21" s="681"/>
      <c r="T21" s="683">
        <f t="shared" si="1"/>
        <v>78611</v>
      </c>
      <c r="U21" s="684">
        <f t="shared" si="2"/>
        <v>92.244778221074867</v>
      </c>
      <c r="V21" s="678">
        <v>13798</v>
      </c>
      <c r="W21" s="683">
        <v>6609</v>
      </c>
      <c r="X21" s="684">
        <f t="shared" si="3"/>
        <v>7.7552217789251348</v>
      </c>
      <c r="Z21" s="852"/>
    </row>
    <row r="22" spans="1:26" s="633" customFormat="1" ht="18" customHeight="1" x14ac:dyDescent="0.25">
      <c r="A22" s="673"/>
      <c r="B22" s="682" t="s">
        <v>42</v>
      </c>
      <c r="D22" s="683">
        <v>262487</v>
      </c>
      <c r="E22" s="684">
        <v>12.039804418024366</v>
      </c>
      <c r="F22" s="677"/>
      <c r="G22" s="678"/>
      <c r="H22" s="683">
        <v>262142</v>
      </c>
      <c r="I22" s="684">
        <v>99.868564919405529</v>
      </c>
      <c r="J22" s="679"/>
      <c r="K22" s="683">
        <v>65365</v>
      </c>
      <c r="L22" s="684">
        <v>24.934958915396997</v>
      </c>
      <c r="M22" s="680">
        <v>24812</v>
      </c>
      <c r="N22" s="683">
        <v>77004</v>
      </c>
      <c r="O22" s="684">
        <v>29.374918937064646</v>
      </c>
      <c r="P22" s="678">
        <v>24812</v>
      </c>
      <c r="Q22" s="683">
        <v>64265</v>
      </c>
      <c r="R22" s="684">
        <f t="shared" si="0"/>
        <v>24.515339014732472</v>
      </c>
      <c r="S22" s="681"/>
      <c r="T22" s="683">
        <f t="shared" si="1"/>
        <v>206634</v>
      </c>
      <c r="U22" s="684">
        <f t="shared" si="2"/>
        <v>78.825216867194115</v>
      </c>
      <c r="V22" s="678">
        <v>24812</v>
      </c>
      <c r="W22" s="683">
        <v>55508</v>
      </c>
      <c r="X22" s="684">
        <f t="shared" si="3"/>
        <v>21.174783132805885</v>
      </c>
      <c r="Z22" s="852"/>
    </row>
    <row r="23" spans="1:26" s="633" customFormat="1" ht="18" customHeight="1" x14ac:dyDescent="0.25">
      <c r="A23" s="673">
        <v>47094</v>
      </c>
      <c r="B23" s="682" t="s">
        <v>43</v>
      </c>
      <c r="D23" s="683">
        <v>67463</v>
      </c>
      <c r="E23" s="684">
        <v>3.0944059151621901</v>
      </c>
      <c r="F23" s="677"/>
      <c r="G23" s="678"/>
      <c r="H23" s="683">
        <v>59971</v>
      </c>
      <c r="I23" s="684">
        <v>88.894653365548521</v>
      </c>
      <c r="J23" s="679"/>
      <c r="K23" s="683">
        <v>14995</v>
      </c>
      <c r="L23" s="684">
        <v>25.003751813376464</v>
      </c>
      <c r="M23" s="680">
        <v>10064</v>
      </c>
      <c r="N23" s="683">
        <v>19465</v>
      </c>
      <c r="O23" s="684">
        <v>32.457354387954176</v>
      </c>
      <c r="P23" s="678">
        <v>10064</v>
      </c>
      <c r="Q23" s="683">
        <v>17519</v>
      </c>
      <c r="R23" s="684">
        <f t="shared" si="0"/>
        <v>29.21245268546464</v>
      </c>
      <c r="S23" s="681"/>
      <c r="T23" s="683">
        <f t="shared" si="1"/>
        <v>51979</v>
      </c>
      <c r="U23" s="684">
        <f t="shared" si="2"/>
        <v>86.673558886795291</v>
      </c>
      <c r="V23" s="678">
        <v>10064</v>
      </c>
      <c r="W23" s="683">
        <v>7992</v>
      </c>
      <c r="X23" s="684">
        <f t="shared" si="3"/>
        <v>13.326441113204716</v>
      </c>
      <c r="Z23" s="852"/>
    </row>
    <row r="24" spans="1:26" s="633" customFormat="1" ht="18" customHeight="1" x14ac:dyDescent="0.25">
      <c r="B24" s="682" t="s">
        <v>44</v>
      </c>
      <c r="D24" s="685">
        <v>20949</v>
      </c>
      <c r="E24" s="684">
        <v>0.96089277851166888</v>
      </c>
      <c r="F24" s="677"/>
      <c r="G24" s="678"/>
      <c r="H24" s="683">
        <v>20881</v>
      </c>
      <c r="I24" s="684">
        <v>99.675402167167888</v>
      </c>
      <c r="J24" s="679"/>
      <c r="K24" s="685">
        <v>3367</v>
      </c>
      <c r="L24" s="684">
        <v>16.12470667113644</v>
      </c>
      <c r="M24" s="680">
        <v>1275</v>
      </c>
      <c r="N24" s="683">
        <v>6550</v>
      </c>
      <c r="O24" s="684">
        <v>31.368229490924765</v>
      </c>
      <c r="P24" s="678">
        <v>1275</v>
      </c>
      <c r="Q24" s="683">
        <v>6562</v>
      </c>
      <c r="R24" s="684">
        <f t="shared" si="0"/>
        <v>31.425698002969206</v>
      </c>
      <c r="S24" s="681"/>
      <c r="T24" s="685">
        <f t="shared" si="1"/>
        <v>16479</v>
      </c>
      <c r="U24" s="684">
        <f t="shared" si="2"/>
        <v>78.918634165030412</v>
      </c>
      <c r="V24" s="678">
        <v>1275</v>
      </c>
      <c r="W24" s="683">
        <v>4402</v>
      </c>
      <c r="X24" s="684">
        <f t="shared" si="3"/>
        <v>21.081365834969588</v>
      </c>
      <c r="Z24" s="852"/>
    </row>
    <row r="25" spans="1:26" s="633" customFormat="1" ht="18" customHeight="1" x14ac:dyDescent="0.25">
      <c r="B25" s="682" t="s">
        <v>45</v>
      </c>
      <c r="D25" s="685">
        <v>117866</v>
      </c>
      <c r="E25" s="684">
        <v>5.4063004550124765</v>
      </c>
      <c r="F25" s="677"/>
      <c r="G25" s="678"/>
      <c r="H25" s="683">
        <v>117718</v>
      </c>
      <c r="I25" s="684">
        <v>99.874433678923523</v>
      </c>
      <c r="J25" s="679"/>
      <c r="K25" s="685">
        <v>19685</v>
      </c>
      <c r="L25" s="684">
        <v>16.72216653358025</v>
      </c>
      <c r="M25" s="680">
        <v>8030</v>
      </c>
      <c r="N25" s="685">
        <v>27099</v>
      </c>
      <c r="O25" s="684">
        <v>23.020268777926908</v>
      </c>
      <c r="P25" s="678">
        <v>8030</v>
      </c>
      <c r="Q25" s="683">
        <v>38368</v>
      </c>
      <c r="R25" s="684">
        <f t="shared" si="0"/>
        <v>32.593146332761343</v>
      </c>
      <c r="S25" s="681"/>
      <c r="T25" s="685">
        <f t="shared" si="1"/>
        <v>85152</v>
      </c>
      <c r="U25" s="684">
        <f t="shared" si="2"/>
        <v>72.335581644268501</v>
      </c>
      <c r="V25" s="678">
        <v>8030</v>
      </c>
      <c r="W25" s="683">
        <v>32566</v>
      </c>
      <c r="X25" s="684">
        <f t="shared" si="3"/>
        <v>27.664418355731495</v>
      </c>
      <c r="Z25" s="852"/>
    </row>
    <row r="26" spans="1:26" s="633" customFormat="1" ht="18" customHeight="1" x14ac:dyDescent="0.25">
      <c r="B26" s="682" t="s">
        <v>46</v>
      </c>
      <c r="D26" s="685">
        <v>14827</v>
      </c>
      <c r="E26" s="686">
        <v>0.68008769998532215</v>
      </c>
      <c r="F26" s="677"/>
      <c r="G26" s="678"/>
      <c r="H26" s="683">
        <v>14794</v>
      </c>
      <c r="I26" s="686">
        <v>99.777433061307079</v>
      </c>
      <c r="J26" s="679"/>
      <c r="K26" s="685">
        <v>2430</v>
      </c>
      <c r="L26" s="684">
        <v>16.425577937001488</v>
      </c>
      <c r="M26" s="680">
        <v>1753</v>
      </c>
      <c r="N26" s="685">
        <v>4411</v>
      </c>
      <c r="O26" s="686">
        <v>29.816141679059079</v>
      </c>
      <c r="P26" s="687">
        <v>1753</v>
      </c>
      <c r="Q26" s="683">
        <v>3644</v>
      </c>
      <c r="R26" s="686">
        <f t="shared" si="0"/>
        <v>24.631607408408815</v>
      </c>
      <c r="S26" s="681"/>
      <c r="T26" s="685">
        <f t="shared" si="1"/>
        <v>10485</v>
      </c>
      <c r="U26" s="686">
        <f t="shared" si="2"/>
        <v>70.873327024469376</v>
      </c>
      <c r="V26" s="687">
        <v>1753</v>
      </c>
      <c r="W26" s="683">
        <v>4309</v>
      </c>
      <c r="X26" s="686">
        <f t="shared" si="3"/>
        <v>29.126672975530621</v>
      </c>
      <c r="Z26" s="852"/>
    </row>
    <row r="27" spans="1:26" s="633" customFormat="1" ht="18" customHeight="1" x14ac:dyDescent="0.25">
      <c r="B27" s="688" t="s">
        <v>1</v>
      </c>
      <c r="D27" s="689">
        <v>5676</v>
      </c>
      <c r="E27" s="690">
        <v>0.26034786437692647</v>
      </c>
      <c r="F27" s="677"/>
      <c r="G27" s="678"/>
      <c r="H27" s="691">
        <v>5454</v>
      </c>
      <c r="I27" s="690">
        <v>96.088794926004226</v>
      </c>
      <c r="J27" s="679"/>
      <c r="K27" s="689">
        <v>1242</v>
      </c>
      <c r="L27" s="692">
        <v>22.772277227722771</v>
      </c>
      <c r="M27" s="680">
        <v>384</v>
      </c>
      <c r="N27" s="689">
        <v>1493</v>
      </c>
      <c r="O27" s="690">
        <v>27.374404107077375</v>
      </c>
      <c r="P27" s="687">
        <v>384</v>
      </c>
      <c r="Q27" s="691">
        <v>1291</v>
      </c>
      <c r="R27" s="690">
        <f t="shared" si="0"/>
        <v>23.670700403373672</v>
      </c>
      <c r="S27" s="681"/>
      <c r="T27" s="689">
        <f t="shared" si="1"/>
        <v>4026</v>
      </c>
      <c r="U27" s="690">
        <f t="shared" si="2"/>
        <v>73.817381738173822</v>
      </c>
      <c r="V27" s="687">
        <v>384</v>
      </c>
      <c r="W27" s="691">
        <v>1428</v>
      </c>
      <c r="X27" s="690">
        <f t="shared" si="3"/>
        <v>26.182618261826182</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5">
      <c r="B29" s="1249" t="s">
        <v>0</v>
      </c>
      <c r="D29" s="1250">
        <f>SUM(D10:D28)</f>
        <v>2180160</v>
      </c>
      <c r="E29" s="1251">
        <f>SUM(E10:E27)</f>
        <v>99.999999999999957</v>
      </c>
      <c r="F29" s="1252"/>
      <c r="G29" s="841"/>
      <c r="H29" s="1250">
        <f>SUM(H10:H28)</f>
        <v>2058212</v>
      </c>
      <c r="I29" s="1251">
        <f>H29*100/D29</f>
        <v>94.406465580507856</v>
      </c>
      <c r="J29" s="1253"/>
      <c r="K29" s="1250">
        <f>SUM(K10:K28)</f>
        <v>432392</v>
      </c>
      <c r="L29" s="1251">
        <f>K29*100/H29</f>
        <v>21.008137159826102</v>
      </c>
      <c r="M29" s="1254"/>
      <c r="N29" s="1250">
        <f>SUM(N10:N28)</f>
        <v>617119</v>
      </c>
      <c r="O29" s="1251">
        <f>N29*100/H29</f>
        <v>29.983257312657784</v>
      </c>
      <c r="P29" s="1254"/>
      <c r="Q29" s="1255">
        <f>SUM(Q10:Q28)</f>
        <v>603218</v>
      </c>
      <c r="R29" s="1251">
        <f>Q29*100/H29</f>
        <v>29.307865273353766</v>
      </c>
      <c r="S29" s="1254"/>
      <c r="T29" s="1250">
        <f>SUM(T10:T27)</f>
        <v>1652729</v>
      </c>
      <c r="U29" s="1251">
        <f>T29*100/H29</f>
        <v>80.299259745837645</v>
      </c>
      <c r="V29" s="1254"/>
      <c r="W29" s="1255">
        <f>SUM(W10:W28)</f>
        <v>405483</v>
      </c>
      <c r="X29" s="1251">
        <f>W29*100/H29</f>
        <v>19.700740254162351</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1342">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3"/>
      <c r="T37" s="703" t="e">
        <f>K37+N37+Q37</f>
        <v>#REF!</v>
      </c>
      <c r="U37" s="704" t="e">
        <f>T37*100/H37</f>
        <v>#REF!</v>
      </c>
      <c r="V37" s="705">
        <v>1753</v>
      </c>
      <c r="W37" s="706" t="e">
        <f>GETPIVOTDATA("Cuenta número de expedientes",#REF!,"CCAA",$B37,"Grado",W$7)</f>
        <v>#REF!</v>
      </c>
      <c r="X37" s="704"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1342">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3"/>
      <c r="T38" s="703" t="e">
        <f>K38+N38+Q38</f>
        <v>#REF!</v>
      </c>
      <c r="U38" s="704" t="e">
        <f>T38*100/H38</f>
        <v>#REF!</v>
      </c>
      <c r="V38" s="705">
        <v>1753</v>
      </c>
      <c r="W38" s="706" t="e">
        <f>GETPIVOTDATA("Cuenta número de expedientes",#REF!,"CCAA",$B38,"Grado",W$7)</f>
        <v>#REF!</v>
      </c>
      <c r="X38" s="704" t="e">
        <f>W38*100/H38</f>
        <v>#REF!</v>
      </c>
      <c r="Y38" s="702"/>
    </row>
    <row r="39" spans="2:26" s="700" customFormat="1" x14ac:dyDescent="0.35"/>
    <row r="40" spans="2:26" x14ac:dyDescent="0.35">
      <c r="K40" s="707"/>
      <c r="L40" s="707"/>
      <c r="M40" s="707"/>
      <c r="N40" s="707"/>
      <c r="O40" s="707"/>
      <c r="P40" s="707"/>
      <c r="Q40" s="707"/>
      <c r="R40" s="707"/>
      <c r="S40" s="707"/>
      <c r="T40" s="707"/>
      <c r="U40" s="707"/>
      <c r="V40" s="707"/>
      <c r="W40" s="707"/>
      <c r="X40" s="707"/>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85"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552" t="s">
        <v>400</v>
      </c>
      <c r="C3" s="1552"/>
      <c r="D3" s="1552"/>
      <c r="E3" s="1552"/>
      <c r="F3" s="1552"/>
      <c r="G3" s="1552"/>
      <c r="H3" s="1552"/>
      <c r="I3" s="1552"/>
      <c r="J3" s="1552"/>
      <c r="K3" s="1552"/>
      <c r="L3" s="1552"/>
      <c r="M3" s="1552"/>
      <c r="N3" s="1552"/>
      <c r="O3" s="1552"/>
      <c r="P3" s="1552"/>
      <c r="Q3" s="1552"/>
      <c r="R3" s="1552"/>
      <c r="S3" s="1552"/>
      <c r="T3" s="1552"/>
      <c r="U3" s="1552"/>
      <c r="V3" s="1552"/>
      <c r="W3" s="1552"/>
      <c r="X3" s="1552"/>
      <c r="Y3" s="719"/>
    </row>
    <row r="4" spans="2:25" s="623"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53" t="s">
        <v>52</v>
      </c>
      <c r="G6" s="1553"/>
      <c r="H6" s="1553"/>
      <c r="I6" s="1553"/>
      <c r="J6" s="1553"/>
      <c r="K6" s="1553"/>
      <c r="L6" s="1553"/>
      <c r="M6" s="1553"/>
      <c r="N6" s="1553"/>
      <c r="O6" s="1553"/>
      <c r="P6" s="1553"/>
      <c r="Q6" s="1553"/>
      <c r="R6" s="1553"/>
      <c r="S6" s="1553"/>
      <c r="T6" s="1553"/>
      <c r="U6" s="1553"/>
      <c r="V6" s="1553"/>
      <c r="W6" s="1553"/>
      <c r="X6" s="723"/>
      <c r="Y6" s="723"/>
    </row>
    <row r="7" spans="2:25" s="722" customFormat="1" ht="64.5" customHeight="1" x14ac:dyDescent="0.25">
      <c r="B7" s="1554" t="s">
        <v>12</v>
      </c>
      <c r="C7" s="715"/>
      <c r="D7" s="713"/>
      <c r="E7" s="715"/>
      <c r="F7" s="1554" t="s">
        <v>32</v>
      </c>
      <c r="G7" s="1554"/>
      <c r="H7" s="1554" t="s">
        <v>33</v>
      </c>
      <c r="I7" s="1554"/>
      <c r="J7" s="1554" t="s">
        <v>48</v>
      </c>
      <c r="K7" s="1554"/>
      <c r="L7" s="1554" t="s">
        <v>34</v>
      </c>
      <c r="M7" s="1554"/>
      <c r="N7" s="1554" t="s">
        <v>190</v>
      </c>
      <c r="O7" s="1554"/>
      <c r="P7" s="713"/>
      <c r="Q7" s="713"/>
    </row>
    <row r="8" spans="2:25" s="715" customFormat="1" ht="20.25" customHeight="1" x14ac:dyDescent="0.25">
      <c r="B8" s="1554"/>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75562</v>
      </c>
      <c r="G10" s="560">
        <f t="shared" ref="G10:G27" si="0">F10*100/$N10</f>
        <v>19.246218228406523</v>
      </c>
      <c r="H10" s="706">
        <f>'31dictsaad'!N10</f>
        <v>137882</v>
      </c>
      <c r="I10" s="560">
        <f t="shared" ref="I10:I27" si="1">H10*100/$N10</f>
        <v>35.119597969470746</v>
      </c>
      <c r="J10" s="706">
        <f>'31dictsaad'!Q10</f>
        <v>101353</v>
      </c>
      <c r="K10" s="560">
        <f t="shared" ref="K10:K27" si="2">J10*100/$N10</f>
        <v>25.815382812838283</v>
      </c>
      <c r="L10" s="706">
        <f>'31dictsaad'!W10</f>
        <v>77810</v>
      </c>
      <c r="M10" s="560">
        <f t="shared" ref="M10:M27" si="3">L10*100/$N10</f>
        <v>19.818800989284451</v>
      </c>
      <c r="N10" s="706">
        <f>F10+H10+J10+L10</f>
        <v>392607</v>
      </c>
      <c r="O10" s="560">
        <f>G10+I10+K10+M10</f>
        <v>100</v>
      </c>
      <c r="P10" s="724"/>
      <c r="Q10" s="724"/>
    </row>
    <row r="11" spans="2:25" s="697" customFormat="1" ht="18" customHeight="1" x14ac:dyDescent="0.25">
      <c r="B11" s="714" t="s">
        <v>7</v>
      </c>
      <c r="D11" s="703"/>
      <c r="F11" s="706">
        <f>'31dictsaad'!K11</f>
        <v>13398</v>
      </c>
      <c r="G11" s="560">
        <f t="shared" si="0"/>
        <v>25.050014022623166</v>
      </c>
      <c r="H11" s="706">
        <f>'31dictsaad'!N11</f>
        <v>16230</v>
      </c>
      <c r="I11" s="560">
        <f t="shared" si="1"/>
        <v>30.344956529868188</v>
      </c>
      <c r="J11" s="706">
        <f>'31dictsaad'!Q11</f>
        <v>16020</v>
      </c>
      <c r="K11" s="560">
        <f t="shared" si="2"/>
        <v>29.952323081237729</v>
      </c>
      <c r="L11" s="706">
        <f>'31dictsaad'!W11</f>
        <v>7837</v>
      </c>
      <c r="M11" s="560">
        <f t="shared" si="3"/>
        <v>14.652706366270918</v>
      </c>
      <c r="N11" s="706">
        <f t="shared" ref="N11:O27" si="4">F11+H11+J11+L11</f>
        <v>53485</v>
      </c>
      <c r="O11" s="560">
        <f t="shared" si="4"/>
        <v>100.00000000000001</v>
      </c>
      <c r="P11" s="724"/>
      <c r="Q11" s="724"/>
    </row>
    <row r="12" spans="2:25" s="697" customFormat="1" ht="22.5" customHeight="1" x14ac:dyDescent="0.25">
      <c r="B12" s="714" t="s">
        <v>37</v>
      </c>
      <c r="D12" s="703"/>
      <c r="F12" s="703">
        <f>'31dictsaad'!K12</f>
        <v>8034</v>
      </c>
      <c r="G12" s="560">
        <f t="shared" si="0"/>
        <v>18.542282127031019</v>
      </c>
      <c r="H12" s="703">
        <f>'31dictsaad'!N12</f>
        <v>11395</v>
      </c>
      <c r="I12" s="560">
        <f t="shared" si="1"/>
        <v>26.299390694239293</v>
      </c>
      <c r="J12" s="703">
        <f>'31dictsaad'!Q12</f>
        <v>14874</v>
      </c>
      <c r="K12" s="560">
        <f t="shared" si="2"/>
        <v>34.328840472673562</v>
      </c>
      <c r="L12" s="703">
        <f>'31dictsaad'!W12</f>
        <v>9025</v>
      </c>
      <c r="M12" s="560">
        <f t="shared" si="3"/>
        <v>20.82948670605613</v>
      </c>
      <c r="N12" s="706">
        <f t="shared" si="4"/>
        <v>43328</v>
      </c>
      <c r="O12" s="560">
        <f t="shared" si="4"/>
        <v>100</v>
      </c>
      <c r="P12" s="724"/>
      <c r="Q12" s="724"/>
    </row>
    <row r="13" spans="2:25" s="697" customFormat="1" ht="18" customHeight="1" x14ac:dyDescent="0.25">
      <c r="B13" s="714" t="s">
        <v>38</v>
      </c>
      <c r="D13" s="703"/>
      <c r="F13" s="706">
        <f>'31dictsaad'!K13</f>
        <v>8505</v>
      </c>
      <c r="G13" s="560">
        <f t="shared" si="0"/>
        <v>19.225552692255526</v>
      </c>
      <c r="H13" s="706">
        <f>'31dictsaad'!N13</f>
        <v>11446</v>
      </c>
      <c r="I13" s="560">
        <f t="shared" si="1"/>
        <v>25.873683258736833</v>
      </c>
      <c r="J13" s="706">
        <f>'31dictsaad'!Q13</f>
        <v>15680</v>
      </c>
      <c r="K13" s="560">
        <f t="shared" si="2"/>
        <v>35.444640354446406</v>
      </c>
      <c r="L13" s="706">
        <f>'31dictsaad'!W13</f>
        <v>8607</v>
      </c>
      <c r="M13" s="560">
        <f t="shared" si="3"/>
        <v>19.456123694561239</v>
      </c>
      <c r="N13" s="706">
        <f t="shared" si="4"/>
        <v>44238</v>
      </c>
      <c r="O13" s="560">
        <f t="shared" si="4"/>
        <v>100.00000000000001</v>
      </c>
      <c r="P13" s="724"/>
      <c r="Q13" s="724"/>
    </row>
    <row r="14" spans="2:25" s="697" customFormat="1" ht="18" customHeight="1" x14ac:dyDescent="0.25">
      <c r="B14" s="714" t="s">
        <v>6</v>
      </c>
      <c r="D14" s="703"/>
      <c r="F14" s="706">
        <f>'31dictsaad'!K14</f>
        <v>19228</v>
      </c>
      <c r="G14" s="560">
        <f t="shared" si="0"/>
        <v>30.090295926511324</v>
      </c>
      <c r="H14" s="706">
        <f>'31dictsaad'!N14</f>
        <v>20133</v>
      </c>
      <c r="I14" s="560">
        <f t="shared" si="1"/>
        <v>31.506549193283359</v>
      </c>
      <c r="J14" s="706">
        <f>'31dictsaad'!Q14</f>
        <v>17346</v>
      </c>
      <c r="K14" s="560">
        <f t="shared" si="2"/>
        <v>27.14511509992019</v>
      </c>
      <c r="L14" s="706">
        <f>'31dictsaad'!W14</f>
        <v>7194</v>
      </c>
      <c r="M14" s="560">
        <f t="shared" si="3"/>
        <v>11.258039780285129</v>
      </c>
      <c r="N14" s="706">
        <f t="shared" si="4"/>
        <v>63901</v>
      </c>
      <c r="O14" s="560">
        <f t="shared" si="4"/>
        <v>100</v>
      </c>
      <c r="P14" s="724"/>
      <c r="Q14" s="724"/>
    </row>
    <row r="15" spans="2:25" s="697" customFormat="1" ht="18" customHeight="1" x14ac:dyDescent="0.25">
      <c r="B15" s="714" t="s">
        <v>5</v>
      </c>
      <c r="D15" s="703"/>
      <c r="F15" s="703">
        <f>'31dictsaad'!K15</f>
        <v>5157</v>
      </c>
      <c r="G15" s="560">
        <f t="shared" si="0"/>
        <v>22.596617299097364</v>
      </c>
      <c r="H15" s="703">
        <f>'31dictsaad'!N15</f>
        <v>7745</v>
      </c>
      <c r="I15" s="560">
        <f t="shared" si="1"/>
        <v>33.936552449390938</v>
      </c>
      <c r="J15" s="703">
        <f>'31dictsaad'!Q15</f>
        <v>5155</v>
      </c>
      <c r="K15" s="560">
        <f t="shared" si="2"/>
        <v>22.587853825256332</v>
      </c>
      <c r="L15" s="703">
        <f>'31dictsaad'!W15</f>
        <v>4765</v>
      </c>
      <c r="M15" s="560">
        <f t="shared" si="3"/>
        <v>20.878976426255367</v>
      </c>
      <c r="N15" s="706">
        <f t="shared" si="4"/>
        <v>22822</v>
      </c>
      <c r="O15" s="560">
        <f t="shared" si="4"/>
        <v>100</v>
      </c>
      <c r="P15" s="724"/>
      <c r="Q15" s="724"/>
    </row>
    <row r="16" spans="2:25" s="697" customFormat="1" ht="18" customHeight="1" x14ac:dyDescent="0.25">
      <c r="B16" s="714" t="s">
        <v>4</v>
      </c>
      <c r="D16" s="703"/>
      <c r="F16" s="706">
        <f>'31dictsaad'!K16</f>
        <v>34743</v>
      </c>
      <c r="G16" s="560">
        <f t="shared" si="0"/>
        <v>22.097209148497722</v>
      </c>
      <c r="H16" s="706">
        <f>'31dictsaad'!N16</f>
        <v>41519</v>
      </c>
      <c r="I16" s="560">
        <f t="shared" si="1"/>
        <v>26.406874093672883</v>
      </c>
      <c r="J16" s="706">
        <f>'31dictsaad'!Q16</f>
        <v>49989</v>
      </c>
      <c r="K16" s="560">
        <f t="shared" si="2"/>
        <v>31.793955275141833</v>
      </c>
      <c r="L16" s="706">
        <f>'31dictsaad'!W16</f>
        <v>30977</v>
      </c>
      <c r="M16" s="560">
        <f t="shared" si="3"/>
        <v>19.701961482687562</v>
      </c>
      <c r="N16" s="706">
        <f t="shared" si="4"/>
        <v>157228</v>
      </c>
      <c r="O16" s="560">
        <f t="shared" si="4"/>
        <v>100.00000000000001</v>
      </c>
      <c r="P16" s="724"/>
      <c r="Q16" s="724"/>
    </row>
    <row r="17" spans="2:25" s="697" customFormat="1" ht="18" customHeight="1" x14ac:dyDescent="0.25">
      <c r="B17" s="714" t="s">
        <v>40</v>
      </c>
      <c r="D17" s="703"/>
      <c r="F17" s="706">
        <f>'31dictsaad'!K17</f>
        <v>23806</v>
      </c>
      <c r="G17" s="560">
        <f t="shared" si="0"/>
        <v>24.436962368350819</v>
      </c>
      <c r="H17" s="706">
        <f>'31dictsaad'!N17</f>
        <v>26381</v>
      </c>
      <c r="I17" s="560">
        <f t="shared" si="1"/>
        <v>27.080211049292739</v>
      </c>
      <c r="J17" s="706">
        <f>'31dictsaad'!Q17</f>
        <v>30104</v>
      </c>
      <c r="K17" s="560">
        <f t="shared" si="2"/>
        <v>30.901886714980805</v>
      </c>
      <c r="L17" s="706">
        <f>'31dictsaad'!W17</f>
        <v>17127</v>
      </c>
      <c r="M17" s="560">
        <f t="shared" si="3"/>
        <v>17.580939867375641</v>
      </c>
      <c r="N17" s="706">
        <f t="shared" si="4"/>
        <v>97418</v>
      </c>
      <c r="O17" s="560">
        <f t="shared" si="4"/>
        <v>100</v>
      </c>
      <c r="P17" s="724"/>
      <c r="Q17" s="724"/>
    </row>
    <row r="18" spans="2:25" s="697" customFormat="1" ht="18" customHeight="1" x14ac:dyDescent="0.25">
      <c r="B18" s="714" t="s">
        <v>41</v>
      </c>
      <c r="D18" s="703"/>
      <c r="F18" s="706">
        <f>'31dictsaad'!K18</f>
        <v>49438</v>
      </c>
      <c r="G18" s="560">
        <f t="shared" si="0"/>
        <v>13.926746406900554</v>
      </c>
      <c r="H18" s="706">
        <f>'31dictsaad'!N18</f>
        <v>102227</v>
      </c>
      <c r="I18" s="560">
        <f t="shared" si="1"/>
        <v>28.797473703188295</v>
      </c>
      <c r="J18" s="706">
        <f>'31dictsaad'!Q18</f>
        <v>119212</v>
      </c>
      <c r="K18" s="560">
        <f t="shared" si="2"/>
        <v>33.582169437667964</v>
      </c>
      <c r="L18" s="706">
        <f>'31dictsaad'!W18</f>
        <v>84109</v>
      </c>
      <c r="M18" s="560">
        <f t="shared" si="3"/>
        <v>23.693610452243188</v>
      </c>
      <c r="N18" s="706">
        <f t="shared" si="4"/>
        <v>354986</v>
      </c>
      <c r="O18" s="560">
        <f t="shared" si="4"/>
        <v>100.00000000000001</v>
      </c>
      <c r="P18" s="724"/>
      <c r="Q18" s="724"/>
    </row>
    <row r="19" spans="2:25" s="697" customFormat="1" ht="18" customHeight="1" x14ac:dyDescent="0.25">
      <c r="B19" s="714" t="s">
        <v>3</v>
      </c>
      <c r="D19" s="703"/>
      <c r="F19" s="706">
        <f>'31dictsaad'!K19</f>
        <v>48185</v>
      </c>
      <c r="G19" s="560">
        <f t="shared" si="0"/>
        <v>23.535071823852064</v>
      </c>
      <c r="H19" s="706">
        <f>'31dictsaad'!N19</f>
        <v>65612</v>
      </c>
      <c r="I19" s="560">
        <f>H19*100/$N19</f>
        <v>32.046967573032717</v>
      </c>
      <c r="J19" s="706">
        <f>'31dictsaad'!Q19</f>
        <v>61557</v>
      </c>
      <c r="K19" s="560">
        <f>J19*100/$N19</f>
        <v>30.06637784083971</v>
      </c>
      <c r="L19" s="706">
        <f>'31dictsaad'!W19</f>
        <v>29383</v>
      </c>
      <c r="M19" s="560">
        <f t="shared" si="3"/>
        <v>14.351582762275505</v>
      </c>
      <c r="N19" s="706">
        <f t="shared" si="4"/>
        <v>204737</v>
      </c>
      <c r="O19" s="560">
        <f t="shared" si="4"/>
        <v>100</v>
      </c>
      <c r="P19" s="724"/>
      <c r="Q19" s="724"/>
    </row>
    <row r="20" spans="2:25" s="697" customFormat="1" ht="18" customHeight="1" x14ac:dyDescent="0.25">
      <c r="B20" s="714" t="s">
        <v>2</v>
      </c>
      <c r="D20" s="703"/>
      <c r="F20" s="706">
        <f>'31dictsaad'!K20</f>
        <v>13310</v>
      </c>
      <c r="G20" s="560">
        <f t="shared" si="0"/>
        <v>23.235920533500924</v>
      </c>
      <c r="H20" s="706">
        <f>'31dictsaad'!N20</f>
        <v>13704</v>
      </c>
      <c r="I20" s="560">
        <f>H20*100/$N20</f>
        <v>23.923745679270976</v>
      </c>
      <c r="J20" s="706">
        <f>'31dictsaad'!Q20</f>
        <v>14433</v>
      </c>
      <c r="K20" s="560">
        <f>J20*100/$N20</f>
        <v>25.19639677385566</v>
      </c>
      <c r="L20" s="706">
        <f>'31dictsaad'!W20</f>
        <v>15835</v>
      </c>
      <c r="M20" s="560">
        <f t="shared" si="3"/>
        <v>27.643937013372437</v>
      </c>
      <c r="N20" s="706">
        <f t="shared" si="4"/>
        <v>57282</v>
      </c>
      <c r="O20" s="560">
        <f t="shared" si="4"/>
        <v>100</v>
      </c>
      <c r="P20" s="724"/>
      <c r="Q20" s="724"/>
    </row>
    <row r="21" spans="2:25" s="697" customFormat="1" ht="18" customHeight="1" x14ac:dyDescent="0.25">
      <c r="B21" s="714" t="s">
        <v>35</v>
      </c>
      <c r="D21" s="703"/>
      <c r="F21" s="706">
        <f>'31dictsaad'!K21</f>
        <v>25942</v>
      </c>
      <c r="G21" s="560">
        <f t="shared" si="0"/>
        <v>30.441210983337246</v>
      </c>
      <c r="H21" s="706">
        <f>'31dictsaad'!N21</f>
        <v>26823</v>
      </c>
      <c r="I21" s="560">
        <f>H21*100/$N21</f>
        <v>31.475005867167333</v>
      </c>
      <c r="J21" s="706">
        <f>'31dictsaad'!Q21</f>
        <v>25846</v>
      </c>
      <c r="K21" s="560">
        <f>J21*100/$N21</f>
        <v>30.328561370570288</v>
      </c>
      <c r="L21" s="706">
        <f>'31dictsaad'!W21</f>
        <v>6609</v>
      </c>
      <c r="M21" s="560">
        <f t="shared" si="3"/>
        <v>7.7552217789251348</v>
      </c>
      <c r="N21" s="706">
        <f t="shared" si="4"/>
        <v>85220</v>
      </c>
      <c r="O21" s="560">
        <f t="shared" si="4"/>
        <v>100</v>
      </c>
      <c r="P21" s="724"/>
      <c r="Q21" s="724"/>
    </row>
    <row r="22" spans="2:25" s="697" customFormat="1" ht="21" customHeight="1" x14ac:dyDescent="0.25">
      <c r="B22" s="714" t="s">
        <v>42</v>
      </c>
      <c r="D22" s="703"/>
      <c r="F22" s="706">
        <f>'31dictsaad'!K22</f>
        <v>65365</v>
      </c>
      <c r="G22" s="560">
        <f t="shared" si="0"/>
        <v>24.934958915396997</v>
      </c>
      <c r="H22" s="706">
        <f>'31dictsaad'!N22</f>
        <v>77004</v>
      </c>
      <c r="I22" s="560">
        <f>H22*100/$N22</f>
        <v>29.374918937064646</v>
      </c>
      <c r="J22" s="706">
        <f>'31dictsaad'!Q22</f>
        <v>64265</v>
      </c>
      <c r="K22" s="560">
        <f>J22*100/$N22</f>
        <v>24.515339014732472</v>
      </c>
      <c r="L22" s="706">
        <f>'31dictsaad'!W22</f>
        <v>55508</v>
      </c>
      <c r="M22" s="560">
        <f t="shared" si="3"/>
        <v>21.174783132805885</v>
      </c>
      <c r="N22" s="706">
        <f t="shared" si="4"/>
        <v>262142</v>
      </c>
      <c r="O22" s="560">
        <f t="shared" si="4"/>
        <v>100</v>
      </c>
      <c r="P22" s="724"/>
      <c r="Q22" s="724"/>
    </row>
    <row r="23" spans="2:25" s="697" customFormat="1" ht="18" customHeight="1" x14ac:dyDescent="0.25">
      <c r="B23" s="714" t="s">
        <v>43</v>
      </c>
      <c r="D23" s="703"/>
      <c r="F23" s="706">
        <f>'31dictsaad'!K23</f>
        <v>14995</v>
      </c>
      <c r="G23" s="560">
        <f t="shared" si="0"/>
        <v>25.003751813376464</v>
      </c>
      <c r="H23" s="706">
        <f>'31dictsaad'!N23</f>
        <v>19465</v>
      </c>
      <c r="I23" s="560">
        <f>H23*100/$N23</f>
        <v>32.457354387954176</v>
      </c>
      <c r="J23" s="706">
        <f>'31dictsaad'!Q23</f>
        <v>17519</v>
      </c>
      <c r="K23" s="560">
        <f>J23*100/$N23</f>
        <v>29.21245268546464</v>
      </c>
      <c r="L23" s="706">
        <f>'31dictsaad'!W23</f>
        <v>7992</v>
      </c>
      <c r="M23" s="560">
        <f t="shared" si="3"/>
        <v>13.326441113204716</v>
      </c>
      <c r="N23" s="706">
        <f t="shared" si="4"/>
        <v>59971</v>
      </c>
      <c r="O23" s="560">
        <f t="shared" si="4"/>
        <v>100</v>
      </c>
      <c r="P23" s="724"/>
      <c r="Q23" s="724"/>
    </row>
    <row r="24" spans="2:25" s="697" customFormat="1" ht="22.5" customHeight="1" x14ac:dyDescent="0.25">
      <c r="B24" s="714" t="s">
        <v>44</v>
      </c>
      <c r="D24" s="703"/>
      <c r="F24" s="703">
        <f>'31dictsaad'!K24</f>
        <v>3367</v>
      </c>
      <c r="G24" s="704">
        <f t="shared" si="0"/>
        <v>16.12470667113644</v>
      </c>
      <c r="H24" s="703">
        <f>'31dictsaad'!N24</f>
        <v>6550</v>
      </c>
      <c r="I24" s="560">
        <f t="shared" si="1"/>
        <v>31.368229490924765</v>
      </c>
      <c r="J24" s="703">
        <f>'31dictsaad'!Q24</f>
        <v>6562</v>
      </c>
      <c r="K24" s="560">
        <f t="shared" si="2"/>
        <v>31.425698002969206</v>
      </c>
      <c r="L24" s="703">
        <f>'31dictsaad'!W24</f>
        <v>4402</v>
      </c>
      <c r="M24" s="560">
        <f t="shared" si="3"/>
        <v>21.081365834969588</v>
      </c>
      <c r="N24" s="703">
        <f t="shared" si="4"/>
        <v>20881</v>
      </c>
      <c r="O24" s="560">
        <f t="shared" si="4"/>
        <v>100</v>
      </c>
      <c r="P24" s="724"/>
      <c r="Q24" s="724"/>
    </row>
    <row r="25" spans="2:25" s="697" customFormat="1" ht="18" customHeight="1" x14ac:dyDescent="0.25">
      <c r="B25" s="714" t="s">
        <v>45</v>
      </c>
      <c r="D25" s="703"/>
      <c r="F25" s="703">
        <f>'31dictsaad'!K25</f>
        <v>19685</v>
      </c>
      <c r="G25" s="704">
        <f t="shared" si="0"/>
        <v>16.72216653358025</v>
      </c>
      <c r="H25" s="703">
        <f>'31dictsaad'!N25</f>
        <v>27099</v>
      </c>
      <c r="I25" s="560">
        <f t="shared" si="1"/>
        <v>23.020268777926908</v>
      </c>
      <c r="J25" s="703">
        <f>'31dictsaad'!Q25</f>
        <v>38368</v>
      </c>
      <c r="K25" s="560">
        <f t="shared" si="2"/>
        <v>32.593146332761343</v>
      </c>
      <c r="L25" s="703">
        <f>'31dictsaad'!W25</f>
        <v>32566</v>
      </c>
      <c r="M25" s="560">
        <f t="shared" si="3"/>
        <v>27.664418355731495</v>
      </c>
      <c r="N25" s="703">
        <f t="shared" si="4"/>
        <v>117718</v>
      </c>
      <c r="O25" s="560">
        <f t="shared" si="4"/>
        <v>100</v>
      </c>
      <c r="P25" s="724"/>
      <c r="Q25" s="724"/>
    </row>
    <row r="26" spans="2:25" s="697" customFormat="1" ht="18" customHeight="1" x14ac:dyDescent="0.25">
      <c r="B26" s="714" t="s">
        <v>46</v>
      </c>
      <c r="D26" s="703"/>
      <c r="F26" s="703">
        <f>'31dictsaad'!K26</f>
        <v>2430</v>
      </c>
      <c r="G26" s="704">
        <f t="shared" si="0"/>
        <v>16.425577937001488</v>
      </c>
      <c r="H26" s="703">
        <f>'31dictsaad'!N26</f>
        <v>4411</v>
      </c>
      <c r="I26" s="560">
        <f t="shared" si="1"/>
        <v>29.816141679059079</v>
      </c>
      <c r="J26" s="703">
        <f>'31dictsaad'!Q26</f>
        <v>3644</v>
      </c>
      <c r="K26" s="560">
        <f t="shared" si="2"/>
        <v>24.631607408408815</v>
      </c>
      <c r="L26" s="703">
        <f>'31dictsaad'!W26</f>
        <v>4309</v>
      </c>
      <c r="M26" s="560">
        <f t="shared" si="3"/>
        <v>29.126672975530621</v>
      </c>
      <c r="N26" s="703">
        <f t="shared" si="4"/>
        <v>14794</v>
      </c>
      <c r="O26" s="560">
        <f t="shared" si="4"/>
        <v>100</v>
      </c>
      <c r="P26" s="724"/>
      <c r="Q26" s="724"/>
    </row>
    <row r="27" spans="2:25" s="697" customFormat="1" ht="18" customHeight="1" x14ac:dyDescent="0.25">
      <c r="B27" s="714" t="s">
        <v>1</v>
      </c>
      <c r="D27" s="703"/>
      <c r="F27" s="703">
        <f>'31dictsaad'!K27</f>
        <v>1242</v>
      </c>
      <c r="G27" s="704">
        <f t="shared" si="0"/>
        <v>22.772277227722771</v>
      </c>
      <c r="H27" s="703">
        <f>'31dictsaad'!N27</f>
        <v>1493</v>
      </c>
      <c r="I27" s="560">
        <f t="shared" si="1"/>
        <v>27.374404107077375</v>
      </c>
      <c r="J27" s="703">
        <f>'31dictsaad'!Q27</f>
        <v>1291</v>
      </c>
      <c r="K27" s="560">
        <f t="shared" si="2"/>
        <v>23.670700403373672</v>
      </c>
      <c r="L27" s="703">
        <f>'31dictsaad'!W27</f>
        <v>1428</v>
      </c>
      <c r="M27" s="560">
        <f t="shared" si="3"/>
        <v>26.182618261826182</v>
      </c>
      <c r="N27" s="706">
        <f t="shared" si="4"/>
        <v>5454</v>
      </c>
      <c r="O27" s="560">
        <f t="shared" si="4"/>
        <v>100</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432392</v>
      </c>
      <c r="G29" s="713">
        <f>F29*100/$N29</f>
        <v>21.008137159826102</v>
      </c>
      <c r="H29" s="727">
        <f>SUM(H10:H27)</f>
        <v>617119</v>
      </c>
      <c r="I29" s="713">
        <f>H29*100/$N29</f>
        <v>29.983257312657784</v>
      </c>
      <c r="J29" s="727">
        <f>SUM(J10:J27)</f>
        <v>603218</v>
      </c>
      <c r="K29" s="713">
        <f>J29*100/$N29</f>
        <v>29.307865273353766</v>
      </c>
      <c r="L29" s="727">
        <f>SUM(L10:L27)</f>
        <v>405483</v>
      </c>
      <c r="M29" s="713">
        <f>L29*100/$N29</f>
        <v>19.700740254162351</v>
      </c>
      <c r="N29" s="727">
        <f>SUM(N10:N27)</f>
        <v>2058212</v>
      </c>
      <c r="O29" s="713">
        <f>N29*100/$N29</f>
        <v>100</v>
      </c>
      <c r="P29" s="713"/>
      <c r="Q29" s="713"/>
    </row>
    <row r="30" spans="2:25" s="697" customFormat="1" ht="20.25" customHeight="1" x14ac:dyDescent="0.25">
      <c r="B30" s="714" t="s">
        <v>0</v>
      </c>
      <c r="C30" s="715"/>
      <c r="D30" s="727">
        <f>SUM(D10:D29)</f>
        <v>0</v>
      </c>
      <c r="E30" s="715"/>
      <c r="F30" s="727">
        <f>SUM(F10:F27)</f>
        <v>432392</v>
      </c>
      <c r="G30" s="728">
        <f>F30*100/$N30</f>
        <v>21.008137159826102</v>
      </c>
      <c r="H30" s="727">
        <f>SUM(H10:H27)</f>
        <v>617119</v>
      </c>
      <c r="I30" s="728">
        <f>H30*100/$N30</f>
        <v>29.983257312657784</v>
      </c>
      <c r="J30" s="727">
        <f>SUM(J10:J27)</f>
        <v>603218</v>
      </c>
      <c r="K30" s="728">
        <f>J30*100/$N30</f>
        <v>29.307865273353766</v>
      </c>
      <c r="L30" s="727">
        <f>SUM(L10:L28)</f>
        <v>405483</v>
      </c>
      <c r="M30" s="728">
        <f>L30*100/$N30</f>
        <v>19.700740254162351</v>
      </c>
      <c r="N30" s="727">
        <f>F30+H30+J30+L30</f>
        <v>2058212</v>
      </c>
      <c r="O30" s="728">
        <f>G30+I30+K30+M30</f>
        <v>100.00000000000001</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552" t="s">
        <v>401</v>
      </c>
      <c r="C3" s="1552"/>
      <c r="D3" s="1552"/>
      <c r="E3" s="1552"/>
      <c r="F3" s="1552"/>
      <c r="G3" s="1552"/>
      <c r="H3" s="1552"/>
      <c r="I3" s="1552"/>
      <c r="J3" s="1552"/>
      <c r="K3" s="1552"/>
      <c r="L3" s="1552"/>
      <c r="M3" s="1552"/>
      <c r="N3" s="1552"/>
      <c r="O3" s="1552"/>
      <c r="P3" s="1552"/>
      <c r="Q3" s="1552"/>
      <c r="R3" s="1552"/>
      <c r="S3" s="1552"/>
      <c r="T3" s="1552"/>
      <c r="U3" s="1552"/>
      <c r="V3" s="1552"/>
      <c r="W3" s="1552"/>
      <c r="X3" s="1552"/>
      <c r="Y3" s="712"/>
    </row>
    <row r="4" spans="1:25" s="738"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55" t="s">
        <v>52</v>
      </c>
      <c r="G6" s="1555"/>
      <c r="H6" s="1555"/>
      <c r="I6" s="1555"/>
      <c r="J6" s="1555"/>
      <c r="K6" s="1555"/>
      <c r="L6" s="1555"/>
      <c r="M6" s="1555"/>
      <c r="N6" s="1555"/>
      <c r="O6" s="1555"/>
      <c r="P6" s="1555"/>
      <c r="Q6" s="1555"/>
      <c r="R6" s="1555"/>
      <c r="S6" s="1555"/>
      <c r="T6" s="1555"/>
      <c r="U6" s="1555"/>
      <c r="V6" s="1555"/>
      <c r="W6" s="1555"/>
      <c r="X6" s="154"/>
      <c r="Y6" s="154"/>
    </row>
    <row r="7" spans="1:25" s="133" customFormat="1" ht="64.5" customHeight="1" x14ac:dyDescent="0.25">
      <c r="A7" s="132"/>
      <c r="B7" s="1556" t="s">
        <v>12</v>
      </c>
      <c r="C7" s="155"/>
      <c r="D7" s="156"/>
      <c r="E7" s="155"/>
      <c r="F7" s="1557" t="s">
        <v>32</v>
      </c>
      <c r="G7" s="1557"/>
      <c r="H7" s="1557" t="s">
        <v>33</v>
      </c>
      <c r="I7" s="1557"/>
      <c r="J7" s="1557" t="s">
        <v>48</v>
      </c>
      <c r="K7" s="1557"/>
      <c r="L7" s="1557"/>
      <c r="M7" s="1557"/>
      <c r="N7" s="1557" t="s">
        <v>224</v>
      </c>
      <c r="O7" s="1557"/>
      <c r="P7" s="156"/>
      <c r="Q7" s="156"/>
    </row>
    <row r="8" spans="1:25" s="155" customFormat="1" ht="20.25" customHeight="1" x14ac:dyDescent="0.25">
      <c r="A8" s="189"/>
      <c r="B8" s="1556"/>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75562</v>
      </c>
      <c r="G10" s="165">
        <f t="shared" ref="G10:G27" si="0">F10*100/$N10</f>
        <v>24.00340536917442</v>
      </c>
      <c r="H10" s="164">
        <f>'31dictsaad'!N10</f>
        <v>137882</v>
      </c>
      <c r="I10" s="165">
        <f t="shared" ref="I10:I27" si="1">H10*100/$N10</f>
        <v>43.800290345841923</v>
      </c>
      <c r="J10" s="164">
        <f>'31dictsaad'!Q10</f>
        <v>101353</v>
      </c>
      <c r="K10" s="165">
        <f t="shared" ref="K10:K27" si="2">J10*100/$N10</f>
        <v>32.196304284983654</v>
      </c>
      <c r="L10" s="164"/>
      <c r="M10" s="165"/>
      <c r="N10" s="164">
        <f>F10+H10+J10+L10</f>
        <v>314797</v>
      </c>
      <c r="O10" s="165">
        <f>G10+I10+K10+M10</f>
        <v>100</v>
      </c>
      <c r="P10" s="166"/>
      <c r="Q10" s="166"/>
    </row>
    <row r="11" spans="1:25" s="162" customFormat="1" ht="18" customHeight="1" x14ac:dyDescent="0.25">
      <c r="A11" s="191"/>
      <c r="B11" s="146" t="s">
        <v>7</v>
      </c>
      <c r="C11" s="159"/>
      <c r="D11" s="163"/>
      <c r="F11" s="164">
        <f>'31dictsaad'!K11</f>
        <v>13398</v>
      </c>
      <c r="G11" s="165">
        <f t="shared" si="0"/>
        <v>29.350683491062039</v>
      </c>
      <c r="H11" s="164">
        <f>'31dictsaad'!N11</f>
        <v>16230</v>
      </c>
      <c r="I11" s="165">
        <f t="shared" si="1"/>
        <v>35.5546792849632</v>
      </c>
      <c r="J11" s="164">
        <f>'31dictsaad'!Q11</f>
        <v>16020</v>
      </c>
      <c r="K11" s="165">
        <f t="shared" si="2"/>
        <v>35.094637223974765</v>
      </c>
      <c r="L11" s="164"/>
      <c r="M11" s="165"/>
      <c r="N11" s="164">
        <f t="shared" ref="N11:O27" si="3">F11+H11+J11+L11</f>
        <v>45648</v>
      </c>
      <c r="O11" s="165">
        <f t="shared" si="3"/>
        <v>100</v>
      </c>
      <c r="P11" s="166"/>
      <c r="Q11" s="166"/>
    </row>
    <row r="12" spans="1:25" s="162" customFormat="1" ht="22.5" customHeight="1" x14ac:dyDescent="0.25">
      <c r="A12" s="191"/>
      <c r="B12" s="146" t="s">
        <v>37</v>
      </c>
      <c r="C12" s="159"/>
      <c r="D12" s="163"/>
      <c r="F12" s="163">
        <f>'31dictsaad'!K12</f>
        <v>8034</v>
      </c>
      <c r="G12" s="165">
        <f t="shared" si="0"/>
        <v>23.420692067749176</v>
      </c>
      <c r="H12" s="163">
        <f>'31dictsaad'!N12</f>
        <v>11395</v>
      </c>
      <c r="I12" s="165">
        <f t="shared" si="1"/>
        <v>33.218668921085616</v>
      </c>
      <c r="J12" s="163">
        <f>'31dictsaad'!Q12</f>
        <v>14874</v>
      </c>
      <c r="K12" s="165">
        <f t="shared" si="2"/>
        <v>43.360639011165205</v>
      </c>
      <c r="L12" s="163"/>
      <c r="M12" s="165"/>
      <c r="N12" s="164">
        <f t="shared" si="3"/>
        <v>34303</v>
      </c>
      <c r="O12" s="165">
        <f t="shared" si="3"/>
        <v>100</v>
      </c>
      <c r="P12" s="166"/>
      <c r="Q12" s="166"/>
    </row>
    <row r="13" spans="1:25" s="162" customFormat="1" ht="18" customHeight="1" x14ac:dyDescent="0.25">
      <c r="A13" s="191"/>
      <c r="B13" s="146" t="s">
        <v>38</v>
      </c>
      <c r="C13" s="159"/>
      <c r="D13" s="163"/>
      <c r="F13" s="164">
        <f>'31dictsaad'!K13</f>
        <v>8505</v>
      </c>
      <c r="G13" s="165">
        <f t="shared" si="0"/>
        <v>23.869664056579943</v>
      </c>
      <c r="H13" s="164">
        <f>'31dictsaad'!N13</f>
        <v>11446</v>
      </c>
      <c r="I13" s="165">
        <f t="shared" si="1"/>
        <v>32.123712497544275</v>
      </c>
      <c r="J13" s="164">
        <f>'31dictsaad'!Q13</f>
        <v>15680</v>
      </c>
      <c r="K13" s="165">
        <f t="shared" si="2"/>
        <v>44.006623445875782</v>
      </c>
      <c r="L13" s="164"/>
      <c r="M13" s="165"/>
      <c r="N13" s="164">
        <f t="shared" si="3"/>
        <v>35631</v>
      </c>
      <c r="O13" s="165">
        <f t="shared" si="3"/>
        <v>100</v>
      </c>
      <c r="P13" s="166"/>
      <c r="Q13" s="166"/>
    </row>
    <row r="14" spans="1:25" s="162" customFormat="1" ht="18" customHeight="1" x14ac:dyDescent="0.25">
      <c r="A14" s="191"/>
      <c r="B14" s="146" t="s">
        <v>6</v>
      </c>
      <c r="C14" s="159"/>
      <c r="D14" s="163"/>
      <c r="F14" s="164">
        <f>'31dictsaad'!K14</f>
        <v>19228</v>
      </c>
      <c r="G14" s="165">
        <f t="shared" si="0"/>
        <v>33.907630451267039</v>
      </c>
      <c r="H14" s="164">
        <f>'31dictsaad'!N14</f>
        <v>20133</v>
      </c>
      <c r="I14" s="165">
        <f t="shared" si="1"/>
        <v>35.503553353201546</v>
      </c>
      <c r="J14" s="164">
        <f>'31dictsaad'!Q14</f>
        <v>17346</v>
      </c>
      <c r="K14" s="165">
        <f t="shared" si="2"/>
        <v>30.588816195531415</v>
      </c>
      <c r="L14" s="164"/>
      <c r="M14" s="165"/>
      <c r="N14" s="164">
        <f t="shared" si="3"/>
        <v>56707</v>
      </c>
      <c r="O14" s="165">
        <f t="shared" si="3"/>
        <v>100</v>
      </c>
      <c r="P14" s="166"/>
      <c r="Q14" s="166"/>
    </row>
    <row r="15" spans="1:25" s="162" customFormat="1" ht="18" customHeight="1" x14ac:dyDescent="0.25">
      <c r="A15" s="191"/>
      <c r="B15" s="146" t="s">
        <v>5</v>
      </c>
      <c r="C15" s="159"/>
      <c r="D15" s="163"/>
      <c r="F15" s="163">
        <f>'31dictsaad'!K15</f>
        <v>5157</v>
      </c>
      <c r="G15" s="165">
        <f t="shared" si="0"/>
        <v>28.559561388935037</v>
      </c>
      <c r="H15" s="163">
        <f>'31dictsaad'!N15</f>
        <v>7745</v>
      </c>
      <c r="I15" s="165">
        <f t="shared" si="1"/>
        <v>42.891953259123888</v>
      </c>
      <c r="J15" s="163">
        <f>'31dictsaad'!Q15</f>
        <v>5155</v>
      </c>
      <c r="K15" s="165">
        <f t="shared" si="2"/>
        <v>28.548485351941075</v>
      </c>
      <c r="L15" s="163"/>
      <c r="M15" s="165"/>
      <c r="N15" s="164">
        <f t="shared" si="3"/>
        <v>18057</v>
      </c>
      <c r="O15" s="165">
        <f t="shared" si="3"/>
        <v>100</v>
      </c>
      <c r="P15" s="166"/>
      <c r="Q15" s="166"/>
    </row>
    <row r="16" spans="1:25" s="162" customFormat="1" ht="18" customHeight="1" x14ac:dyDescent="0.25">
      <c r="A16" s="191"/>
      <c r="B16" s="146" t="s">
        <v>4</v>
      </c>
      <c r="C16" s="159"/>
      <c r="D16" s="163"/>
      <c r="F16" s="164">
        <f>'31dictsaad'!K16</f>
        <v>34743</v>
      </c>
      <c r="G16" s="165">
        <f t="shared" si="0"/>
        <v>27.518989948594466</v>
      </c>
      <c r="H16" s="164">
        <f>'31dictsaad'!N16</f>
        <v>41519</v>
      </c>
      <c r="I16" s="165">
        <f t="shared" si="1"/>
        <v>32.886076149891885</v>
      </c>
      <c r="J16" s="164">
        <f>'31dictsaad'!Q16</f>
        <v>49989</v>
      </c>
      <c r="K16" s="165">
        <f t="shared" si="2"/>
        <v>39.594933901513649</v>
      </c>
      <c r="L16" s="164"/>
      <c r="M16" s="165"/>
      <c r="N16" s="164">
        <f t="shared" si="3"/>
        <v>126251</v>
      </c>
      <c r="O16" s="165">
        <f t="shared" si="3"/>
        <v>100</v>
      </c>
      <c r="P16" s="166"/>
      <c r="Q16" s="166"/>
    </row>
    <row r="17" spans="1:25" s="162" customFormat="1" ht="18" customHeight="1" x14ac:dyDescent="0.25">
      <c r="A17" s="191"/>
      <c r="B17" s="146" t="s">
        <v>40</v>
      </c>
      <c r="C17" s="159"/>
      <c r="D17" s="163"/>
      <c r="F17" s="164">
        <f>'31dictsaad'!K17</f>
        <v>23806</v>
      </c>
      <c r="G17" s="165">
        <f t="shared" si="0"/>
        <v>29.649649400306387</v>
      </c>
      <c r="H17" s="164">
        <f>'31dictsaad'!N17</f>
        <v>26381</v>
      </c>
      <c r="I17" s="165">
        <f t="shared" si="1"/>
        <v>32.856733631415729</v>
      </c>
      <c r="J17" s="164">
        <f>'31dictsaad'!Q17</f>
        <v>30104</v>
      </c>
      <c r="K17" s="165">
        <f t="shared" si="2"/>
        <v>37.493616968277891</v>
      </c>
      <c r="L17" s="164"/>
      <c r="M17" s="165"/>
      <c r="N17" s="164">
        <f t="shared" si="3"/>
        <v>80291</v>
      </c>
      <c r="O17" s="165">
        <f t="shared" si="3"/>
        <v>100</v>
      </c>
      <c r="P17" s="166"/>
      <c r="Q17" s="166"/>
    </row>
    <row r="18" spans="1:25" s="162" customFormat="1" ht="18" customHeight="1" x14ac:dyDescent="0.25">
      <c r="A18" s="191"/>
      <c r="B18" s="146" t="s">
        <v>41</v>
      </c>
      <c r="C18" s="159"/>
      <c r="D18" s="163"/>
      <c r="F18" s="164">
        <f>'31dictsaad'!K18</f>
        <v>49438</v>
      </c>
      <c r="G18" s="165">
        <f t="shared" si="0"/>
        <v>18.251088132251908</v>
      </c>
      <c r="H18" s="164">
        <f>'31dictsaad'!N18</f>
        <v>102227</v>
      </c>
      <c r="I18" s="165">
        <f t="shared" si="1"/>
        <v>37.739269114764262</v>
      </c>
      <c r="J18" s="164">
        <f>'31dictsaad'!Q18</f>
        <v>119212</v>
      </c>
      <c r="K18" s="165">
        <f t="shared" si="2"/>
        <v>44.009642752983829</v>
      </c>
      <c r="L18" s="164"/>
      <c r="M18" s="165"/>
      <c r="N18" s="164">
        <f t="shared" si="3"/>
        <v>270877</v>
      </c>
      <c r="O18" s="165">
        <f t="shared" si="3"/>
        <v>100</v>
      </c>
      <c r="P18" s="166"/>
      <c r="Q18" s="166"/>
    </row>
    <row r="19" spans="1:25" s="162" customFormat="1" ht="18" customHeight="1" x14ac:dyDescent="0.25">
      <c r="A19" s="191"/>
      <c r="B19" s="146" t="s">
        <v>3</v>
      </c>
      <c r="C19" s="159"/>
      <c r="D19" s="163"/>
      <c r="F19" s="164">
        <f>'31dictsaad'!K19</f>
        <v>48185</v>
      </c>
      <c r="G19" s="165">
        <f t="shared" si="0"/>
        <v>27.478700229250546</v>
      </c>
      <c r="H19" s="164">
        <f>'31dictsaad'!N19</f>
        <v>65612</v>
      </c>
      <c r="I19" s="165">
        <f>H19*100/$N19</f>
        <v>37.41688242070326</v>
      </c>
      <c r="J19" s="164">
        <f>'31dictsaad'!Q19</f>
        <v>61557</v>
      </c>
      <c r="K19" s="165">
        <f>J19*100/$N19</f>
        <v>35.104417350046191</v>
      </c>
      <c r="L19" s="164"/>
      <c r="M19" s="165"/>
      <c r="N19" s="164">
        <f t="shared" si="3"/>
        <v>175354</v>
      </c>
      <c r="O19" s="165">
        <f t="shared" si="3"/>
        <v>100</v>
      </c>
      <c r="P19" s="166"/>
      <c r="Q19" s="166"/>
    </row>
    <row r="20" spans="1:25" s="162" customFormat="1" ht="18" customHeight="1" x14ac:dyDescent="0.25">
      <c r="A20" s="191"/>
      <c r="B20" s="146" t="s">
        <v>2</v>
      </c>
      <c r="C20" s="159"/>
      <c r="D20" s="163"/>
      <c r="F20" s="164">
        <f>'31dictsaad'!K20</f>
        <v>13310</v>
      </c>
      <c r="G20" s="165">
        <f t="shared" si="0"/>
        <v>32.113301324583205</v>
      </c>
      <c r="H20" s="164">
        <f>'31dictsaad'!N20</f>
        <v>13704</v>
      </c>
      <c r="I20" s="165">
        <f>H20*100/$N20</f>
        <v>33.063912949067486</v>
      </c>
      <c r="J20" s="164">
        <f>'31dictsaad'!Q20</f>
        <v>14433</v>
      </c>
      <c r="K20" s="165">
        <f>J20*100/$N20</f>
        <v>34.822785726349316</v>
      </c>
      <c r="L20" s="164"/>
      <c r="M20" s="165"/>
      <c r="N20" s="164">
        <f t="shared" si="3"/>
        <v>41447</v>
      </c>
      <c r="O20" s="165">
        <f t="shared" si="3"/>
        <v>100</v>
      </c>
      <c r="P20" s="166"/>
      <c r="Q20" s="166"/>
    </row>
    <row r="21" spans="1:25" s="162" customFormat="1" ht="18" customHeight="1" x14ac:dyDescent="0.25">
      <c r="A21" s="191"/>
      <c r="B21" s="146" t="s">
        <v>35</v>
      </c>
      <c r="C21" s="159"/>
      <c r="D21" s="163"/>
      <c r="F21" s="164">
        <f>'31dictsaad'!K21</f>
        <v>25942</v>
      </c>
      <c r="G21" s="165">
        <f t="shared" si="0"/>
        <v>33.000470672043356</v>
      </c>
      <c r="H21" s="164">
        <f>'31dictsaad'!N21</f>
        <v>26823</v>
      </c>
      <c r="I21" s="165">
        <f>H21*100/$N21</f>
        <v>34.121178969864268</v>
      </c>
      <c r="J21" s="164">
        <f>'31dictsaad'!Q21</f>
        <v>25846</v>
      </c>
      <c r="K21" s="165">
        <f>J21*100/$N21</f>
        <v>32.878350358092376</v>
      </c>
      <c r="L21" s="164"/>
      <c r="M21" s="165"/>
      <c r="N21" s="164">
        <f t="shared" si="3"/>
        <v>78611</v>
      </c>
      <c r="O21" s="165">
        <f t="shared" si="3"/>
        <v>100</v>
      </c>
      <c r="P21" s="166"/>
      <c r="Q21" s="166"/>
    </row>
    <row r="22" spans="1:25" s="162" customFormat="1" ht="21" customHeight="1" x14ac:dyDescent="0.25">
      <c r="A22" s="191"/>
      <c r="B22" s="146" t="s">
        <v>42</v>
      </c>
      <c r="C22" s="159"/>
      <c r="D22" s="163"/>
      <c r="F22" s="164">
        <f>'31dictsaad'!K22</f>
        <v>65365</v>
      </c>
      <c r="G22" s="165">
        <f t="shared" si="0"/>
        <v>31.63322589699662</v>
      </c>
      <c r="H22" s="164">
        <f>'31dictsaad'!N22</f>
        <v>77004</v>
      </c>
      <c r="I22" s="165">
        <f>H22*100/$N22</f>
        <v>37.265890414936557</v>
      </c>
      <c r="J22" s="164">
        <f>'31dictsaad'!Q22</f>
        <v>64265</v>
      </c>
      <c r="K22" s="165">
        <f>J22*100/$N22</f>
        <v>31.100883688066823</v>
      </c>
      <c r="L22" s="164"/>
      <c r="M22" s="165"/>
      <c r="N22" s="164">
        <f t="shared" si="3"/>
        <v>206634</v>
      </c>
      <c r="O22" s="165">
        <f t="shared" si="3"/>
        <v>100</v>
      </c>
      <c r="P22" s="166"/>
      <c r="Q22" s="166"/>
    </row>
    <row r="23" spans="1:25" s="162" customFormat="1" ht="18" customHeight="1" x14ac:dyDescent="0.25">
      <c r="A23" s="191"/>
      <c r="B23" s="146" t="s">
        <v>43</v>
      </c>
      <c r="C23" s="159"/>
      <c r="D23" s="163"/>
      <c r="F23" s="164">
        <f>'31dictsaad'!K23</f>
        <v>14995</v>
      </c>
      <c r="G23" s="165">
        <f t="shared" si="0"/>
        <v>28.848188691586987</v>
      </c>
      <c r="H23" s="164">
        <f>'31dictsaad'!N23</f>
        <v>19465</v>
      </c>
      <c r="I23" s="165">
        <f>H23*100/$N23</f>
        <v>37.44781546393736</v>
      </c>
      <c r="J23" s="164">
        <f>'31dictsaad'!Q23</f>
        <v>17519</v>
      </c>
      <c r="K23" s="165">
        <f>J23*100/$N23</f>
        <v>33.703995844475656</v>
      </c>
      <c r="L23" s="164"/>
      <c r="M23" s="165"/>
      <c r="N23" s="164">
        <f t="shared" si="3"/>
        <v>51979</v>
      </c>
      <c r="O23" s="165">
        <f t="shared" si="3"/>
        <v>100</v>
      </c>
      <c r="P23" s="166"/>
      <c r="Q23" s="166"/>
    </row>
    <row r="24" spans="1:25" s="162" customFormat="1" ht="22.5" customHeight="1" x14ac:dyDescent="0.25">
      <c r="A24" s="191"/>
      <c r="B24" s="146" t="s">
        <v>44</v>
      </c>
      <c r="C24" s="159"/>
      <c r="D24" s="163"/>
      <c r="F24" s="163">
        <f>'31dictsaad'!K24</f>
        <v>3367</v>
      </c>
      <c r="G24" s="167">
        <f t="shared" si="0"/>
        <v>20.432065052491048</v>
      </c>
      <c r="H24" s="163">
        <f>'31dictsaad'!N24</f>
        <v>6550</v>
      </c>
      <c r="I24" s="165">
        <f t="shared" si="1"/>
        <v>39.747557497420964</v>
      </c>
      <c r="J24" s="163">
        <f>'31dictsaad'!Q24</f>
        <v>6562</v>
      </c>
      <c r="K24" s="165">
        <f t="shared" si="2"/>
        <v>39.820377450087989</v>
      </c>
      <c r="L24" s="163"/>
      <c r="M24" s="165"/>
      <c r="N24" s="163">
        <f t="shared" si="3"/>
        <v>16479</v>
      </c>
      <c r="O24" s="165">
        <f t="shared" si="3"/>
        <v>100</v>
      </c>
      <c r="P24" s="166"/>
      <c r="Q24" s="166"/>
    </row>
    <row r="25" spans="1:25" s="162" customFormat="1" ht="18" customHeight="1" x14ac:dyDescent="0.25">
      <c r="A25" s="191"/>
      <c r="B25" s="146" t="s">
        <v>45</v>
      </c>
      <c r="C25" s="159"/>
      <c r="D25" s="163"/>
      <c r="F25" s="163">
        <f>'31dictsaad'!K25</f>
        <v>19685</v>
      </c>
      <c r="G25" s="167">
        <f t="shared" si="0"/>
        <v>23.117484028560693</v>
      </c>
      <c r="H25" s="163">
        <f>'31dictsaad'!N25</f>
        <v>27099</v>
      </c>
      <c r="I25" s="165">
        <f t="shared" si="1"/>
        <v>31.824267192784667</v>
      </c>
      <c r="J25" s="163">
        <f>'31dictsaad'!Q25</f>
        <v>38368</v>
      </c>
      <c r="K25" s="165">
        <f t="shared" si="2"/>
        <v>45.058248778654644</v>
      </c>
      <c r="L25" s="163"/>
      <c r="M25" s="165"/>
      <c r="N25" s="163">
        <f t="shared" si="3"/>
        <v>85152</v>
      </c>
      <c r="O25" s="165">
        <f t="shared" si="3"/>
        <v>100</v>
      </c>
      <c r="P25" s="166"/>
      <c r="Q25" s="166"/>
    </row>
    <row r="26" spans="1:25" s="162" customFormat="1" ht="18" customHeight="1" x14ac:dyDescent="0.25">
      <c r="A26" s="191"/>
      <c r="B26" s="146" t="s">
        <v>46</v>
      </c>
      <c r="C26" s="159"/>
      <c r="D26" s="163"/>
      <c r="F26" s="163">
        <f>'31dictsaad'!K26</f>
        <v>2430</v>
      </c>
      <c r="G26" s="167">
        <f t="shared" si="0"/>
        <v>23.175965665236053</v>
      </c>
      <c r="H26" s="163">
        <f>'31dictsaad'!N26</f>
        <v>4411</v>
      </c>
      <c r="I26" s="165">
        <f t="shared" si="1"/>
        <v>42.069623271340006</v>
      </c>
      <c r="J26" s="163">
        <f>'31dictsaad'!Q26</f>
        <v>3644</v>
      </c>
      <c r="K26" s="165">
        <f t="shared" si="2"/>
        <v>34.754411063423937</v>
      </c>
      <c r="L26" s="163"/>
      <c r="M26" s="165"/>
      <c r="N26" s="163">
        <f t="shared" si="3"/>
        <v>10485</v>
      </c>
      <c r="O26" s="165">
        <f t="shared" si="3"/>
        <v>100</v>
      </c>
      <c r="P26" s="166"/>
      <c r="Q26" s="166"/>
    </row>
    <row r="27" spans="1:25" s="162" customFormat="1" ht="18" customHeight="1" x14ac:dyDescent="0.25">
      <c r="A27" s="191"/>
      <c r="B27" s="146" t="s">
        <v>1</v>
      </c>
      <c r="C27" s="159"/>
      <c r="D27" s="163"/>
      <c r="F27" s="163">
        <f>'31dictsaad'!K27</f>
        <v>1242</v>
      </c>
      <c r="G27" s="167">
        <f t="shared" si="0"/>
        <v>30.849478390461996</v>
      </c>
      <c r="H27" s="163">
        <f>'31dictsaad'!N27</f>
        <v>1493</v>
      </c>
      <c r="I27" s="165">
        <f t="shared" si="1"/>
        <v>37.083954297069049</v>
      </c>
      <c r="J27" s="163">
        <f>'31dictsaad'!Q27</f>
        <v>1291</v>
      </c>
      <c r="K27" s="165">
        <f t="shared" si="2"/>
        <v>32.066567312468955</v>
      </c>
      <c r="L27" s="163"/>
      <c r="M27" s="165"/>
      <c r="N27" s="164">
        <f t="shared" si="3"/>
        <v>4026</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432392</v>
      </c>
      <c r="G29" s="172">
        <f>F29*100/$N29</f>
        <v>26.162304890880478</v>
      </c>
      <c r="H29" s="147">
        <f>SUM(H10:H27)</f>
        <v>617119</v>
      </c>
      <c r="I29" s="172">
        <f>H29*100/$N29</f>
        <v>37.339394419774806</v>
      </c>
      <c r="J29" s="147">
        <f>SUM(J10:J27)</f>
        <v>603218</v>
      </c>
      <c r="K29" s="172">
        <f>J29*100/$N29</f>
        <v>36.498300689344717</v>
      </c>
      <c r="L29" s="147"/>
      <c r="M29" s="172"/>
      <c r="N29" s="147">
        <f>SUM(N10:N27)</f>
        <v>1652729</v>
      </c>
      <c r="O29" s="172">
        <f>N29*100/$N29</f>
        <v>100</v>
      </c>
      <c r="P29" s="172"/>
      <c r="Q29" s="172"/>
    </row>
    <row r="30" spans="1:25" s="162" customFormat="1" ht="20.25" customHeight="1" x14ac:dyDescent="0.25">
      <c r="B30" s="146" t="s">
        <v>0</v>
      </c>
      <c r="C30" s="173"/>
      <c r="D30" s="147">
        <f>SUM(D10:D29)</f>
        <v>0</v>
      </c>
      <c r="E30" s="174"/>
      <c r="F30" s="147">
        <f>SUM(F10:F27)</f>
        <v>432392</v>
      </c>
      <c r="G30" s="175">
        <f>F30*100/$N30</f>
        <v>26.162304890880478</v>
      </c>
      <c r="H30" s="147">
        <f>SUM(H10:H27)</f>
        <v>617119</v>
      </c>
      <c r="I30" s="175">
        <f>H30*100/$N30</f>
        <v>37.339394419774806</v>
      </c>
      <c r="J30" s="147">
        <f>SUM(J10:J27)</f>
        <v>603218</v>
      </c>
      <c r="K30" s="175">
        <f>J30*100/$N30</f>
        <v>36.498300689344717</v>
      </c>
      <c r="L30" s="147">
        <f>SUM(L10:L28)</f>
        <v>0</v>
      </c>
      <c r="M30" s="175">
        <f>L30*100/$N30</f>
        <v>0</v>
      </c>
      <c r="N30" s="147">
        <f>F30+H30+J30+L30</f>
        <v>1652729</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434"/>
      <c r="C3" s="1434"/>
      <c r="D3" s="1434"/>
      <c r="E3" s="1434"/>
      <c r="F3" s="1434"/>
      <c r="G3" s="1434"/>
      <c r="H3" s="1434"/>
      <c r="I3" s="1434"/>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530" t="s">
        <v>402</v>
      </c>
      <c r="B4" s="1530"/>
      <c r="C4" s="1530"/>
      <c r="D4" s="1530"/>
      <c r="E4" s="1530"/>
      <c r="F4" s="1530"/>
      <c r="G4" s="1530"/>
      <c r="H4" s="1530"/>
      <c r="I4" s="1530"/>
      <c r="J4" s="1530"/>
      <c r="K4" s="1530"/>
      <c r="L4" s="1530"/>
      <c r="M4" s="1530"/>
      <c r="N4" s="1530"/>
      <c r="O4" s="1530"/>
      <c r="P4" s="1530"/>
      <c r="Q4" s="1530"/>
      <c r="R4" s="1530"/>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72" t="str">
        <f>porsaad!$B$6</f>
        <v>Situación a 28 de febrero de 2025</v>
      </c>
      <c r="C5" s="1472"/>
      <c r="D5" s="1472"/>
      <c r="E5" s="1472"/>
      <c r="F5" s="1472"/>
      <c r="G5" s="1472"/>
      <c r="H5" s="1472"/>
      <c r="I5" s="1472"/>
      <c r="J5" s="1472"/>
      <c r="K5" s="1472"/>
      <c r="L5" s="1472"/>
      <c r="M5" s="1472"/>
      <c r="N5" s="1472"/>
      <c r="O5" s="1472"/>
      <c r="P5" s="1472"/>
      <c r="Q5" s="1472"/>
      <c r="R5" s="1472"/>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58" t="s">
        <v>12</v>
      </c>
      <c r="C8" s="437"/>
      <c r="D8" s="1560" t="s">
        <v>476</v>
      </c>
      <c r="E8" s="1561"/>
      <c r="F8" s="437"/>
      <c r="G8" s="1560" t="s">
        <v>475</v>
      </c>
      <c r="H8" s="1561"/>
      <c r="I8" s="437"/>
      <c r="J8" s="1562" t="s">
        <v>244</v>
      </c>
      <c r="K8" s="1563"/>
      <c r="L8" s="1563"/>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59"/>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8631862</v>
      </c>
      <c r="E11" s="676">
        <v>17.753838233662304</v>
      </c>
      <c r="F11" s="350"/>
      <c r="G11" s="758">
        <v>1059893</v>
      </c>
      <c r="H11" s="759">
        <v>16.24617275870235</v>
      </c>
      <c r="I11" s="756"/>
      <c r="J11" s="760">
        <v>392607</v>
      </c>
      <c r="K11" s="761">
        <f>J11*100/D11</f>
        <v>4.5483465792201034</v>
      </c>
      <c r="L11" s="759">
        <f>J11*100/G11</f>
        <v>37.042135385364375</v>
      </c>
      <c r="M11" s="396"/>
      <c r="N11" s="396">
        <f>_xlfn.RANK.EQ(L11,L$11:L$31,0)</f>
        <v>3</v>
      </c>
      <c r="O11" s="396">
        <v>1</v>
      </c>
      <c r="P11" s="396">
        <f>MATCH(O11,N$11:N$31,0)</f>
        <v>11</v>
      </c>
      <c r="Q11" s="568" t="str">
        <f>INDEX(B$11:B$31,P11,1)</f>
        <v>Extremadura</v>
      </c>
      <c r="R11" s="762">
        <f>INDEX(L$11:L$31,P11,1)</f>
        <v>37.835124406369921</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1351591</v>
      </c>
      <c r="E12" s="684">
        <v>2.7799248843498505</v>
      </c>
      <c r="F12" s="350"/>
      <c r="G12" s="765">
        <v>185859</v>
      </c>
      <c r="H12" s="766">
        <v>2.8488700489197121</v>
      </c>
      <c r="I12" s="756"/>
      <c r="J12" s="767">
        <v>53485</v>
      </c>
      <c r="K12" s="448">
        <f t="shared" ref="K12:K28" si="0">J12*100/D12</f>
        <v>3.9571882322388947</v>
      </c>
      <c r="L12" s="766">
        <f t="shared" ref="L12:L28" si="1">J12*100/G12</f>
        <v>28.777191311693272</v>
      </c>
      <c r="M12" s="396"/>
      <c r="N12" s="396">
        <f t="shared" ref="N12:N31" si="2">_xlfn.RANK.EQ(L12,L$11:L$31,0)</f>
        <v>13</v>
      </c>
      <c r="O12" s="396">
        <v>2</v>
      </c>
      <c r="P12" s="396">
        <f t="shared" ref="P12:P29" si="3">MATCH(O12,N$11:N$31,0)</f>
        <v>7</v>
      </c>
      <c r="Q12" s="568" t="str">
        <f t="shared" ref="Q12:Q29" si="4">INDEX(B$11:B$31,P12,1)</f>
        <v>Castilla y León</v>
      </c>
      <c r="R12" s="762">
        <f t="shared" ref="R12:R29" si="5">INDEX(L$11:L$31,P12,1)</f>
        <v>37.637404726339575</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1009599</v>
      </c>
      <c r="E13" s="684">
        <v>2.0765226931184988</v>
      </c>
      <c r="F13" s="350"/>
      <c r="G13" s="765">
        <v>187814</v>
      </c>
      <c r="H13" s="766">
        <v>2.8788365339736401</v>
      </c>
      <c r="I13" s="756"/>
      <c r="J13" s="767">
        <v>43328</v>
      </c>
      <c r="K13" s="448">
        <f t="shared" si="0"/>
        <v>4.2916048847116528</v>
      </c>
      <c r="L13" s="766">
        <f t="shared" si="1"/>
        <v>23.069632721735335</v>
      </c>
      <c r="M13" s="396"/>
      <c r="N13" s="396">
        <f t="shared" si="2"/>
        <v>17</v>
      </c>
      <c r="O13" s="396">
        <v>3</v>
      </c>
      <c r="P13" s="396">
        <f>MATCH(O13,N$11:N$31,0)</f>
        <v>1</v>
      </c>
      <c r="Q13" s="568" t="str">
        <f t="shared" si="4"/>
        <v>Andalucía</v>
      </c>
      <c r="R13" s="762">
        <f t="shared" si="5"/>
        <v>37.042135385364375</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1231768</v>
      </c>
      <c r="E14" s="684">
        <v>2.533475374537006</v>
      </c>
      <c r="F14" s="350"/>
      <c r="G14" s="765">
        <v>123205</v>
      </c>
      <c r="H14" s="766">
        <v>1.8885016834113664</v>
      </c>
      <c r="I14" s="756"/>
      <c r="J14" s="767">
        <v>44238</v>
      </c>
      <c r="K14" s="448">
        <f t="shared" si="0"/>
        <v>3.5914230601866586</v>
      </c>
      <c r="L14" s="766">
        <f t="shared" si="1"/>
        <v>35.906010308023212</v>
      </c>
      <c r="M14" s="396"/>
      <c r="N14" s="396">
        <f t="shared" si="2"/>
        <v>4</v>
      </c>
      <c r="O14" s="396">
        <v>4</v>
      </c>
      <c r="P14" s="396">
        <f t="shared" si="3"/>
        <v>4</v>
      </c>
      <c r="Q14" s="568" t="str">
        <f t="shared" si="4"/>
        <v>Balears, Illes</v>
      </c>
      <c r="R14" s="762">
        <f t="shared" si="5"/>
        <v>35.906010308023212</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2238754</v>
      </c>
      <c r="E15" s="684">
        <v>4.6046237023905645</v>
      </c>
      <c r="F15" s="350"/>
      <c r="G15" s="765">
        <v>262023</v>
      </c>
      <c r="H15" s="766">
        <v>4.0163213878697812</v>
      </c>
      <c r="I15" s="756"/>
      <c r="J15" s="767">
        <v>63901</v>
      </c>
      <c r="K15" s="448">
        <f t="shared" si="0"/>
        <v>2.8543109247375997</v>
      </c>
      <c r="L15" s="766">
        <f t="shared" si="1"/>
        <v>24.387553764364196</v>
      </c>
      <c r="M15" s="396"/>
      <c r="N15" s="396">
        <f t="shared" si="2"/>
        <v>16</v>
      </c>
      <c r="O15" s="396">
        <v>5</v>
      </c>
      <c r="P15" s="396">
        <f t="shared" si="3"/>
        <v>16</v>
      </c>
      <c r="Q15" s="568" t="str">
        <f t="shared" si="4"/>
        <v>País Vasco</v>
      </c>
      <c r="R15" s="762">
        <f t="shared" si="5"/>
        <v>34.919966301600674</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590851</v>
      </c>
      <c r="E16" s="684">
        <v>1.2152503219117274</v>
      </c>
      <c r="F16" s="350"/>
      <c r="G16" s="769">
        <v>102326</v>
      </c>
      <c r="H16" s="766">
        <v>1.5684657542855522</v>
      </c>
      <c r="I16" s="756"/>
      <c r="J16" s="767">
        <v>22822</v>
      </c>
      <c r="K16" s="448">
        <f t="shared" si="0"/>
        <v>3.8625643351707959</v>
      </c>
      <c r="L16" s="766">
        <f t="shared" si="1"/>
        <v>22.303226941344331</v>
      </c>
      <c r="M16" s="396"/>
      <c r="N16" s="396">
        <f t="shared" si="2"/>
        <v>18</v>
      </c>
      <c r="O16" s="396">
        <v>6</v>
      </c>
      <c r="P16" s="396">
        <f t="shared" si="3"/>
        <v>8</v>
      </c>
      <c r="Q16" s="568" t="str">
        <f t="shared" si="4"/>
        <v>Castilla - La Mancha</v>
      </c>
      <c r="R16" s="770">
        <f t="shared" si="5"/>
        <v>34.012052146832296</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2391682</v>
      </c>
      <c r="E17" s="684">
        <v>4.9191629030169768</v>
      </c>
      <c r="F17" s="350"/>
      <c r="G17" s="772">
        <v>417744</v>
      </c>
      <c r="H17" s="773">
        <v>6.4032323950732337</v>
      </c>
      <c r="I17" s="756"/>
      <c r="J17" s="774">
        <v>157228</v>
      </c>
      <c r="K17" s="587">
        <f t="shared" si="0"/>
        <v>6.5739508847748152</v>
      </c>
      <c r="L17" s="773">
        <f t="shared" si="1"/>
        <v>37.637404726339575</v>
      </c>
      <c r="M17" s="396"/>
      <c r="N17" s="396">
        <f t="shared" si="2"/>
        <v>2</v>
      </c>
      <c r="O17" s="396">
        <v>7</v>
      </c>
      <c r="P17" s="396">
        <f t="shared" si="3"/>
        <v>17</v>
      </c>
      <c r="Q17" s="568" t="str">
        <f t="shared" si="4"/>
        <v>Rioja, La</v>
      </c>
      <c r="R17" s="762">
        <f t="shared" si="5"/>
        <v>33.768545994065285</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2104433</v>
      </c>
      <c r="E18" s="684">
        <v>4.3283550009929108</v>
      </c>
      <c r="F18" s="350"/>
      <c r="G18" s="772">
        <v>286422</v>
      </c>
      <c r="H18" s="773">
        <v>4.3903123182180135</v>
      </c>
      <c r="I18" s="756"/>
      <c r="J18" s="774">
        <v>97418</v>
      </c>
      <c r="K18" s="587">
        <f t="shared" si="0"/>
        <v>4.6291804015618458</v>
      </c>
      <c r="L18" s="773">
        <f t="shared" si="1"/>
        <v>34.012052146832296</v>
      </c>
      <c r="M18" s="396"/>
      <c r="N18" s="396">
        <f t="shared" si="2"/>
        <v>6</v>
      </c>
      <c r="O18" s="396">
        <v>8</v>
      </c>
      <c r="P18" s="396">
        <f t="shared" si="3"/>
        <v>9</v>
      </c>
      <c r="Q18" s="568" t="str">
        <f t="shared" si="4"/>
        <v>Cataluña</v>
      </c>
      <c r="R18" s="762">
        <f t="shared" si="5"/>
        <v>32.630988711990291</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8012231</v>
      </c>
      <c r="E19" s="684">
        <v>16.479393792988624</v>
      </c>
      <c r="F19" s="350"/>
      <c r="G19" s="772">
        <v>1087880</v>
      </c>
      <c r="H19" s="773">
        <v>16.675161002796617</v>
      </c>
      <c r="I19" s="756"/>
      <c r="J19" s="774">
        <v>354986</v>
      </c>
      <c r="K19" s="587">
        <f t="shared" si="0"/>
        <v>4.43055124097146</v>
      </c>
      <c r="L19" s="773">
        <f t="shared" si="1"/>
        <v>32.630988711990291</v>
      </c>
      <c r="M19" s="396"/>
      <c r="N19" s="396">
        <f t="shared" si="2"/>
        <v>8</v>
      </c>
      <c r="O19" s="396">
        <v>9</v>
      </c>
      <c r="P19" s="396">
        <f t="shared" si="3"/>
        <v>21</v>
      </c>
      <c r="Q19" s="568" t="str">
        <f>INDEX(B$11:B$31,P19,1)</f>
        <v>TOTAL</v>
      </c>
      <c r="R19" s="762">
        <f t="shared" si="5"/>
        <v>31.548531527271418</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5319285</v>
      </c>
      <c r="E20" s="684">
        <v>10.94059722094102</v>
      </c>
      <c r="F20" s="350"/>
      <c r="G20" s="772">
        <v>655895</v>
      </c>
      <c r="H20" s="773">
        <v>10.053640774652798</v>
      </c>
      <c r="I20" s="756"/>
      <c r="J20" s="774">
        <v>204737</v>
      </c>
      <c r="K20" s="587">
        <f t="shared" si="0"/>
        <v>3.8489571436762646</v>
      </c>
      <c r="L20" s="773">
        <f>J20*100/G20</f>
        <v>31.214904824705172</v>
      </c>
      <c r="M20" s="396"/>
      <c r="N20" s="396">
        <f t="shared" si="2"/>
        <v>11</v>
      </c>
      <c r="O20" s="396">
        <v>10</v>
      </c>
      <c r="P20" s="396">
        <f t="shared" si="3"/>
        <v>13</v>
      </c>
      <c r="Q20" s="568" t="str">
        <f t="shared" si="4"/>
        <v>Madrid, Comunidad de</v>
      </c>
      <c r="R20" s="762">
        <f t="shared" si="5"/>
        <v>31.396469930210639</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1054681</v>
      </c>
      <c r="E21" s="684">
        <v>2.1692464339811264</v>
      </c>
      <c r="F21" s="350"/>
      <c r="G21" s="765">
        <v>151399</v>
      </c>
      <c r="H21" s="766">
        <v>2.3206628494525177</v>
      </c>
      <c r="I21" s="756"/>
      <c r="J21" s="767">
        <v>57282</v>
      </c>
      <c r="K21" s="448">
        <f t="shared" si="0"/>
        <v>5.4312156946033916</v>
      </c>
      <c r="L21" s="766">
        <f t="shared" si="1"/>
        <v>37.835124406369921</v>
      </c>
      <c r="M21" s="396"/>
      <c r="N21" s="396">
        <f t="shared" si="2"/>
        <v>1</v>
      </c>
      <c r="O21" s="396">
        <v>11</v>
      </c>
      <c r="P21" s="396">
        <f t="shared" si="3"/>
        <v>10</v>
      </c>
      <c r="Q21" s="568" t="str">
        <f t="shared" si="4"/>
        <v>Comunitat Valenciana</v>
      </c>
      <c r="R21" s="762">
        <f t="shared" si="5"/>
        <v>31.214904824705172</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2705833</v>
      </c>
      <c r="E22" s="684">
        <v>5.5653022915919159</v>
      </c>
      <c r="F22" s="350"/>
      <c r="G22" s="765">
        <v>482428</v>
      </c>
      <c r="H22" s="766">
        <v>7.3947168550365534</v>
      </c>
      <c r="I22" s="756"/>
      <c r="J22" s="767">
        <v>85220</v>
      </c>
      <c r="K22" s="448">
        <f t="shared" si="0"/>
        <v>3.1494922266082201</v>
      </c>
      <c r="L22" s="766">
        <f t="shared" si="1"/>
        <v>17.664812158498265</v>
      </c>
      <c r="M22" s="396"/>
      <c r="N22" s="396">
        <f t="shared" si="2"/>
        <v>19</v>
      </c>
      <c r="O22" s="396">
        <v>12</v>
      </c>
      <c r="P22" s="396">
        <f t="shared" si="3"/>
        <v>14</v>
      </c>
      <c r="Q22" s="568" t="str">
        <f t="shared" si="4"/>
        <v>Murcia, Región de</v>
      </c>
      <c r="R22" s="762">
        <f t="shared" si="5"/>
        <v>30.073917316911722</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7009268</v>
      </c>
      <c r="E23" s="684">
        <v>14.416519889727814</v>
      </c>
      <c r="F23" s="350"/>
      <c r="G23" s="765">
        <v>834941</v>
      </c>
      <c r="H23" s="766">
        <v>12.798080305581507</v>
      </c>
      <c r="I23" s="756"/>
      <c r="J23" s="767">
        <v>262142</v>
      </c>
      <c r="K23" s="448">
        <f t="shared" si="0"/>
        <v>3.7399340416146165</v>
      </c>
      <c r="L23" s="766">
        <f t="shared" si="1"/>
        <v>31.396469930210639</v>
      </c>
      <c r="M23" s="396"/>
      <c r="N23" s="396">
        <f t="shared" si="2"/>
        <v>10</v>
      </c>
      <c r="O23" s="396">
        <v>13</v>
      </c>
      <c r="P23" s="396">
        <f t="shared" si="3"/>
        <v>2</v>
      </c>
      <c r="Q23" s="568" t="str">
        <f t="shared" si="4"/>
        <v>Aragón</v>
      </c>
      <c r="R23" s="762">
        <f t="shared" si="5"/>
        <v>28.777191311693272</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1568492</v>
      </c>
      <c r="E24" s="684">
        <v>3.226042450492542</v>
      </c>
      <c r="F24" s="350"/>
      <c r="G24" s="765">
        <v>199412</v>
      </c>
      <c r="H24" s="766">
        <v>3.0566121317513688</v>
      </c>
      <c r="I24" s="756"/>
      <c r="J24" s="767">
        <v>59971</v>
      </c>
      <c r="K24" s="448">
        <f t="shared" si="0"/>
        <v>3.823481407619548</v>
      </c>
      <c r="L24" s="766">
        <f>J24*100/G24</f>
        <v>30.073917316911722</v>
      </c>
      <c r="M24" s="396"/>
      <c r="N24" s="396">
        <f t="shared" si="2"/>
        <v>12</v>
      </c>
      <c r="O24" s="396">
        <v>14</v>
      </c>
      <c r="P24" s="396">
        <f t="shared" si="3"/>
        <v>18</v>
      </c>
      <c r="Q24" s="568" t="str">
        <f t="shared" si="4"/>
        <v>Ceuta y Melilla</v>
      </c>
      <c r="R24" s="762">
        <f t="shared" si="5"/>
        <v>25.458619241002662</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678333</v>
      </c>
      <c r="E25" s="684">
        <v>1.3951815205751497</v>
      </c>
      <c r="F25" s="350"/>
      <c r="G25" s="769">
        <v>84373</v>
      </c>
      <c r="H25" s="766">
        <v>1.2932799199258731</v>
      </c>
      <c r="I25" s="756"/>
      <c r="J25" s="767">
        <v>20881</v>
      </c>
      <c r="K25" s="448">
        <f t="shared" si="0"/>
        <v>3.0782816109491944</v>
      </c>
      <c r="L25" s="766">
        <f t="shared" si="1"/>
        <v>24.748438481504746</v>
      </c>
      <c r="M25" s="396"/>
      <c r="N25" s="396">
        <f t="shared" si="2"/>
        <v>15</v>
      </c>
      <c r="O25" s="396">
        <v>15</v>
      </c>
      <c r="P25" s="396">
        <f t="shared" si="3"/>
        <v>15</v>
      </c>
      <c r="Q25" s="568" t="str">
        <f t="shared" si="4"/>
        <v>Navarra, Comunidad Foral de</v>
      </c>
      <c r="R25" s="770">
        <f t="shared" si="5"/>
        <v>24.748438481504746</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2227684</v>
      </c>
      <c r="E26" s="684">
        <v>4.5818551514977628</v>
      </c>
      <c r="F26" s="350"/>
      <c r="G26" s="769">
        <v>337108</v>
      </c>
      <c r="H26" s="766">
        <v>5.1672336795701383</v>
      </c>
      <c r="I26" s="756"/>
      <c r="J26" s="767">
        <v>117718</v>
      </c>
      <c r="K26" s="448">
        <f t="shared" si="0"/>
        <v>5.2843221929142556</v>
      </c>
      <c r="L26" s="766">
        <f t="shared" si="1"/>
        <v>34.919966301600674</v>
      </c>
      <c r="M26" s="396"/>
      <c r="N26" s="396">
        <f t="shared" si="2"/>
        <v>5</v>
      </c>
      <c r="O26" s="396">
        <v>16</v>
      </c>
      <c r="P26" s="396">
        <f t="shared" si="3"/>
        <v>5</v>
      </c>
      <c r="Q26" s="568" t="str">
        <f t="shared" si="4"/>
        <v>Canarias</v>
      </c>
      <c r="R26" s="762">
        <f t="shared" si="5"/>
        <v>24.387553764364196</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324184</v>
      </c>
      <c r="E27" s="686">
        <v>0.6667750589550181</v>
      </c>
      <c r="F27" s="350"/>
      <c r="G27" s="769">
        <v>43810</v>
      </c>
      <c r="H27" s="775">
        <v>0.67152517146424218</v>
      </c>
      <c r="I27" s="756"/>
      <c r="J27" s="767">
        <v>14794</v>
      </c>
      <c r="K27" s="448">
        <f t="shared" si="0"/>
        <v>4.5634577894035484</v>
      </c>
      <c r="L27" s="775">
        <f t="shared" si="1"/>
        <v>33.768545994065285</v>
      </c>
      <c r="M27" s="396"/>
      <c r="N27" s="396">
        <f t="shared" si="2"/>
        <v>7</v>
      </c>
      <c r="O27" s="396">
        <v>17</v>
      </c>
      <c r="P27" s="396">
        <f t="shared" si="3"/>
        <v>3</v>
      </c>
      <c r="Q27" s="568" t="str">
        <f t="shared" si="4"/>
        <v>Asturias, Principado de</v>
      </c>
      <c r="R27" s="762">
        <f t="shared" si="5"/>
        <v>23.069632721735335</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169164</v>
      </c>
      <c r="E28" s="775">
        <v>0.34793307526918876</v>
      </c>
      <c r="F28" s="328"/>
      <c r="G28" s="769">
        <v>21423</v>
      </c>
      <c r="H28" s="775">
        <v>0.32837442931473315</v>
      </c>
      <c r="I28" s="756"/>
      <c r="J28" s="767">
        <v>5454</v>
      </c>
      <c r="K28" s="448">
        <f t="shared" si="0"/>
        <v>3.2240902319642477</v>
      </c>
      <c r="L28" s="775">
        <f t="shared" si="1"/>
        <v>25.458619241002662</v>
      </c>
      <c r="M28" s="396"/>
      <c r="N28" s="396">
        <f t="shared" si="2"/>
        <v>14</v>
      </c>
      <c r="O28" s="396">
        <v>18</v>
      </c>
      <c r="P28" s="396">
        <f t="shared" si="3"/>
        <v>6</v>
      </c>
      <c r="Q28" s="568" t="str">
        <f t="shared" si="4"/>
        <v>Cantabria</v>
      </c>
      <c r="R28" s="762">
        <f t="shared" si="5"/>
        <v>22.303226941344331</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17.664812158498265</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56" t="s">
        <v>0</v>
      </c>
      <c r="C31" s="320"/>
      <c r="D31" s="1257">
        <f>SUM(D11:D28)</f>
        <v>48619695</v>
      </c>
      <c r="E31" s="1258">
        <f>SUM(E11:E28)</f>
        <v>99.999999999999986</v>
      </c>
      <c r="F31" s="591"/>
      <c r="G31" s="1257">
        <f>SUM(G11:G28)</f>
        <v>6523955</v>
      </c>
      <c r="H31" s="1258">
        <f>SUM(H11:H28)</f>
        <v>100</v>
      </c>
      <c r="I31" s="320"/>
      <c r="J31" s="1257">
        <f>SUM(J11:J30)</f>
        <v>2058212</v>
      </c>
      <c r="K31" s="1259">
        <f>J31*100/D31</f>
        <v>4.2332885880917184</v>
      </c>
      <c r="L31" s="1258">
        <f>J31*100/G31</f>
        <v>31.548531527271418</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76" t="str">
        <f>'22solcasaadpot'!B32:M32</f>
        <v>(1) Cifras INE de población referidas al 01/01/2024. Real Decreto 1210/2024, de 28 de noviembre BOE 12.12.24.</v>
      </c>
      <c r="C33" s="1476"/>
      <c r="D33" s="1476"/>
      <c r="E33" s="1476"/>
      <c r="F33" s="1476"/>
      <c r="G33" s="1476"/>
      <c r="H33" s="1476"/>
      <c r="I33" s="1476"/>
      <c r="J33" s="1476"/>
      <c r="K33" s="1476"/>
      <c r="L33" s="1476"/>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77" t="str">
        <f>'22solcasaadpot'!B33:Q33</f>
        <v>(2) Cifras de Población Potencialmente Dependiente calculadas según lo explicado en la metodología</v>
      </c>
      <c r="C34" s="1477"/>
      <c r="D34" s="1477"/>
      <c r="E34" s="1477"/>
      <c r="F34" s="1477"/>
      <c r="G34" s="1477"/>
      <c r="H34" s="1477"/>
      <c r="I34" s="1477"/>
      <c r="J34" s="1477"/>
      <c r="K34" s="1477"/>
      <c r="L34" s="1477"/>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3"/>
      <c r="C2" s="1433"/>
    </row>
    <row r="3" spans="1:53" s="345" customFormat="1" ht="4.5" customHeight="1" x14ac:dyDescent="0.25">
      <c r="B3" s="1434"/>
      <c r="C3" s="1434"/>
    </row>
    <row r="4" spans="1:53" s="345" customFormat="1" ht="17.25" customHeight="1" x14ac:dyDescent="0.25">
      <c r="A4" s="1435" t="s">
        <v>403</v>
      </c>
      <c r="B4" s="1435"/>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1:53" s="345" customFormat="1" ht="17.25" customHeight="1" x14ac:dyDescent="0.25">
      <c r="B5" s="1436" t="str">
        <f>porsaad!$B$6</f>
        <v>Situación a 28 de febrero de 2025</v>
      </c>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row>
    <row r="6" spans="1:53" s="345" customFormat="1" ht="6" customHeight="1" x14ac:dyDescent="0.25"/>
    <row r="7" spans="1:53" s="322" customFormat="1" ht="12.75" customHeight="1" x14ac:dyDescent="0.25">
      <c r="A7" s="316"/>
      <c r="B7" s="1437" t="s">
        <v>12</v>
      </c>
      <c r="C7" s="317"/>
      <c r="D7" s="1440" t="s">
        <v>244</v>
      </c>
      <c r="E7" s="1441"/>
      <c r="F7" s="1441"/>
      <c r="G7" s="1441"/>
      <c r="H7" s="1441"/>
      <c r="I7" s="318"/>
      <c r="J7" s="1444"/>
      <c r="K7" s="1444"/>
      <c r="L7" s="1444"/>
      <c r="M7" s="1444"/>
      <c r="N7" s="1444"/>
      <c r="O7" s="1444"/>
      <c r="P7" s="318"/>
      <c r="Q7" s="1444"/>
      <c r="R7" s="1444"/>
      <c r="S7" s="1444"/>
      <c r="T7" s="1444"/>
      <c r="U7" s="1444"/>
      <c r="V7" s="1444"/>
      <c r="W7" s="318"/>
      <c r="X7" s="1444"/>
      <c r="Y7" s="1444"/>
      <c r="Z7" s="1444"/>
      <c r="AA7" s="1444"/>
      <c r="AB7" s="1444"/>
      <c r="AC7" s="1445"/>
      <c r="AD7" s="319"/>
      <c r="AE7" s="319"/>
      <c r="AF7" s="320"/>
      <c r="AG7" s="320"/>
      <c r="AH7" s="320"/>
      <c r="AI7" s="320"/>
      <c r="AJ7" s="320"/>
      <c r="AK7" s="320"/>
      <c r="AL7" s="321"/>
    </row>
    <row r="8" spans="1:53" s="322" customFormat="1" ht="33.75" customHeight="1" x14ac:dyDescent="0.25">
      <c r="A8" s="316"/>
      <c r="B8" s="1438"/>
      <c r="C8" s="317"/>
      <c r="D8" s="1442"/>
      <c r="E8" s="1443"/>
      <c r="F8" s="1443"/>
      <c r="G8" s="1443"/>
      <c r="H8" s="1443"/>
      <c r="I8" s="323"/>
      <c r="J8" s="1446" t="s">
        <v>176</v>
      </c>
      <c r="K8" s="1447"/>
      <c r="L8" s="1447"/>
      <c r="M8" s="1447"/>
      <c r="N8" s="1447"/>
      <c r="O8" s="1448"/>
      <c r="P8" s="317"/>
      <c r="Q8" s="1446" t="s">
        <v>177</v>
      </c>
      <c r="R8" s="1447"/>
      <c r="S8" s="1447"/>
      <c r="T8" s="1447"/>
      <c r="U8" s="1447"/>
      <c r="V8" s="1448"/>
      <c r="W8" s="317"/>
      <c r="X8" s="1446" t="s">
        <v>178</v>
      </c>
      <c r="Y8" s="1447"/>
      <c r="Z8" s="1447"/>
      <c r="AA8" s="1447"/>
      <c r="AB8" s="1447"/>
      <c r="AC8" s="1448"/>
      <c r="AD8" s="319"/>
      <c r="AE8" s="319"/>
      <c r="AF8" s="320"/>
      <c r="AG8" s="320"/>
      <c r="AH8" s="320"/>
      <c r="AI8" s="320"/>
      <c r="AJ8" s="320"/>
      <c r="AK8" s="320"/>
      <c r="AL8" s="321"/>
    </row>
    <row r="9" spans="1:53" s="322" customFormat="1" ht="21.75" customHeight="1" x14ac:dyDescent="0.25">
      <c r="A9" s="316"/>
      <c r="B9" s="1438"/>
      <c r="C9" s="317"/>
      <c r="D9" s="1449" t="s">
        <v>9</v>
      </c>
      <c r="E9" s="1451" t="s">
        <v>24</v>
      </c>
      <c r="F9" s="1452"/>
      <c r="G9" s="1451" t="s">
        <v>23</v>
      </c>
      <c r="H9" s="1453"/>
      <c r="I9" s="323"/>
      <c r="J9" s="1454" t="s">
        <v>9</v>
      </c>
      <c r="K9" s="1457" t="s">
        <v>220</v>
      </c>
      <c r="L9" s="1459" t="s">
        <v>24</v>
      </c>
      <c r="M9" s="1460"/>
      <c r="N9" s="1455" t="s">
        <v>23</v>
      </c>
      <c r="O9" s="1456"/>
      <c r="P9" s="317"/>
      <c r="Q9" s="1454" t="s">
        <v>9</v>
      </c>
      <c r="R9" s="1457" t="s">
        <v>220</v>
      </c>
      <c r="S9" s="1459" t="s">
        <v>24</v>
      </c>
      <c r="T9" s="1460"/>
      <c r="U9" s="1455" t="s">
        <v>23</v>
      </c>
      <c r="V9" s="1456"/>
      <c r="W9" s="317"/>
      <c r="X9" s="1454" t="s">
        <v>9</v>
      </c>
      <c r="Y9" s="1457" t="s">
        <v>220</v>
      </c>
      <c r="Z9" s="1459" t="s">
        <v>24</v>
      </c>
      <c r="AA9" s="1460"/>
      <c r="AB9" s="1455" t="s">
        <v>23</v>
      </c>
      <c r="AC9" s="1456"/>
      <c r="AD9" s="319"/>
      <c r="AE9" s="319"/>
      <c r="AF9" s="320"/>
      <c r="AG9" s="320"/>
      <c r="AH9" s="320"/>
      <c r="AI9" s="320"/>
      <c r="AJ9" s="320"/>
      <c r="AK9" s="320"/>
      <c r="AL9" s="321"/>
    </row>
    <row r="10" spans="1:53" s="322" customFormat="1" ht="36.75" customHeight="1" x14ac:dyDescent="0.25">
      <c r="A10" s="316"/>
      <c r="B10" s="1439"/>
      <c r="C10" s="317"/>
      <c r="D10" s="1450"/>
      <c r="E10" s="407" t="s">
        <v>9</v>
      </c>
      <c r="F10" s="403" t="s">
        <v>220</v>
      </c>
      <c r="G10" s="406" t="s">
        <v>9</v>
      </c>
      <c r="H10" s="886" t="s">
        <v>220</v>
      </c>
      <c r="I10" s="346"/>
      <c r="J10" s="1450"/>
      <c r="K10" s="1458"/>
      <c r="L10" s="404" t="s">
        <v>9</v>
      </c>
      <c r="M10" s="403" t="s">
        <v>221</v>
      </c>
      <c r="N10" s="407" t="s">
        <v>9</v>
      </c>
      <c r="O10" s="402" t="s">
        <v>221</v>
      </c>
      <c r="P10" s="347"/>
      <c r="Q10" s="1450"/>
      <c r="R10" s="1458"/>
      <c r="S10" s="404" t="s">
        <v>9</v>
      </c>
      <c r="T10" s="403" t="s">
        <v>221</v>
      </c>
      <c r="U10" s="407" t="s">
        <v>9</v>
      </c>
      <c r="V10" s="402" t="s">
        <v>221</v>
      </c>
      <c r="W10" s="347"/>
      <c r="X10" s="1450"/>
      <c r="Y10" s="145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392607</v>
      </c>
      <c r="E12" s="352">
        <f>L12+S12+Z12</f>
        <v>244803</v>
      </c>
      <c r="F12" s="353">
        <f>E12/$D12*100</f>
        <v>62.353192887544026</v>
      </c>
      <c r="G12" s="352">
        <f>N12+U12+AB12</f>
        <v>147804</v>
      </c>
      <c r="H12" s="354">
        <f>G12/$D12*100</f>
        <v>37.646807112455967</v>
      </c>
      <c r="I12" s="350"/>
      <c r="J12" s="355">
        <v>113560</v>
      </c>
      <c r="K12" s="356">
        <v>28.924598899153608</v>
      </c>
      <c r="L12" s="357">
        <v>47702</v>
      </c>
      <c r="M12" s="353">
        <v>42.005988023952092</v>
      </c>
      <c r="N12" s="357">
        <v>65858</v>
      </c>
      <c r="O12" s="358">
        <v>57.994011976047901</v>
      </c>
      <c r="P12" s="350"/>
      <c r="Q12" s="355">
        <v>92325</v>
      </c>
      <c r="R12" s="356">
        <v>23.515882294508248</v>
      </c>
      <c r="S12" s="357">
        <v>61125</v>
      </c>
      <c r="T12" s="353">
        <v>66.206336311941513</v>
      </c>
      <c r="U12" s="357">
        <v>31200</v>
      </c>
      <c r="V12" s="358">
        <v>33.793663688058487</v>
      </c>
      <c r="W12" s="350"/>
      <c r="X12" s="355">
        <v>186722</v>
      </c>
      <c r="Y12" s="356">
        <v>47.559518806338147</v>
      </c>
      <c r="Z12" s="357">
        <v>135976</v>
      </c>
      <c r="AA12" s="353">
        <v>72.822698985657823</v>
      </c>
      <c r="AB12" s="357">
        <v>50746</v>
      </c>
      <c r="AC12" s="358">
        <f t="shared" ref="AC12:AC29" si="0">AB12/$X12*100</f>
        <v>27.177301014342177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53485</v>
      </c>
      <c r="E13" s="365">
        <f t="shared" ref="E13:E29" si="2">L13+S13+Z13</f>
        <v>34329</v>
      </c>
      <c r="F13" s="366">
        <f t="shared" ref="F13:H29" si="3">E13/$D13*100</f>
        <v>64.184350752547445</v>
      </c>
      <c r="G13" s="365">
        <f t="shared" ref="G13:G29" si="4">N13+U13+AB13</f>
        <v>19156</v>
      </c>
      <c r="H13" s="367">
        <f t="shared" si="3"/>
        <v>35.815649247452555</v>
      </c>
      <c r="I13" s="350"/>
      <c r="J13" s="368">
        <v>10548</v>
      </c>
      <c r="K13" s="369">
        <v>19.721417219781248</v>
      </c>
      <c r="L13" s="370">
        <v>4506</v>
      </c>
      <c r="M13" s="371">
        <v>42.718998862343568</v>
      </c>
      <c r="N13" s="370">
        <v>6042</v>
      </c>
      <c r="O13" s="372">
        <v>57.281001137656432</v>
      </c>
      <c r="P13" s="350"/>
      <c r="Q13" s="368">
        <v>10344</v>
      </c>
      <c r="R13" s="369">
        <v>19.340001869683089</v>
      </c>
      <c r="S13" s="370">
        <v>6355</v>
      </c>
      <c r="T13" s="371">
        <v>61.43658159319412</v>
      </c>
      <c r="U13" s="370">
        <v>3989</v>
      </c>
      <c r="V13" s="372">
        <v>38.56341840680588</v>
      </c>
      <c r="W13" s="350"/>
      <c r="X13" s="368">
        <v>32593</v>
      </c>
      <c r="Y13" s="369">
        <v>60.93858091053567</v>
      </c>
      <c r="Z13" s="370">
        <v>23468</v>
      </c>
      <c r="AA13" s="371">
        <v>72.003190869205042</v>
      </c>
      <c r="AB13" s="370">
        <v>9125</v>
      </c>
      <c r="AC13" s="372">
        <f t="shared" si="0"/>
        <v>27.996809130794958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43328</v>
      </c>
      <c r="E14" s="365">
        <f t="shared" si="2"/>
        <v>27895</v>
      </c>
      <c r="F14" s="366">
        <f t="shared" si="3"/>
        <v>64.381000738552444</v>
      </c>
      <c r="G14" s="365">
        <f t="shared" si="4"/>
        <v>15433</v>
      </c>
      <c r="H14" s="367">
        <f t="shared" si="3"/>
        <v>35.618999261447563</v>
      </c>
      <c r="I14" s="350"/>
      <c r="J14" s="368">
        <v>9892</v>
      </c>
      <c r="K14" s="369">
        <v>22.830502215657312</v>
      </c>
      <c r="L14" s="370">
        <v>4134</v>
      </c>
      <c r="M14" s="371">
        <v>41.791346542660733</v>
      </c>
      <c r="N14" s="370">
        <v>5758</v>
      </c>
      <c r="O14" s="372">
        <v>58.208653457339267</v>
      </c>
      <c r="P14" s="350"/>
      <c r="Q14" s="368">
        <v>9547</v>
      </c>
      <c r="R14" s="369">
        <v>22.034250369276219</v>
      </c>
      <c r="S14" s="370">
        <v>5790</v>
      </c>
      <c r="T14" s="371">
        <v>60.647323766628261</v>
      </c>
      <c r="U14" s="370">
        <v>3757</v>
      </c>
      <c r="V14" s="372">
        <v>39.352676233371739</v>
      </c>
      <c r="W14" s="350"/>
      <c r="X14" s="368">
        <v>23889</v>
      </c>
      <c r="Y14" s="369">
        <v>55.135247415066466</v>
      </c>
      <c r="Z14" s="370">
        <v>17971</v>
      </c>
      <c r="AA14" s="371">
        <v>75.227091967014104</v>
      </c>
      <c r="AB14" s="370">
        <v>5918</v>
      </c>
      <c r="AC14" s="372">
        <f t="shared" si="0"/>
        <v>24.772908032985892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44238</v>
      </c>
      <c r="E15" s="365">
        <f t="shared" si="2"/>
        <v>26861</v>
      </c>
      <c r="F15" s="366">
        <f t="shared" si="3"/>
        <v>60.719291107192909</v>
      </c>
      <c r="G15" s="365">
        <f t="shared" si="4"/>
        <v>17377</v>
      </c>
      <c r="H15" s="367">
        <f t="shared" si="3"/>
        <v>39.280708892807084</v>
      </c>
      <c r="I15" s="350"/>
      <c r="J15" s="368">
        <v>12724</v>
      </c>
      <c r="K15" s="369">
        <v>28.76260228762602</v>
      </c>
      <c r="L15" s="370">
        <v>5509</v>
      </c>
      <c r="M15" s="371">
        <v>43.296133291417796</v>
      </c>
      <c r="N15" s="370">
        <v>7215</v>
      </c>
      <c r="O15" s="372">
        <v>56.703866708582204</v>
      </c>
      <c r="P15" s="350"/>
      <c r="Q15" s="368">
        <v>10305</v>
      </c>
      <c r="R15" s="369">
        <v>23.294452732944528</v>
      </c>
      <c r="S15" s="370">
        <v>6165</v>
      </c>
      <c r="T15" s="371">
        <v>59.825327510917027</v>
      </c>
      <c r="U15" s="370">
        <v>4140</v>
      </c>
      <c r="V15" s="372">
        <v>40.174672489082965</v>
      </c>
      <c r="W15" s="350"/>
      <c r="X15" s="368">
        <v>21209</v>
      </c>
      <c r="Y15" s="369">
        <v>47.942944979429448</v>
      </c>
      <c r="Z15" s="370">
        <v>15187</v>
      </c>
      <c r="AA15" s="371">
        <v>71.60639351218822</v>
      </c>
      <c r="AB15" s="370">
        <v>6022</v>
      </c>
      <c r="AC15" s="372">
        <f t="shared" si="0"/>
        <v>28.39360648781178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63901</v>
      </c>
      <c r="E16" s="365">
        <f t="shared" si="2"/>
        <v>37324</v>
      </c>
      <c r="F16" s="366">
        <f t="shared" si="3"/>
        <v>58.409101579005018</v>
      </c>
      <c r="G16" s="365">
        <f t="shared" si="4"/>
        <v>26577</v>
      </c>
      <c r="H16" s="367">
        <f t="shared" si="3"/>
        <v>41.590898420994975</v>
      </c>
      <c r="I16" s="350"/>
      <c r="J16" s="368">
        <v>23103</v>
      </c>
      <c r="K16" s="369">
        <v>36.154363781474466</v>
      </c>
      <c r="L16" s="370">
        <v>9443</v>
      </c>
      <c r="M16" s="371">
        <v>40.873479634679477</v>
      </c>
      <c r="N16" s="370">
        <v>13660</v>
      </c>
      <c r="O16" s="372">
        <v>59.126520365320523</v>
      </c>
      <c r="P16" s="350"/>
      <c r="Q16" s="368">
        <v>14252</v>
      </c>
      <c r="R16" s="369">
        <v>22.303250340370258</v>
      </c>
      <c r="S16" s="370">
        <v>8634</v>
      </c>
      <c r="T16" s="371">
        <v>60.58097109177659</v>
      </c>
      <c r="U16" s="370">
        <v>5618</v>
      </c>
      <c r="V16" s="372">
        <v>39.41902890822341</v>
      </c>
      <c r="W16" s="350"/>
      <c r="X16" s="368">
        <v>26546</v>
      </c>
      <c r="Y16" s="369">
        <v>41.542385878155272</v>
      </c>
      <c r="Z16" s="370">
        <v>19247</v>
      </c>
      <c r="AA16" s="371">
        <v>72.504332102765005</v>
      </c>
      <c r="AB16" s="370">
        <v>7299</v>
      </c>
      <c r="AC16" s="372">
        <f t="shared" si="0"/>
        <v>27.495667897234988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22822</v>
      </c>
      <c r="E17" s="375">
        <f t="shared" si="2"/>
        <v>14059</v>
      </c>
      <c r="F17" s="376">
        <f t="shared" si="3"/>
        <v>61.602839365524495</v>
      </c>
      <c r="G17" s="375">
        <f t="shared" si="4"/>
        <v>8763</v>
      </c>
      <c r="H17" s="367">
        <f t="shared" si="3"/>
        <v>38.397160634475505</v>
      </c>
      <c r="I17" s="350"/>
      <c r="J17" s="377">
        <v>6369</v>
      </c>
      <c r="K17" s="378">
        <v>27.907282446761894</v>
      </c>
      <c r="L17" s="375">
        <v>2693</v>
      </c>
      <c r="M17" s="376">
        <v>42.282932956508084</v>
      </c>
      <c r="N17" s="375">
        <v>3676</v>
      </c>
      <c r="O17" s="372">
        <v>57.717067043491909</v>
      </c>
      <c r="P17" s="350"/>
      <c r="Q17" s="377">
        <v>4864</v>
      </c>
      <c r="R17" s="378">
        <v>21.312768381386384</v>
      </c>
      <c r="S17" s="375">
        <v>2772</v>
      </c>
      <c r="T17" s="376">
        <v>56.99013157894737</v>
      </c>
      <c r="U17" s="375">
        <v>2092</v>
      </c>
      <c r="V17" s="372">
        <v>43.00986842105263</v>
      </c>
      <c r="W17" s="350"/>
      <c r="X17" s="377">
        <v>11589</v>
      </c>
      <c r="Y17" s="378">
        <v>50.779949171851726</v>
      </c>
      <c r="Z17" s="375">
        <v>8594</v>
      </c>
      <c r="AA17" s="376">
        <v>74.156527741824135</v>
      </c>
      <c r="AB17" s="375">
        <v>2995</v>
      </c>
      <c r="AC17" s="372">
        <f t="shared" si="0"/>
        <v>25.843472258175858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157228</v>
      </c>
      <c r="E18" s="365">
        <f t="shared" si="2"/>
        <v>98064</v>
      </c>
      <c r="F18" s="366">
        <f t="shared" si="3"/>
        <v>62.370570127458215</v>
      </c>
      <c r="G18" s="365">
        <f t="shared" si="4"/>
        <v>59164</v>
      </c>
      <c r="H18" s="367">
        <f t="shared" si="3"/>
        <v>37.629429872541785</v>
      </c>
      <c r="I18" s="350"/>
      <c r="J18" s="368">
        <v>32151</v>
      </c>
      <c r="K18" s="369">
        <v>20.448647823542881</v>
      </c>
      <c r="L18" s="370">
        <v>13582</v>
      </c>
      <c r="M18" s="371">
        <v>42.244409194115271</v>
      </c>
      <c r="N18" s="370">
        <v>18569</v>
      </c>
      <c r="O18" s="372">
        <v>57.755590805884729</v>
      </c>
      <c r="P18" s="350"/>
      <c r="Q18" s="368">
        <v>28409</v>
      </c>
      <c r="R18" s="369">
        <v>18.068664614445265</v>
      </c>
      <c r="S18" s="370">
        <v>16343</v>
      </c>
      <c r="T18" s="371">
        <v>57.527544088141077</v>
      </c>
      <c r="U18" s="370">
        <v>12066</v>
      </c>
      <c r="V18" s="372">
        <v>42.472455911858923</v>
      </c>
      <c r="W18" s="350"/>
      <c r="X18" s="368">
        <v>96668</v>
      </c>
      <c r="Y18" s="369">
        <v>61.482687562011847</v>
      </c>
      <c r="Z18" s="370">
        <v>68139</v>
      </c>
      <c r="AA18" s="371">
        <v>70.48764844622832</v>
      </c>
      <c r="AB18" s="370">
        <v>28529</v>
      </c>
      <c r="AC18" s="372">
        <f t="shared" si="0"/>
        <v>29.512351553771669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97418</v>
      </c>
      <c r="E19" s="365">
        <f t="shared" si="2"/>
        <v>60893</v>
      </c>
      <c r="F19" s="366">
        <f t="shared" si="3"/>
        <v>62.50692890430927</v>
      </c>
      <c r="G19" s="365">
        <f t="shared" si="4"/>
        <v>36525</v>
      </c>
      <c r="H19" s="367">
        <f t="shared" si="3"/>
        <v>37.49307109569073</v>
      </c>
      <c r="I19" s="350"/>
      <c r="J19" s="368">
        <v>22845</v>
      </c>
      <c r="K19" s="369">
        <v>23.450491695579874</v>
      </c>
      <c r="L19" s="370">
        <v>9614</v>
      </c>
      <c r="M19" s="371">
        <v>42.083606916174219</v>
      </c>
      <c r="N19" s="370">
        <v>13231</v>
      </c>
      <c r="O19" s="372">
        <v>57.916393083825781</v>
      </c>
      <c r="P19" s="350"/>
      <c r="Q19" s="368">
        <v>19172</v>
      </c>
      <c r="R19" s="369">
        <v>19.680141246997472</v>
      </c>
      <c r="S19" s="370">
        <v>11953</v>
      </c>
      <c r="T19" s="371">
        <v>62.346129772585023</v>
      </c>
      <c r="U19" s="370">
        <v>7219</v>
      </c>
      <c r="V19" s="372">
        <v>37.653870227414984</v>
      </c>
      <c r="W19" s="350"/>
      <c r="X19" s="368">
        <v>55401</v>
      </c>
      <c r="Y19" s="369">
        <v>56.86936705742265</v>
      </c>
      <c r="Z19" s="370">
        <v>39326</v>
      </c>
      <c r="AA19" s="371">
        <v>70.98427826212523</v>
      </c>
      <c r="AB19" s="370">
        <v>16075</v>
      </c>
      <c r="AC19" s="372">
        <f t="shared" si="0"/>
        <v>29.015721737874767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354986</v>
      </c>
      <c r="E20" s="365">
        <f t="shared" si="2"/>
        <v>222956</v>
      </c>
      <c r="F20" s="366">
        <f t="shared" si="3"/>
        <v>62.806983937394712</v>
      </c>
      <c r="G20" s="365">
        <f t="shared" si="4"/>
        <v>132030</v>
      </c>
      <c r="H20" s="367">
        <f t="shared" si="3"/>
        <v>37.193016062605288</v>
      </c>
      <c r="I20" s="350"/>
      <c r="J20" s="368">
        <v>90093</v>
      </c>
      <c r="K20" s="369">
        <v>25.379310733381033</v>
      </c>
      <c r="L20" s="370">
        <v>39536</v>
      </c>
      <c r="M20" s="371">
        <v>43.883542561575261</v>
      </c>
      <c r="N20" s="370">
        <v>50557</v>
      </c>
      <c r="O20" s="372">
        <v>56.116457438424739</v>
      </c>
      <c r="P20" s="350"/>
      <c r="Q20" s="368">
        <v>79812</v>
      </c>
      <c r="R20" s="369">
        <v>22.483140180176122</v>
      </c>
      <c r="S20" s="370">
        <v>50187</v>
      </c>
      <c r="T20" s="371">
        <v>62.881521575702905</v>
      </c>
      <c r="U20" s="370">
        <v>29625</v>
      </c>
      <c r="V20" s="372">
        <v>37.118478424297095</v>
      </c>
      <c r="W20" s="350"/>
      <c r="X20" s="368">
        <v>185081</v>
      </c>
      <c r="Y20" s="369">
        <v>52.137549086442846</v>
      </c>
      <c r="Z20" s="370">
        <v>133233</v>
      </c>
      <c r="AA20" s="371">
        <v>71.98631950335259</v>
      </c>
      <c r="AB20" s="370">
        <v>51848</v>
      </c>
      <c r="AC20" s="372">
        <f t="shared" si="0"/>
        <v>28.013680496647414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204737</v>
      </c>
      <c r="E21" s="365">
        <f t="shared" si="2"/>
        <v>126305</v>
      </c>
      <c r="F21" s="366">
        <f t="shared" si="3"/>
        <v>61.691340597937838</v>
      </c>
      <c r="G21" s="365">
        <f t="shared" si="4"/>
        <v>78432</v>
      </c>
      <c r="H21" s="367">
        <f t="shared" si="3"/>
        <v>38.308659402062155</v>
      </c>
      <c r="I21" s="350"/>
      <c r="J21" s="368">
        <v>55295</v>
      </c>
      <c r="K21" s="369">
        <v>27.007819788313785</v>
      </c>
      <c r="L21" s="370">
        <v>22456</v>
      </c>
      <c r="M21" s="371">
        <v>40.611266841486568</v>
      </c>
      <c r="N21" s="370">
        <v>32839</v>
      </c>
      <c r="O21" s="372">
        <v>59.388733158513432</v>
      </c>
      <c r="P21" s="350"/>
      <c r="Q21" s="368">
        <v>44135</v>
      </c>
      <c r="R21" s="369">
        <v>21.556924249158676</v>
      </c>
      <c r="S21" s="370">
        <v>27209</v>
      </c>
      <c r="T21" s="371">
        <v>61.649484536082475</v>
      </c>
      <c r="U21" s="370">
        <v>16926</v>
      </c>
      <c r="V21" s="372">
        <v>38.350515463917532</v>
      </c>
      <c r="W21" s="350"/>
      <c r="X21" s="368">
        <v>105307</v>
      </c>
      <c r="Y21" s="369">
        <v>51.435255962527535</v>
      </c>
      <c r="Z21" s="370">
        <v>76640</v>
      </c>
      <c r="AA21" s="371">
        <v>72.777688092909301</v>
      </c>
      <c r="AB21" s="370">
        <v>28667</v>
      </c>
      <c r="AC21" s="372">
        <f t="shared" si="0"/>
        <v>27.222311907090695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57282</v>
      </c>
      <c r="E22" s="365">
        <f t="shared" si="2"/>
        <v>36283</v>
      </c>
      <c r="F22" s="366">
        <f t="shared" si="3"/>
        <v>63.341014629377469</v>
      </c>
      <c r="G22" s="365">
        <f t="shared" si="4"/>
        <v>20999</v>
      </c>
      <c r="H22" s="367">
        <f t="shared" si="3"/>
        <v>36.658985370622531</v>
      </c>
      <c r="I22" s="350"/>
      <c r="J22" s="368">
        <v>13451</v>
      </c>
      <c r="K22" s="369">
        <v>23.482071156733355</v>
      </c>
      <c r="L22" s="370">
        <v>5903</v>
      </c>
      <c r="M22" s="371">
        <v>43.885212995316337</v>
      </c>
      <c r="N22" s="370">
        <v>7548</v>
      </c>
      <c r="O22" s="372">
        <v>56.114787004683663</v>
      </c>
      <c r="P22" s="350"/>
      <c r="Q22" s="368">
        <v>12221</v>
      </c>
      <c r="R22" s="369">
        <v>21.334799762578122</v>
      </c>
      <c r="S22" s="370">
        <v>7696</v>
      </c>
      <c r="T22" s="371">
        <v>62.973570084281164</v>
      </c>
      <c r="U22" s="370">
        <v>4525</v>
      </c>
      <c r="V22" s="372">
        <v>37.026429915718843</v>
      </c>
      <c r="W22" s="350"/>
      <c r="X22" s="368">
        <v>31610</v>
      </c>
      <c r="Y22" s="369">
        <v>55.183129080688516</v>
      </c>
      <c r="Z22" s="370">
        <v>22684</v>
      </c>
      <c r="AA22" s="371">
        <v>71.762100601075602</v>
      </c>
      <c r="AB22" s="370">
        <v>8926</v>
      </c>
      <c r="AC22" s="372">
        <f t="shared" si="0"/>
        <v>28.237899398924394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85220</v>
      </c>
      <c r="E23" s="365">
        <f t="shared" si="2"/>
        <v>52696</v>
      </c>
      <c r="F23" s="366">
        <f t="shared" si="3"/>
        <v>61.835249941328328</v>
      </c>
      <c r="G23" s="365">
        <f t="shared" si="4"/>
        <v>32524</v>
      </c>
      <c r="H23" s="367">
        <f t="shared" si="3"/>
        <v>38.164750058671679</v>
      </c>
      <c r="I23" s="350"/>
      <c r="J23" s="368">
        <v>25214</v>
      </c>
      <c r="K23" s="369">
        <v>29.586951419854497</v>
      </c>
      <c r="L23" s="370">
        <v>9876</v>
      </c>
      <c r="M23" s="371">
        <v>39.168715792813522</v>
      </c>
      <c r="N23" s="370">
        <v>15338</v>
      </c>
      <c r="O23" s="372">
        <v>60.831284207186485</v>
      </c>
      <c r="P23" s="350"/>
      <c r="Q23" s="368">
        <v>14865</v>
      </c>
      <c r="R23" s="369">
        <v>17.443088476883361</v>
      </c>
      <c r="S23" s="370">
        <v>8627</v>
      </c>
      <c r="T23" s="371">
        <v>58.03565422132526</v>
      </c>
      <c r="U23" s="370">
        <v>6238</v>
      </c>
      <c r="V23" s="372">
        <v>41.96434577867474</v>
      </c>
      <c r="W23" s="350"/>
      <c r="X23" s="368">
        <v>45141</v>
      </c>
      <c r="Y23" s="369">
        <v>52.969960103262146</v>
      </c>
      <c r="Z23" s="370">
        <v>34193</v>
      </c>
      <c r="AA23" s="371">
        <v>75.747103520081524</v>
      </c>
      <c r="AB23" s="370">
        <v>10948</v>
      </c>
      <c r="AC23" s="372">
        <f t="shared" si="0"/>
        <v>24.25289647991848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262142</v>
      </c>
      <c r="E24" s="365">
        <f t="shared" si="2"/>
        <v>172043</v>
      </c>
      <c r="F24" s="366">
        <f t="shared" si="3"/>
        <v>65.629696881842676</v>
      </c>
      <c r="G24" s="365">
        <f t="shared" si="4"/>
        <v>90099</v>
      </c>
      <c r="H24" s="367">
        <f t="shared" si="3"/>
        <v>34.370303118157338</v>
      </c>
      <c r="I24" s="350"/>
      <c r="J24" s="368">
        <v>61178</v>
      </c>
      <c r="K24" s="369">
        <v>23.33773298441303</v>
      </c>
      <c r="L24" s="370">
        <v>28558</v>
      </c>
      <c r="M24" s="371">
        <v>46.680179149367419</v>
      </c>
      <c r="N24" s="370">
        <v>32620</v>
      </c>
      <c r="O24" s="372">
        <v>53.319820850632581</v>
      </c>
      <c r="P24" s="350"/>
      <c r="Q24" s="368">
        <v>51351</v>
      </c>
      <c r="R24" s="369">
        <v>19.589001380930945</v>
      </c>
      <c r="S24" s="370">
        <v>33562</v>
      </c>
      <c r="T24" s="371">
        <v>65.358026133863021</v>
      </c>
      <c r="U24" s="370">
        <v>17789</v>
      </c>
      <c r="V24" s="372">
        <v>34.641973866136979</v>
      </c>
      <c r="W24" s="350"/>
      <c r="X24" s="368">
        <v>149613</v>
      </c>
      <c r="Y24" s="369">
        <v>57.073265634656025</v>
      </c>
      <c r="Z24" s="370">
        <v>109923</v>
      </c>
      <c r="AA24" s="371">
        <v>73.471556616069449</v>
      </c>
      <c r="AB24" s="370">
        <v>39690</v>
      </c>
      <c r="AC24" s="372">
        <f t="shared" si="0"/>
        <v>26.52844338393054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59971</v>
      </c>
      <c r="E25" s="365">
        <f t="shared" si="2"/>
        <v>34562</v>
      </c>
      <c r="F25" s="366">
        <f t="shared" si="3"/>
        <v>57.631188407730406</v>
      </c>
      <c r="G25" s="365">
        <f t="shared" si="4"/>
        <v>25409</v>
      </c>
      <c r="H25" s="367">
        <f t="shared" si="3"/>
        <v>42.368811592269594</v>
      </c>
      <c r="I25" s="350"/>
      <c r="J25" s="368">
        <v>21156</v>
      </c>
      <c r="K25" s="369">
        <v>35.27705057444431</v>
      </c>
      <c r="L25" s="370">
        <v>8056</v>
      </c>
      <c r="M25" s="371">
        <v>38.079031953110224</v>
      </c>
      <c r="N25" s="370">
        <v>13100</v>
      </c>
      <c r="O25" s="372">
        <v>61.920968046889769</v>
      </c>
      <c r="P25" s="350"/>
      <c r="Q25" s="368">
        <v>13434</v>
      </c>
      <c r="R25" s="369">
        <v>22.400827066415435</v>
      </c>
      <c r="S25" s="370">
        <v>8400</v>
      </c>
      <c r="T25" s="371">
        <v>62.527914247431895</v>
      </c>
      <c r="U25" s="370">
        <v>5034</v>
      </c>
      <c r="V25" s="372">
        <v>37.472085752568113</v>
      </c>
      <c r="W25" s="350"/>
      <c r="X25" s="368">
        <v>25381</v>
      </c>
      <c r="Y25" s="369">
        <v>42.322122359140252</v>
      </c>
      <c r="Z25" s="370">
        <v>18106</v>
      </c>
      <c r="AA25" s="371">
        <v>71.33682676017493</v>
      </c>
      <c r="AB25" s="370">
        <v>7275</v>
      </c>
      <c r="AC25" s="372">
        <f t="shared" si="0"/>
        <v>28.663173239825067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20881</v>
      </c>
      <c r="E26" s="380">
        <f t="shared" si="2"/>
        <v>13028</v>
      </c>
      <c r="F26" s="381">
        <f t="shared" si="3"/>
        <v>62.391647909582872</v>
      </c>
      <c r="G26" s="380">
        <f t="shared" si="4"/>
        <v>7853</v>
      </c>
      <c r="H26" s="367">
        <f t="shared" si="3"/>
        <v>37.608352090417121</v>
      </c>
      <c r="I26" s="350"/>
      <c r="J26" s="377">
        <v>5117</v>
      </c>
      <c r="K26" s="378">
        <v>24.505531344284279</v>
      </c>
      <c r="L26" s="375">
        <v>2235</v>
      </c>
      <c r="M26" s="376">
        <v>43.677936290795387</v>
      </c>
      <c r="N26" s="375">
        <v>2882</v>
      </c>
      <c r="O26" s="372">
        <v>56.32206370920462</v>
      </c>
      <c r="P26" s="350"/>
      <c r="Q26" s="377">
        <v>3800</v>
      </c>
      <c r="R26" s="378">
        <v>18.198362147406733</v>
      </c>
      <c r="S26" s="375">
        <v>2107</v>
      </c>
      <c r="T26" s="376">
        <v>55.447368421052637</v>
      </c>
      <c r="U26" s="375">
        <v>1693</v>
      </c>
      <c r="V26" s="372">
        <v>44.552631578947363</v>
      </c>
      <c r="W26" s="350"/>
      <c r="X26" s="377">
        <v>11964</v>
      </c>
      <c r="Y26" s="378">
        <v>57.296106508308988</v>
      </c>
      <c r="Z26" s="375">
        <v>8686</v>
      </c>
      <c r="AA26" s="376">
        <v>72.601136743564027</v>
      </c>
      <c r="AB26" s="375">
        <v>3278</v>
      </c>
      <c r="AC26" s="372">
        <f t="shared" si="0"/>
        <v>27.398863256435973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117718</v>
      </c>
      <c r="E27" s="380">
        <f t="shared" si="2"/>
        <v>71225</v>
      </c>
      <c r="F27" s="381">
        <f t="shared" si="3"/>
        <v>60.504765626327327</v>
      </c>
      <c r="G27" s="380">
        <f t="shared" si="4"/>
        <v>46493</v>
      </c>
      <c r="H27" s="367">
        <f t="shared" si="3"/>
        <v>39.49523437367268</v>
      </c>
      <c r="I27" s="350"/>
      <c r="J27" s="377">
        <v>31043</v>
      </c>
      <c r="K27" s="378">
        <v>26.370648498955131</v>
      </c>
      <c r="L27" s="375">
        <v>12752</v>
      </c>
      <c r="M27" s="376">
        <v>41.078504010565993</v>
      </c>
      <c r="N27" s="375">
        <v>18291</v>
      </c>
      <c r="O27" s="372">
        <v>58.921495989434014</v>
      </c>
      <c r="P27" s="350"/>
      <c r="Q27" s="377">
        <v>23683</v>
      </c>
      <c r="R27" s="378">
        <v>20.118418593588068</v>
      </c>
      <c r="S27" s="375">
        <v>13464</v>
      </c>
      <c r="T27" s="376">
        <v>56.850905712958664</v>
      </c>
      <c r="U27" s="375">
        <v>10219</v>
      </c>
      <c r="V27" s="372">
        <v>43.149094287041336</v>
      </c>
      <c r="W27" s="350"/>
      <c r="X27" s="377">
        <v>62992</v>
      </c>
      <c r="Y27" s="378">
        <v>53.510932907456798</v>
      </c>
      <c r="Z27" s="375">
        <v>45009</v>
      </c>
      <c r="AA27" s="376">
        <v>71.451930403860814</v>
      </c>
      <c r="AB27" s="375">
        <v>17983</v>
      </c>
      <c r="AC27" s="372">
        <f t="shared" si="0"/>
        <v>28.548069596139193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14794</v>
      </c>
      <c r="E28" s="380">
        <f t="shared" si="2"/>
        <v>9145</v>
      </c>
      <c r="F28" s="381">
        <f t="shared" si="3"/>
        <v>61.815600919291604</v>
      </c>
      <c r="G28" s="380">
        <f t="shared" si="4"/>
        <v>5649</v>
      </c>
      <c r="H28" s="382">
        <f t="shared" si="3"/>
        <v>38.184399080708396</v>
      </c>
      <c r="I28" s="350"/>
      <c r="J28" s="377">
        <v>3432</v>
      </c>
      <c r="K28" s="378">
        <v>23.198594024604567</v>
      </c>
      <c r="L28" s="375">
        <v>1408</v>
      </c>
      <c r="M28" s="376">
        <v>41.025641025641022</v>
      </c>
      <c r="N28" s="375">
        <v>2024</v>
      </c>
      <c r="O28" s="383">
        <v>58.974358974358978</v>
      </c>
      <c r="P28" s="350"/>
      <c r="Q28" s="377">
        <v>2795</v>
      </c>
      <c r="R28" s="378">
        <v>18.892794376098418</v>
      </c>
      <c r="S28" s="375">
        <v>1643</v>
      </c>
      <c r="T28" s="376">
        <v>58.783542039355993</v>
      </c>
      <c r="U28" s="375">
        <v>1152</v>
      </c>
      <c r="V28" s="383">
        <v>41.216457960644007</v>
      </c>
      <c r="W28" s="350"/>
      <c r="X28" s="377">
        <v>8567</v>
      </c>
      <c r="Y28" s="378">
        <v>57.908611599297011</v>
      </c>
      <c r="Z28" s="375">
        <v>6094</v>
      </c>
      <c r="AA28" s="376">
        <v>71.13341893311545</v>
      </c>
      <c r="AB28" s="375">
        <v>2473</v>
      </c>
      <c r="AC28" s="383">
        <f t="shared" si="0"/>
        <v>28.866581066884557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5454</v>
      </c>
      <c r="E29" s="386">
        <f t="shared" si="2"/>
        <v>2997</v>
      </c>
      <c r="F29" s="387">
        <f t="shared" si="3"/>
        <v>54.950495049504951</v>
      </c>
      <c r="G29" s="386">
        <f t="shared" si="4"/>
        <v>2457</v>
      </c>
      <c r="H29" s="388">
        <f t="shared" si="3"/>
        <v>45.049504950495049</v>
      </c>
      <c r="I29" s="350"/>
      <c r="J29" s="389">
        <v>2935</v>
      </c>
      <c r="K29" s="390">
        <v>53.813714704803814</v>
      </c>
      <c r="L29" s="391">
        <v>1142</v>
      </c>
      <c r="M29" s="392">
        <v>38.909710391822827</v>
      </c>
      <c r="N29" s="391">
        <v>1793</v>
      </c>
      <c r="O29" s="393">
        <v>61.090289608177173</v>
      </c>
      <c r="P29" s="350"/>
      <c r="Q29" s="389">
        <v>975</v>
      </c>
      <c r="R29" s="390">
        <v>17.876787678767876</v>
      </c>
      <c r="S29" s="391">
        <v>676</v>
      </c>
      <c r="T29" s="392">
        <v>69.333333333333343</v>
      </c>
      <c r="U29" s="391">
        <v>299</v>
      </c>
      <c r="V29" s="393">
        <v>30.666666666666664</v>
      </c>
      <c r="W29" s="350"/>
      <c r="X29" s="389">
        <v>1544</v>
      </c>
      <c r="Y29" s="390">
        <v>28.30949761642831</v>
      </c>
      <c r="Z29" s="391">
        <v>1179</v>
      </c>
      <c r="AA29" s="392">
        <v>76.360103626943015</v>
      </c>
      <c r="AB29" s="391">
        <v>365</v>
      </c>
      <c r="AC29" s="393">
        <f t="shared" si="0"/>
        <v>23.639896373056995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2058212</v>
      </c>
      <c r="E31" s="1230">
        <f>L31+S31+Z31</f>
        <v>1285468</v>
      </c>
      <c r="F31" s="1231">
        <f>E31/$D31*100</f>
        <v>62.455568231066572</v>
      </c>
      <c r="G31" s="1230">
        <f>N31+U31+AB31</f>
        <v>772744</v>
      </c>
      <c r="H31" s="1232">
        <f>G31/$D31*100</f>
        <v>37.544431768933421</v>
      </c>
      <c r="I31" s="320"/>
      <c r="J31" s="1233">
        <f>SUM(J12:J29)</f>
        <v>540106</v>
      </c>
      <c r="K31" s="1234">
        <f>J31/$D31*100</f>
        <v>26.241514479557988</v>
      </c>
      <c r="L31" s="1230">
        <f>SUM(L12:L29)</f>
        <v>229105</v>
      </c>
      <c r="M31" s="1231">
        <f>L31/$J31*100</f>
        <v>42.418525252450443</v>
      </c>
      <c r="N31" s="1230">
        <f>SUM(N12:N29)</f>
        <v>311001</v>
      </c>
      <c r="O31" s="1235">
        <f>N31/$J31*100</f>
        <v>57.581474747549557</v>
      </c>
      <c r="P31" s="320"/>
      <c r="Q31" s="1233">
        <f>SUM(Q12:Q29)</f>
        <v>436289</v>
      </c>
      <c r="R31" s="1234">
        <f>Q31/$D31*100</f>
        <v>21.197476256090237</v>
      </c>
      <c r="S31" s="1230">
        <f>SUM(S12:S29)</f>
        <v>272708</v>
      </c>
      <c r="T31" s="1231">
        <f>S31/$Q31*100</f>
        <v>62.506274510702767</v>
      </c>
      <c r="U31" s="1230">
        <f>SUM(U12:U29)</f>
        <v>163581</v>
      </c>
      <c r="V31" s="1235">
        <f>U31/$Q31*100</f>
        <v>37.493725489297233</v>
      </c>
      <c r="W31" s="320"/>
      <c r="X31" s="1233">
        <f>SUM(X12:X29)</f>
        <v>1081817</v>
      </c>
      <c r="Y31" s="1234">
        <f>X31/$D31*100</f>
        <v>52.561009264351775</v>
      </c>
      <c r="Z31" s="1230">
        <f>SUM(Z12:Z29)</f>
        <v>783655</v>
      </c>
      <c r="AA31" s="1231">
        <f>Z31/$X31*100</f>
        <v>72.438776613789585</v>
      </c>
      <c r="AB31" s="1230">
        <f>SUM(AB12:AB29)</f>
        <v>298162</v>
      </c>
      <c r="AC31" s="1235">
        <f>AB31/$X31*100</f>
        <v>27.561223386210422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79"/>
      <c r="C34" s="1479"/>
      <c r="D34" s="1479"/>
      <c r="E34" s="1479"/>
      <c r="F34" s="1479"/>
      <c r="G34" s="1479"/>
      <c r="H34" s="1479"/>
      <c r="I34" s="1479"/>
      <c r="J34" s="1479"/>
      <c r="K34" s="1479"/>
      <c r="L34" s="1479"/>
      <c r="M34" s="1479"/>
      <c r="N34" s="1479"/>
      <c r="O34" s="1479"/>
    </row>
    <row r="35" spans="2:15" s="396" customFormat="1" ht="29.25" customHeight="1" x14ac:dyDescent="0.25">
      <c r="B35" s="1479"/>
      <c r="C35" s="1479"/>
      <c r="D35" s="1479"/>
      <c r="E35" s="1479"/>
      <c r="F35" s="1479"/>
      <c r="G35" s="1479"/>
      <c r="H35" s="1479"/>
      <c r="I35" s="1479"/>
      <c r="J35" s="1479"/>
      <c r="K35" s="1479"/>
      <c r="L35" s="1479"/>
      <c r="M35" s="1479"/>
    </row>
    <row r="36" spans="2:15" s="396" customFormat="1" ht="4.5" customHeight="1" x14ac:dyDescent="0.25">
      <c r="B36" s="1564"/>
      <c r="C36" s="1564"/>
      <c r="D36" s="1564"/>
      <c r="E36" s="1326"/>
      <c r="F36" s="1326"/>
      <c r="G36" s="1326"/>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3"/>
      <c r="C2" s="1433"/>
    </row>
    <row r="3" spans="1:53" s="345" customFormat="1" ht="4.5" customHeight="1" x14ac:dyDescent="0.25">
      <c r="B3" s="1434"/>
      <c r="C3" s="1434"/>
    </row>
    <row r="4" spans="1:53" s="345" customFormat="1" ht="17.25" customHeight="1" x14ac:dyDescent="0.25">
      <c r="A4" s="1435" t="s">
        <v>404</v>
      </c>
      <c r="B4" s="1435"/>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1:53" s="345" customFormat="1" ht="17.25" customHeight="1" x14ac:dyDescent="0.25">
      <c r="B5" s="1436" t="str">
        <f>porsaad!$B$6</f>
        <v>Situación a 28 de febrero de 2025</v>
      </c>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row>
    <row r="6" spans="1:53" s="345" customFormat="1" ht="6" customHeight="1" x14ac:dyDescent="0.25"/>
    <row r="7" spans="1:53" s="322" customFormat="1" ht="12.75" customHeight="1" x14ac:dyDescent="0.25">
      <c r="A7" s="316"/>
      <c r="B7" s="1437" t="s">
        <v>12</v>
      </c>
      <c r="C7" s="317"/>
      <c r="D7" s="1440" t="s">
        <v>225</v>
      </c>
      <c r="E7" s="1441"/>
      <c r="F7" s="1441"/>
      <c r="G7" s="1441"/>
      <c r="H7" s="1441"/>
      <c r="I7" s="318"/>
      <c r="J7" s="1444"/>
      <c r="K7" s="1444"/>
      <c r="L7" s="1444"/>
      <c r="M7" s="1444"/>
      <c r="N7" s="1444"/>
      <c r="O7" s="1444"/>
      <c r="P7" s="318"/>
      <c r="Q7" s="1444"/>
      <c r="R7" s="1444"/>
      <c r="S7" s="1444"/>
      <c r="T7" s="1444"/>
      <c r="U7" s="1444"/>
      <c r="V7" s="1444"/>
      <c r="W7" s="318"/>
      <c r="X7" s="1444"/>
      <c r="Y7" s="1444"/>
      <c r="Z7" s="1444"/>
      <c r="AA7" s="1444"/>
      <c r="AB7" s="1444"/>
      <c r="AC7" s="1445"/>
      <c r="AD7" s="319"/>
      <c r="AE7" s="319"/>
      <c r="AF7" s="320"/>
      <c r="AG7" s="320"/>
      <c r="AH7" s="320"/>
      <c r="AI7" s="320"/>
      <c r="AJ7" s="320"/>
      <c r="AK7" s="320"/>
      <c r="AL7" s="321"/>
    </row>
    <row r="8" spans="1:53" s="322" customFormat="1" ht="33.75" customHeight="1" x14ac:dyDescent="0.25">
      <c r="A8" s="316"/>
      <c r="B8" s="1438"/>
      <c r="C8" s="317"/>
      <c r="D8" s="1442"/>
      <c r="E8" s="1443"/>
      <c r="F8" s="1443"/>
      <c r="G8" s="1443"/>
      <c r="H8" s="1443"/>
      <c r="I8" s="323"/>
      <c r="J8" s="1446" t="s">
        <v>226</v>
      </c>
      <c r="K8" s="1447"/>
      <c r="L8" s="1447"/>
      <c r="M8" s="1447"/>
      <c r="N8" s="1447"/>
      <c r="O8" s="1448"/>
      <c r="P8" s="317"/>
      <c r="Q8" s="1446" t="s">
        <v>227</v>
      </c>
      <c r="R8" s="1447"/>
      <c r="S8" s="1447"/>
      <c r="T8" s="1447"/>
      <c r="U8" s="1447"/>
      <c r="V8" s="1448"/>
      <c r="W8" s="317"/>
      <c r="X8" s="1446" t="s">
        <v>228</v>
      </c>
      <c r="Y8" s="1447"/>
      <c r="Z8" s="1447"/>
      <c r="AA8" s="1447"/>
      <c r="AB8" s="1447"/>
      <c r="AC8" s="1448"/>
      <c r="AD8" s="319"/>
      <c r="AE8" s="319"/>
      <c r="AF8" s="320"/>
      <c r="AG8" s="320"/>
      <c r="AH8" s="320"/>
      <c r="AI8" s="320"/>
      <c r="AJ8" s="320"/>
      <c r="AK8" s="320"/>
      <c r="AL8" s="321"/>
    </row>
    <row r="9" spans="1:53" s="322" customFormat="1" ht="21.75" customHeight="1" x14ac:dyDescent="0.25">
      <c r="A9" s="316"/>
      <c r="B9" s="1438"/>
      <c r="C9" s="317"/>
      <c r="D9" s="1449" t="s">
        <v>9</v>
      </c>
      <c r="E9" s="1451" t="s">
        <v>24</v>
      </c>
      <c r="F9" s="1452"/>
      <c r="G9" s="1451" t="s">
        <v>23</v>
      </c>
      <c r="H9" s="1453"/>
      <c r="I9" s="323"/>
      <c r="J9" s="1454" t="s">
        <v>9</v>
      </c>
      <c r="K9" s="1457" t="s">
        <v>220</v>
      </c>
      <c r="L9" s="1459" t="s">
        <v>24</v>
      </c>
      <c r="M9" s="1460"/>
      <c r="N9" s="1455" t="s">
        <v>23</v>
      </c>
      <c r="O9" s="1456"/>
      <c r="P9" s="317"/>
      <c r="Q9" s="1454" t="s">
        <v>9</v>
      </c>
      <c r="R9" s="1457" t="s">
        <v>220</v>
      </c>
      <c r="S9" s="1459" t="s">
        <v>24</v>
      </c>
      <c r="T9" s="1460"/>
      <c r="U9" s="1455" t="s">
        <v>23</v>
      </c>
      <c r="V9" s="1456"/>
      <c r="W9" s="317"/>
      <c r="X9" s="1454" t="s">
        <v>9</v>
      </c>
      <c r="Y9" s="1457" t="s">
        <v>220</v>
      </c>
      <c r="Z9" s="1459" t="s">
        <v>24</v>
      </c>
      <c r="AA9" s="1460"/>
      <c r="AB9" s="1455" t="s">
        <v>23</v>
      </c>
      <c r="AC9" s="1456"/>
      <c r="AD9" s="319"/>
      <c r="AE9" s="319"/>
      <c r="AF9" s="320"/>
      <c r="AG9" s="320"/>
      <c r="AH9" s="320"/>
      <c r="AI9" s="320"/>
      <c r="AJ9" s="320"/>
      <c r="AK9" s="320"/>
      <c r="AL9" s="321"/>
    </row>
    <row r="10" spans="1:53" s="322" customFormat="1" ht="36.75" customHeight="1" x14ac:dyDescent="0.25">
      <c r="A10" s="316"/>
      <c r="B10" s="1439"/>
      <c r="C10" s="317"/>
      <c r="D10" s="1450"/>
      <c r="E10" s="407" t="s">
        <v>9</v>
      </c>
      <c r="F10" s="403" t="s">
        <v>220</v>
      </c>
      <c r="G10" s="406" t="s">
        <v>9</v>
      </c>
      <c r="H10" s="886" t="s">
        <v>220</v>
      </c>
      <c r="I10" s="346"/>
      <c r="J10" s="1450"/>
      <c r="K10" s="1458"/>
      <c r="L10" s="404" t="s">
        <v>9</v>
      </c>
      <c r="M10" s="403" t="s">
        <v>221</v>
      </c>
      <c r="N10" s="407" t="s">
        <v>9</v>
      </c>
      <c r="O10" s="402" t="s">
        <v>221</v>
      </c>
      <c r="P10" s="347"/>
      <c r="Q10" s="1450"/>
      <c r="R10" s="1458"/>
      <c r="S10" s="404" t="s">
        <v>9</v>
      </c>
      <c r="T10" s="403" t="s">
        <v>221</v>
      </c>
      <c r="U10" s="407" t="s">
        <v>9</v>
      </c>
      <c r="V10" s="402" t="s">
        <v>221</v>
      </c>
      <c r="W10" s="347"/>
      <c r="X10" s="1450"/>
      <c r="Y10" s="145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75562</v>
      </c>
      <c r="E12" s="352">
        <f>L12+S12+Z12</f>
        <v>44216</v>
      </c>
      <c r="F12" s="353">
        <f>E12/$D12*100</f>
        <v>58.516185384187821</v>
      </c>
      <c r="G12" s="352">
        <f>N12+U12+AB12</f>
        <v>31346</v>
      </c>
      <c r="H12" s="354">
        <f>G12/$D12*100</f>
        <v>41.483814615812179</v>
      </c>
      <c r="I12" s="350"/>
      <c r="J12" s="355">
        <f>L12+N12</f>
        <v>28804</v>
      </c>
      <c r="K12" s="356">
        <f>J12/$D12*100</f>
        <v>38.119689791164873</v>
      </c>
      <c r="L12" s="357">
        <v>11211</v>
      </c>
      <c r="M12" s="353">
        <v>38.921677544785446</v>
      </c>
      <c r="N12" s="357">
        <v>17593</v>
      </c>
      <c r="O12" s="358">
        <v>61.078322455214554</v>
      </c>
      <c r="P12" s="350"/>
      <c r="Q12" s="355">
        <v>13051</v>
      </c>
      <c r="R12" s="356">
        <v>17.271909160689237</v>
      </c>
      <c r="S12" s="357">
        <v>7418</v>
      </c>
      <c r="T12" s="353">
        <v>56.838556432457288</v>
      </c>
      <c r="U12" s="357">
        <v>5633</v>
      </c>
      <c r="V12" s="358">
        <v>43.161443567542719</v>
      </c>
      <c r="W12" s="350"/>
      <c r="X12" s="355">
        <v>33707</v>
      </c>
      <c r="Y12" s="356">
        <v>44.608401048145893</v>
      </c>
      <c r="Z12" s="357">
        <v>25587</v>
      </c>
      <c r="AA12" s="353">
        <v>75.910048357907854</v>
      </c>
      <c r="AB12" s="357">
        <v>8120</v>
      </c>
      <c r="AC12" s="358">
        <f t="shared" ref="AC12:AC29" si="0">AB12/$X12*100</f>
        <v>24.089951642092146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13398</v>
      </c>
      <c r="E13" s="365">
        <f t="shared" ref="E13:E29" si="2">L13+S13+Z13</f>
        <v>8915</v>
      </c>
      <c r="F13" s="366">
        <f t="shared" ref="F13:H29" si="3">E13/$D13*100</f>
        <v>66.53978205702343</v>
      </c>
      <c r="G13" s="365">
        <f t="shared" ref="G13:G29" si="4">N13+U13+AB13</f>
        <v>4483</v>
      </c>
      <c r="H13" s="367">
        <f t="shared" si="3"/>
        <v>33.460217942976563</v>
      </c>
      <c r="I13" s="350"/>
      <c r="J13" s="368">
        <f t="shared" ref="J13:J29" si="5">L13+N13</f>
        <v>2461</v>
      </c>
      <c r="K13" s="369">
        <f t="shared" ref="K13:K29" si="6">J13/$D13*100</f>
        <v>18.368413195999402</v>
      </c>
      <c r="L13" s="370">
        <v>998</v>
      </c>
      <c r="M13" s="371">
        <v>40.552620885818776</v>
      </c>
      <c r="N13" s="370">
        <v>1463</v>
      </c>
      <c r="O13" s="372">
        <v>59.447379114181231</v>
      </c>
      <c r="P13" s="350"/>
      <c r="Q13" s="368">
        <v>2041</v>
      </c>
      <c r="R13" s="369">
        <v>15.233616957754888</v>
      </c>
      <c r="S13" s="370">
        <v>1184</v>
      </c>
      <c r="T13" s="371">
        <v>58.010779029887303</v>
      </c>
      <c r="U13" s="370">
        <v>857</v>
      </c>
      <c r="V13" s="372">
        <v>41.98922097011269</v>
      </c>
      <c r="W13" s="350"/>
      <c r="X13" s="368">
        <v>8896</v>
      </c>
      <c r="Y13" s="369">
        <v>66.397969846245701</v>
      </c>
      <c r="Z13" s="370">
        <v>6733</v>
      </c>
      <c r="AA13" s="371">
        <v>75.685701438848923</v>
      </c>
      <c r="AB13" s="370">
        <v>2163</v>
      </c>
      <c r="AC13" s="372">
        <f t="shared" si="0"/>
        <v>24.31429856115108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8034</v>
      </c>
      <c r="E14" s="365">
        <f t="shared" si="2"/>
        <v>5346</v>
      </c>
      <c r="F14" s="366">
        <f t="shared" si="3"/>
        <v>66.542195668409263</v>
      </c>
      <c r="G14" s="365">
        <f t="shared" si="4"/>
        <v>2688</v>
      </c>
      <c r="H14" s="367">
        <f t="shared" si="3"/>
        <v>33.457804331590744</v>
      </c>
      <c r="I14" s="350"/>
      <c r="J14" s="368">
        <f t="shared" si="5"/>
        <v>1844</v>
      </c>
      <c r="K14" s="369">
        <f t="shared" si="6"/>
        <v>22.952452078665672</v>
      </c>
      <c r="L14" s="370">
        <v>746</v>
      </c>
      <c r="M14" s="371">
        <v>40.455531453362255</v>
      </c>
      <c r="N14" s="370">
        <v>1098</v>
      </c>
      <c r="O14" s="372">
        <v>59.544468546637738</v>
      </c>
      <c r="P14" s="350"/>
      <c r="Q14" s="368">
        <v>1465</v>
      </c>
      <c r="R14" s="369">
        <v>18.235001244709984</v>
      </c>
      <c r="S14" s="370">
        <v>850</v>
      </c>
      <c r="T14" s="371">
        <v>58.020477815699657</v>
      </c>
      <c r="U14" s="370">
        <v>615</v>
      </c>
      <c r="V14" s="372">
        <v>41.979522184300336</v>
      </c>
      <c r="W14" s="350"/>
      <c r="X14" s="368">
        <v>4725</v>
      </c>
      <c r="Y14" s="369">
        <v>58.812546676624343</v>
      </c>
      <c r="Z14" s="370">
        <v>3750</v>
      </c>
      <c r="AA14" s="371">
        <v>79.365079365079367</v>
      </c>
      <c r="AB14" s="370">
        <v>975</v>
      </c>
      <c r="AC14" s="372">
        <f t="shared" si="0"/>
        <v>20.634920634920633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8505</v>
      </c>
      <c r="E15" s="365">
        <f t="shared" si="2"/>
        <v>5395</v>
      </c>
      <c r="F15" s="366">
        <f t="shared" si="3"/>
        <v>63.433274544385654</v>
      </c>
      <c r="G15" s="365">
        <f t="shared" si="4"/>
        <v>3110</v>
      </c>
      <c r="H15" s="367">
        <f t="shared" si="3"/>
        <v>36.566725455614346</v>
      </c>
      <c r="I15" s="350"/>
      <c r="J15" s="368">
        <f t="shared" si="5"/>
        <v>2009</v>
      </c>
      <c r="K15" s="369">
        <f t="shared" si="6"/>
        <v>23.621399176954732</v>
      </c>
      <c r="L15" s="370">
        <v>775</v>
      </c>
      <c r="M15" s="371">
        <v>38.576406172224985</v>
      </c>
      <c r="N15" s="370">
        <v>1234</v>
      </c>
      <c r="O15" s="372">
        <v>61.423593827775015</v>
      </c>
      <c r="P15" s="350"/>
      <c r="Q15" s="368">
        <v>1505</v>
      </c>
      <c r="R15" s="369">
        <v>17.695473251028808</v>
      </c>
      <c r="S15" s="370">
        <v>865</v>
      </c>
      <c r="T15" s="371">
        <v>57.475083056478404</v>
      </c>
      <c r="U15" s="370">
        <v>640</v>
      </c>
      <c r="V15" s="372">
        <v>42.524916943521596</v>
      </c>
      <c r="W15" s="350"/>
      <c r="X15" s="368">
        <v>4991</v>
      </c>
      <c r="Y15" s="369">
        <v>58.68312757201646</v>
      </c>
      <c r="Z15" s="370">
        <v>3755</v>
      </c>
      <c r="AA15" s="371">
        <v>75.235423762772996</v>
      </c>
      <c r="AB15" s="370">
        <v>1236</v>
      </c>
      <c r="AC15" s="372">
        <f t="shared" si="0"/>
        <v>24.764576237227011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19228</v>
      </c>
      <c r="E16" s="365">
        <f t="shared" si="2"/>
        <v>11678</v>
      </c>
      <c r="F16" s="366">
        <f t="shared" si="3"/>
        <v>60.734345745787387</v>
      </c>
      <c r="G16" s="365">
        <f t="shared" si="4"/>
        <v>7550</v>
      </c>
      <c r="H16" s="367">
        <f t="shared" si="3"/>
        <v>39.265654254212606</v>
      </c>
      <c r="I16" s="350"/>
      <c r="J16" s="368">
        <f t="shared" si="5"/>
        <v>6063</v>
      </c>
      <c r="K16" s="369">
        <f t="shared" si="6"/>
        <v>31.532140628250467</v>
      </c>
      <c r="L16" s="370">
        <v>2446</v>
      </c>
      <c r="M16" s="371">
        <v>40.34306448952664</v>
      </c>
      <c r="N16" s="370">
        <v>3617</v>
      </c>
      <c r="O16" s="372">
        <v>59.65693551047336</v>
      </c>
      <c r="P16" s="350"/>
      <c r="Q16" s="368">
        <v>3652</v>
      </c>
      <c r="R16" s="369">
        <v>18.993135011441648</v>
      </c>
      <c r="S16" s="370">
        <v>2093</v>
      </c>
      <c r="T16" s="371">
        <v>57.311062431544357</v>
      </c>
      <c r="U16" s="370">
        <v>1559</v>
      </c>
      <c r="V16" s="372">
        <v>42.688937568455643</v>
      </c>
      <c r="W16" s="350"/>
      <c r="X16" s="368">
        <v>9513</v>
      </c>
      <c r="Y16" s="369">
        <v>49.474724360307889</v>
      </c>
      <c r="Z16" s="370">
        <v>7139</v>
      </c>
      <c r="AA16" s="371">
        <v>75.044675706927364</v>
      </c>
      <c r="AB16" s="370">
        <v>2374</v>
      </c>
      <c r="AC16" s="372">
        <f t="shared" si="0"/>
        <v>24.955324293072636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5157</v>
      </c>
      <c r="E17" s="375">
        <f t="shared" si="2"/>
        <v>3301</v>
      </c>
      <c r="F17" s="376">
        <f t="shared" si="3"/>
        <v>64.010083381811128</v>
      </c>
      <c r="G17" s="375">
        <f t="shared" si="4"/>
        <v>1856</v>
      </c>
      <c r="H17" s="367">
        <f t="shared" si="3"/>
        <v>35.989916618188872</v>
      </c>
      <c r="I17" s="350"/>
      <c r="J17" s="377">
        <f t="shared" si="5"/>
        <v>1306</v>
      </c>
      <c r="K17" s="378">
        <f t="shared" si="6"/>
        <v>25.324801241031608</v>
      </c>
      <c r="L17" s="375">
        <v>526</v>
      </c>
      <c r="M17" s="376">
        <v>40.275650842266465</v>
      </c>
      <c r="N17" s="375">
        <v>780</v>
      </c>
      <c r="O17" s="372">
        <v>59.724349157733535</v>
      </c>
      <c r="P17" s="350"/>
      <c r="Q17" s="377">
        <v>975</v>
      </c>
      <c r="R17" s="378">
        <v>18.906340895869693</v>
      </c>
      <c r="S17" s="375">
        <v>541</v>
      </c>
      <c r="T17" s="376">
        <v>55.487179487179482</v>
      </c>
      <c r="U17" s="375">
        <v>434</v>
      </c>
      <c r="V17" s="372">
        <v>44.512820512820511</v>
      </c>
      <c r="W17" s="350"/>
      <c r="X17" s="377">
        <v>2876</v>
      </c>
      <c r="Y17" s="378">
        <v>55.768857863098695</v>
      </c>
      <c r="Z17" s="375">
        <v>2234</v>
      </c>
      <c r="AA17" s="376">
        <v>77.677329624478446</v>
      </c>
      <c r="AB17" s="375">
        <v>642</v>
      </c>
      <c r="AC17" s="372">
        <f t="shared" si="0"/>
        <v>22.322670375521557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34743</v>
      </c>
      <c r="E18" s="365">
        <f t="shared" si="2"/>
        <v>22705</v>
      </c>
      <c r="F18" s="366">
        <f t="shared" si="3"/>
        <v>65.351293785798575</v>
      </c>
      <c r="G18" s="365">
        <f t="shared" si="4"/>
        <v>12038</v>
      </c>
      <c r="H18" s="367">
        <f t="shared" si="3"/>
        <v>34.648706214201425</v>
      </c>
      <c r="I18" s="350"/>
      <c r="J18" s="368">
        <f t="shared" si="5"/>
        <v>6766</v>
      </c>
      <c r="K18" s="369">
        <f t="shared" si="6"/>
        <v>19.474426503180496</v>
      </c>
      <c r="L18" s="370">
        <v>2787</v>
      </c>
      <c r="M18" s="371">
        <v>41.191250369494533</v>
      </c>
      <c r="N18" s="370">
        <v>3979</v>
      </c>
      <c r="O18" s="372">
        <v>58.80874963050546</v>
      </c>
      <c r="P18" s="350"/>
      <c r="Q18" s="368">
        <v>5121</v>
      </c>
      <c r="R18" s="369">
        <v>14.739659787583109</v>
      </c>
      <c r="S18" s="370">
        <v>2836</v>
      </c>
      <c r="T18" s="371">
        <v>55.379808631126735</v>
      </c>
      <c r="U18" s="370">
        <v>2285</v>
      </c>
      <c r="V18" s="372">
        <v>44.620191368873272</v>
      </c>
      <c r="W18" s="350"/>
      <c r="X18" s="368">
        <v>22856</v>
      </c>
      <c r="Y18" s="369">
        <v>65.785913709236382</v>
      </c>
      <c r="Z18" s="370">
        <v>17082</v>
      </c>
      <c r="AA18" s="371">
        <v>74.737486874343716</v>
      </c>
      <c r="AB18" s="370">
        <v>5774</v>
      </c>
      <c r="AC18" s="372">
        <f t="shared" si="0"/>
        <v>25.262513125656284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23806</v>
      </c>
      <c r="E19" s="365">
        <f t="shared" si="2"/>
        <v>15156</v>
      </c>
      <c r="F19" s="366">
        <f t="shared" si="3"/>
        <v>63.664622364109889</v>
      </c>
      <c r="G19" s="365">
        <f t="shared" si="4"/>
        <v>8650</v>
      </c>
      <c r="H19" s="367">
        <f t="shared" si="3"/>
        <v>36.335377635890111</v>
      </c>
      <c r="I19" s="350"/>
      <c r="J19" s="368">
        <f t="shared" si="5"/>
        <v>5483</v>
      </c>
      <c r="K19" s="369">
        <f t="shared" si="6"/>
        <v>23.032008737293118</v>
      </c>
      <c r="L19" s="370">
        <v>2132</v>
      </c>
      <c r="M19" s="371">
        <v>38.883822724785702</v>
      </c>
      <c r="N19" s="370">
        <v>3351</v>
      </c>
      <c r="O19" s="372">
        <v>61.116177275214298</v>
      </c>
      <c r="P19" s="350"/>
      <c r="Q19" s="368">
        <v>3420</v>
      </c>
      <c r="R19" s="369">
        <v>14.366126186675629</v>
      </c>
      <c r="S19" s="370">
        <v>2006</v>
      </c>
      <c r="T19" s="371">
        <v>58.654970760233915</v>
      </c>
      <c r="U19" s="370">
        <v>1414</v>
      </c>
      <c r="V19" s="372">
        <v>41.345029239766085</v>
      </c>
      <c r="W19" s="350"/>
      <c r="X19" s="368">
        <v>14903</v>
      </c>
      <c r="Y19" s="369">
        <v>62.601865076031245</v>
      </c>
      <c r="Z19" s="370">
        <v>11018</v>
      </c>
      <c r="AA19" s="371">
        <v>73.931423203381868</v>
      </c>
      <c r="AB19" s="370">
        <v>3885</v>
      </c>
      <c r="AC19" s="372">
        <f t="shared" si="0"/>
        <v>26.068576796618132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49438</v>
      </c>
      <c r="E20" s="365">
        <f t="shared" si="2"/>
        <v>31116</v>
      </c>
      <c r="F20" s="366">
        <f t="shared" si="3"/>
        <v>62.939439297706222</v>
      </c>
      <c r="G20" s="365">
        <f t="shared" si="4"/>
        <v>18322</v>
      </c>
      <c r="H20" s="367">
        <f t="shared" si="3"/>
        <v>37.060560702293785</v>
      </c>
      <c r="I20" s="350"/>
      <c r="J20" s="368">
        <f t="shared" si="5"/>
        <v>13690</v>
      </c>
      <c r="K20" s="369">
        <f t="shared" si="6"/>
        <v>27.691249646021276</v>
      </c>
      <c r="L20" s="370">
        <v>5614</v>
      </c>
      <c r="M20" s="371">
        <v>41.008035062089114</v>
      </c>
      <c r="N20" s="370">
        <v>8076</v>
      </c>
      <c r="O20" s="372">
        <v>58.991964937910879</v>
      </c>
      <c r="P20" s="350"/>
      <c r="Q20" s="368">
        <v>7988</v>
      </c>
      <c r="R20" s="369">
        <v>16.157611553865447</v>
      </c>
      <c r="S20" s="370">
        <v>4542</v>
      </c>
      <c r="T20" s="371">
        <v>56.860290435653482</v>
      </c>
      <c r="U20" s="370">
        <v>3446</v>
      </c>
      <c r="V20" s="372">
        <v>43.139709564346518</v>
      </c>
      <c r="W20" s="350"/>
      <c r="X20" s="368">
        <v>27760</v>
      </c>
      <c r="Y20" s="369">
        <v>56.151138800113273</v>
      </c>
      <c r="Z20" s="370">
        <v>20960</v>
      </c>
      <c r="AA20" s="371">
        <v>75.50432276657061</v>
      </c>
      <c r="AB20" s="370">
        <v>6800</v>
      </c>
      <c r="AC20" s="372">
        <f t="shared" si="0"/>
        <v>24.495677233429394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48185</v>
      </c>
      <c r="E21" s="365">
        <f t="shared" si="2"/>
        <v>31260</v>
      </c>
      <c r="F21" s="366">
        <f t="shared" si="3"/>
        <v>64.874961087475356</v>
      </c>
      <c r="G21" s="365">
        <f t="shared" si="4"/>
        <v>16925</v>
      </c>
      <c r="H21" s="367">
        <f t="shared" si="3"/>
        <v>35.125038912524644</v>
      </c>
      <c r="I21" s="350"/>
      <c r="J21" s="368">
        <f t="shared" si="5"/>
        <v>10237</v>
      </c>
      <c r="K21" s="369">
        <f t="shared" si="6"/>
        <v>21.245200788627166</v>
      </c>
      <c r="L21" s="370">
        <v>4180</v>
      </c>
      <c r="M21" s="371">
        <v>40.832275080590023</v>
      </c>
      <c r="N21" s="370">
        <v>6057</v>
      </c>
      <c r="O21" s="372">
        <v>59.167724919409977</v>
      </c>
      <c r="P21" s="350"/>
      <c r="Q21" s="368">
        <v>8543</v>
      </c>
      <c r="R21" s="369">
        <v>17.729583895403135</v>
      </c>
      <c r="S21" s="370">
        <v>4885</v>
      </c>
      <c r="T21" s="371">
        <v>57.181318038159901</v>
      </c>
      <c r="U21" s="370">
        <v>3658</v>
      </c>
      <c r="V21" s="372">
        <v>42.818681961840106</v>
      </c>
      <c r="W21" s="350"/>
      <c r="X21" s="368">
        <v>29405</v>
      </c>
      <c r="Y21" s="369">
        <v>61.025215315969703</v>
      </c>
      <c r="Z21" s="370">
        <v>22195</v>
      </c>
      <c r="AA21" s="371">
        <v>75.480360482911067</v>
      </c>
      <c r="AB21" s="370">
        <v>7210</v>
      </c>
      <c r="AC21" s="372">
        <f t="shared" si="0"/>
        <v>24.519639517088933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13310</v>
      </c>
      <c r="E22" s="365">
        <f t="shared" si="2"/>
        <v>8679</v>
      </c>
      <c r="F22" s="366">
        <f t="shared" si="3"/>
        <v>65.206611570247929</v>
      </c>
      <c r="G22" s="365">
        <f t="shared" si="4"/>
        <v>4631</v>
      </c>
      <c r="H22" s="367">
        <f t="shared" si="3"/>
        <v>34.793388429752063</v>
      </c>
      <c r="I22" s="350"/>
      <c r="J22" s="368">
        <f t="shared" si="5"/>
        <v>2784</v>
      </c>
      <c r="K22" s="369">
        <f t="shared" si="6"/>
        <v>20.916604057099924</v>
      </c>
      <c r="L22" s="370">
        <v>1138</v>
      </c>
      <c r="M22" s="371">
        <v>40.876436781609193</v>
      </c>
      <c r="N22" s="370">
        <v>1646</v>
      </c>
      <c r="O22" s="372">
        <v>59.123563218390807</v>
      </c>
      <c r="P22" s="350"/>
      <c r="Q22" s="368">
        <v>2084</v>
      </c>
      <c r="R22" s="369">
        <v>15.657400450788881</v>
      </c>
      <c r="S22" s="370">
        <v>1178</v>
      </c>
      <c r="T22" s="371">
        <v>56.525911708253361</v>
      </c>
      <c r="U22" s="370">
        <v>906</v>
      </c>
      <c r="V22" s="372">
        <v>43.474088291746646</v>
      </c>
      <c r="W22" s="350"/>
      <c r="X22" s="368">
        <v>8442</v>
      </c>
      <c r="Y22" s="369">
        <v>63.425995492111198</v>
      </c>
      <c r="Z22" s="370">
        <v>6363</v>
      </c>
      <c r="AA22" s="371">
        <v>75.373134328358205</v>
      </c>
      <c r="AB22" s="370">
        <v>2079</v>
      </c>
      <c r="AC22" s="372">
        <f t="shared" si="0"/>
        <v>24.626865671641792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25942</v>
      </c>
      <c r="E23" s="365">
        <f t="shared" si="2"/>
        <v>17387</v>
      </c>
      <c r="F23" s="366">
        <f t="shared" si="3"/>
        <v>67.022588852054582</v>
      </c>
      <c r="G23" s="365">
        <f t="shared" si="4"/>
        <v>8555</v>
      </c>
      <c r="H23" s="367">
        <f t="shared" si="3"/>
        <v>32.977411147945418</v>
      </c>
      <c r="I23" s="350"/>
      <c r="J23" s="368">
        <f t="shared" si="5"/>
        <v>5238</v>
      </c>
      <c r="K23" s="369">
        <f t="shared" si="6"/>
        <v>20.191195744352786</v>
      </c>
      <c r="L23" s="370">
        <v>2235</v>
      </c>
      <c r="M23" s="371">
        <v>42.668957617411223</v>
      </c>
      <c r="N23" s="370">
        <v>3003</v>
      </c>
      <c r="O23" s="372">
        <v>57.33104238258877</v>
      </c>
      <c r="P23" s="350"/>
      <c r="Q23" s="368">
        <v>4136</v>
      </c>
      <c r="R23" s="369">
        <v>15.943258037159818</v>
      </c>
      <c r="S23" s="370">
        <v>2346</v>
      </c>
      <c r="T23" s="371">
        <v>56.721470019342355</v>
      </c>
      <c r="U23" s="370">
        <v>1790</v>
      </c>
      <c r="V23" s="372">
        <v>43.278529980657645</v>
      </c>
      <c r="W23" s="350"/>
      <c r="X23" s="368">
        <v>16568</v>
      </c>
      <c r="Y23" s="369">
        <v>63.865546218487388</v>
      </c>
      <c r="Z23" s="370">
        <v>12806</v>
      </c>
      <c r="AA23" s="371">
        <v>77.293577981651367</v>
      </c>
      <c r="AB23" s="370">
        <v>3762</v>
      </c>
      <c r="AC23" s="372">
        <f t="shared" si="0"/>
        <v>22.706422018348622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65365</v>
      </c>
      <c r="E24" s="365">
        <f t="shared" si="2"/>
        <v>43442</v>
      </c>
      <c r="F24" s="366">
        <f t="shared" si="3"/>
        <v>66.460644075575615</v>
      </c>
      <c r="G24" s="365">
        <f t="shared" si="4"/>
        <v>21923</v>
      </c>
      <c r="H24" s="367">
        <f t="shared" si="3"/>
        <v>33.539355924424385</v>
      </c>
      <c r="I24" s="350"/>
      <c r="J24" s="368">
        <f t="shared" si="5"/>
        <v>16072</v>
      </c>
      <c r="K24" s="369">
        <f t="shared" si="6"/>
        <v>24.588082307045056</v>
      </c>
      <c r="L24" s="370">
        <v>7718</v>
      </c>
      <c r="M24" s="371">
        <v>48.021403683424587</v>
      </c>
      <c r="N24" s="370">
        <v>8354</v>
      </c>
      <c r="O24" s="372">
        <v>51.978596316575413</v>
      </c>
      <c r="P24" s="350"/>
      <c r="Q24" s="368">
        <v>9842</v>
      </c>
      <c r="R24" s="369">
        <v>15.056987684540657</v>
      </c>
      <c r="S24" s="370">
        <v>5758</v>
      </c>
      <c r="T24" s="371">
        <v>58.504369030684821</v>
      </c>
      <c r="U24" s="370">
        <v>4084</v>
      </c>
      <c r="V24" s="372">
        <v>41.495630969315179</v>
      </c>
      <c r="W24" s="350"/>
      <c r="X24" s="368">
        <v>39451</v>
      </c>
      <c r="Y24" s="369">
        <v>60.354930008414286</v>
      </c>
      <c r="Z24" s="370">
        <v>29966</v>
      </c>
      <c r="AA24" s="371">
        <v>75.957516919723204</v>
      </c>
      <c r="AB24" s="370">
        <v>9485</v>
      </c>
      <c r="AC24" s="372">
        <f t="shared" si="0"/>
        <v>24.042483080276799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14995</v>
      </c>
      <c r="E25" s="365">
        <f t="shared" si="2"/>
        <v>8354</v>
      </c>
      <c r="F25" s="366">
        <f t="shared" si="3"/>
        <v>55.711903967989329</v>
      </c>
      <c r="G25" s="365">
        <f t="shared" si="4"/>
        <v>6641</v>
      </c>
      <c r="H25" s="367">
        <f t="shared" si="3"/>
        <v>44.288096032010671</v>
      </c>
      <c r="I25" s="350"/>
      <c r="J25" s="368">
        <f t="shared" si="5"/>
        <v>5547</v>
      </c>
      <c r="K25" s="369">
        <f t="shared" si="6"/>
        <v>36.992330776925641</v>
      </c>
      <c r="L25" s="370">
        <v>1952</v>
      </c>
      <c r="M25" s="371">
        <v>35.190192897061472</v>
      </c>
      <c r="N25" s="370">
        <v>3595</v>
      </c>
      <c r="O25" s="372">
        <v>64.809807102938521</v>
      </c>
      <c r="P25" s="350"/>
      <c r="Q25" s="368">
        <v>2307</v>
      </c>
      <c r="R25" s="369">
        <v>15.385128376125376</v>
      </c>
      <c r="S25" s="370">
        <v>1211</v>
      </c>
      <c r="T25" s="371">
        <v>52.492414390983967</v>
      </c>
      <c r="U25" s="370">
        <v>1096</v>
      </c>
      <c r="V25" s="372">
        <v>47.50758560901604</v>
      </c>
      <c r="W25" s="350"/>
      <c r="X25" s="368">
        <v>7141</v>
      </c>
      <c r="Y25" s="369">
        <v>47.622540846948986</v>
      </c>
      <c r="Z25" s="370">
        <v>5191</v>
      </c>
      <c r="AA25" s="371">
        <v>72.692900154040046</v>
      </c>
      <c r="AB25" s="370">
        <v>1950</v>
      </c>
      <c r="AC25" s="372">
        <f t="shared" si="0"/>
        <v>27.307099845959947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3367</v>
      </c>
      <c r="E26" s="380">
        <f t="shared" si="2"/>
        <v>2258</v>
      </c>
      <c r="F26" s="381">
        <f t="shared" si="3"/>
        <v>67.06266706266706</v>
      </c>
      <c r="G26" s="380">
        <f t="shared" si="4"/>
        <v>1109</v>
      </c>
      <c r="H26" s="367">
        <f t="shared" si="3"/>
        <v>32.937332937332933</v>
      </c>
      <c r="I26" s="350"/>
      <c r="J26" s="377">
        <f t="shared" si="5"/>
        <v>664</v>
      </c>
      <c r="K26" s="378">
        <f t="shared" si="6"/>
        <v>19.720819720819723</v>
      </c>
      <c r="L26" s="375">
        <v>314</v>
      </c>
      <c r="M26" s="376">
        <v>47.289156626506021</v>
      </c>
      <c r="N26" s="375">
        <v>350</v>
      </c>
      <c r="O26" s="372">
        <v>52.710843373493979</v>
      </c>
      <c r="P26" s="350"/>
      <c r="Q26" s="377">
        <v>501</v>
      </c>
      <c r="R26" s="378">
        <v>14.87971487971488</v>
      </c>
      <c r="S26" s="375">
        <v>279</v>
      </c>
      <c r="T26" s="376">
        <v>55.688622754491014</v>
      </c>
      <c r="U26" s="375">
        <v>222</v>
      </c>
      <c r="V26" s="372">
        <v>44.311377245508979</v>
      </c>
      <c r="W26" s="350"/>
      <c r="X26" s="377">
        <v>2202</v>
      </c>
      <c r="Y26" s="378">
        <v>65.399465399465399</v>
      </c>
      <c r="Z26" s="375">
        <v>1665</v>
      </c>
      <c r="AA26" s="376">
        <v>75.613079019073567</v>
      </c>
      <c r="AB26" s="375">
        <v>537</v>
      </c>
      <c r="AC26" s="372">
        <f t="shared" si="0"/>
        <v>24.38692098092643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19685</v>
      </c>
      <c r="E27" s="380">
        <f t="shared" si="2"/>
        <v>13167</v>
      </c>
      <c r="F27" s="381">
        <f t="shared" si="3"/>
        <v>66.888493776987559</v>
      </c>
      <c r="G27" s="380">
        <f t="shared" si="4"/>
        <v>6518</v>
      </c>
      <c r="H27" s="367">
        <f t="shared" si="3"/>
        <v>33.111506223012441</v>
      </c>
      <c r="I27" s="350"/>
      <c r="J27" s="377">
        <f t="shared" si="5"/>
        <v>3576</v>
      </c>
      <c r="K27" s="378">
        <f t="shared" si="6"/>
        <v>18.166116332232665</v>
      </c>
      <c r="L27" s="375">
        <v>1481</v>
      </c>
      <c r="M27" s="376">
        <v>41.414988814317674</v>
      </c>
      <c r="N27" s="375">
        <v>2095</v>
      </c>
      <c r="O27" s="372">
        <v>58.585011185682326</v>
      </c>
      <c r="P27" s="350"/>
      <c r="Q27" s="377">
        <v>2973</v>
      </c>
      <c r="R27" s="378">
        <v>15.102870205740413</v>
      </c>
      <c r="S27" s="375">
        <v>1680</v>
      </c>
      <c r="T27" s="376">
        <v>56.508577194752775</v>
      </c>
      <c r="U27" s="375">
        <v>1293</v>
      </c>
      <c r="V27" s="372">
        <v>43.491422805247225</v>
      </c>
      <c r="W27" s="350"/>
      <c r="X27" s="377">
        <v>13136</v>
      </c>
      <c r="Y27" s="378">
        <v>66.731013462026922</v>
      </c>
      <c r="Z27" s="375">
        <v>10006</v>
      </c>
      <c r="AA27" s="376">
        <v>76.17235079171742</v>
      </c>
      <c r="AB27" s="375">
        <v>3130</v>
      </c>
      <c r="AC27" s="372">
        <f t="shared" si="0"/>
        <v>23.827649208282583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2430</v>
      </c>
      <c r="E28" s="380">
        <f t="shared" si="2"/>
        <v>1560</v>
      </c>
      <c r="F28" s="381">
        <f t="shared" si="3"/>
        <v>64.197530864197532</v>
      </c>
      <c r="G28" s="380">
        <f t="shared" si="4"/>
        <v>870</v>
      </c>
      <c r="H28" s="382">
        <f t="shared" si="3"/>
        <v>35.802469135802468</v>
      </c>
      <c r="I28" s="350"/>
      <c r="J28" s="377">
        <f t="shared" si="5"/>
        <v>526</v>
      </c>
      <c r="K28" s="378">
        <f t="shared" si="6"/>
        <v>21.646090534979422</v>
      </c>
      <c r="L28" s="375">
        <v>224</v>
      </c>
      <c r="M28" s="376">
        <v>42.585551330798474</v>
      </c>
      <c r="N28" s="375">
        <v>302</v>
      </c>
      <c r="O28" s="383">
        <v>57.414448669201526</v>
      </c>
      <c r="P28" s="350"/>
      <c r="Q28" s="377">
        <v>366</v>
      </c>
      <c r="R28" s="378">
        <v>15.06172839506173</v>
      </c>
      <c r="S28" s="375">
        <v>208</v>
      </c>
      <c r="T28" s="376">
        <v>56.830601092896174</v>
      </c>
      <c r="U28" s="375">
        <v>158</v>
      </c>
      <c r="V28" s="383">
        <v>43.169398907103826</v>
      </c>
      <c r="W28" s="350"/>
      <c r="X28" s="377">
        <v>1538</v>
      </c>
      <c r="Y28" s="378">
        <v>63.292181069958851</v>
      </c>
      <c r="Z28" s="375">
        <v>1128</v>
      </c>
      <c r="AA28" s="376">
        <v>73.342002600780233</v>
      </c>
      <c r="AB28" s="375">
        <v>410</v>
      </c>
      <c r="AC28" s="383">
        <f t="shared" si="0"/>
        <v>26.657997399219767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1242</v>
      </c>
      <c r="E29" s="386">
        <f t="shared" si="2"/>
        <v>662</v>
      </c>
      <c r="F29" s="387">
        <f t="shared" si="3"/>
        <v>53.301127214170698</v>
      </c>
      <c r="G29" s="386">
        <f t="shared" si="4"/>
        <v>580</v>
      </c>
      <c r="H29" s="388">
        <f t="shared" si="3"/>
        <v>46.698872785829309</v>
      </c>
      <c r="I29" s="350"/>
      <c r="J29" s="389">
        <f t="shared" si="5"/>
        <v>666</v>
      </c>
      <c r="K29" s="390">
        <f t="shared" si="6"/>
        <v>53.623188405797109</v>
      </c>
      <c r="L29" s="391">
        <v>258</v>
      </c>
      <c r="M29" s="392">
        <v>38.738738738738739</v>
      </c>
      <c r="N29" s="391">
        <v>408</v>
      </c>
      <c r="O29" s="393">
        <v>61.261261261261254</v>
      </c>
      <c r="P29" s="350"/>
      <c r="Q29" s="389">
        <v>178</v>
      </c>
      <c r="R29" s="390">
        <v>14.331723027375201</v>
      </c>
      <c r="S29" s="391">
        <v>105</v>
      </c>
      <c r="T29" s="392">
        <v>58.988764044943821</v>
      </c>
      <c r="U29" s="391">
        <v>73</v>
      </c>
      <c r="V29" s="393">
        <v>41.011235955056179</v>
      </c>
      <c r="W29" s="350"/>
      <c r="X29" s="389">
        <v>398</v>
      </c>
      <c r="Y29" s="390">
        <v>32.045088566827694</v>
      </c>
      <c r="Z29" s="391">
        <v>299</v>
      </c>
      <c r="AA29" s="392">
        <v>75.125628140703512</v>
      </c>
      <c r="AB29" s="391">
        <v>99</v>
      </c>
      <c r="AC29" s="393">
        <f t="shared" si="0"/>
        <v>24.874371859296481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432392</v>
      </c>
      <c r="E31" s="1230">
        <f>L31+S31+Z31</f>
        <v>274597</v>
      </c>
      <c r="F31" s="1231">
        <f>E31/$D31*100</f>
        <v>63.506494107199018</v>
      </c>
      <c r="G31" s="1230">
        <f>N31+U31+AB31</f>
        <v>157795</v>
      </c>
      <c r="H31" s="1232">
        <f>G31/$D31*100</f>
        <v>36.493505892800975</v>
      </c>
      <c r="I31" s="320"/>
      <c r="J31" s="1233">
        <f>SUM(J12:J29)</f>
        <v>113736</v>
      </c>
      <c r="K31" s="1234">
        <f>J31/$D31*100</f>
        <v>26.303909415530352</v>
      </c>
      <c r="L31" s="1230">
        <f>SUM(L12:L29)</f>
        <v>46735</v>
      </c>
      <c r="M31" s="1231">
        <f>L31/$J31*100</f>
        <v>41.090771611451082</v>
      </c>
      <c r="N31" s="1230">
        <f>SUM(N12:N29)</f>
        <v>67001</v>
      </c>
      <c r="O31" s="1235">
        <f>N31/$J31*100</f>
        <v>58.909228388548918</v>
      </c>
      <c r="P31" s="320"/>
      <c r="Q31" s="1233">
        <f>SUM(Q12:Q29)</f>
        <v>70148</v>
      </c>
      <c r="R31" s="1234">
        <f>Q31/$D31*100</f>
        <v>16.223241873115136</v>
      </c>
      <c r="S31" s="1230">
        <f>SUM(S12:S29)</f>
        <v>39985</v>
      </c>
      <c r="T31" s="1231">
        <f>S31/$Q31*100</f>
        <v>57.000912356731483</v>
      </c>
      <c r="U31" s="1230">
        <f>SUM(U12:U29)</f>
        <v>30163</v>
      </c>
      <c r="V31" s="1235">
        <f>U31/$Q31*100</f>
        <v>42.999087643268517</v>
      </c>
      <c r="W31" s="320"/>
      <c r="X31" s="1233">
        <f>SUM(X12:X29)</f>
        <v>248508</v>
      </c>
      <c r="Y31" s="1234">
        <f>X31/$D31*100</f>
        <v>57.472848711354509</v>
      </c>
      <c r="Z31" s="1230">
        <f>SUM(Z12:Z29)</f>
        <v>187877</v>
      </c>
      <c r="AA31" s="1231">
        <f>Z31/$X31*100</f>
        <v>75.60199269238818</v>
      </c>
      <c r="AB31" s="1230">
        <f>SUM(AB12:AB29)</f>
        <v>60631</v>
      </c>
      <c r="AC31" s="1235">
        <f>AB31/$X31*100</f>
        <v>24.398007307611827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2"/>
      <c r="C34" s="1462"/>
      <c r="D34" s="1462"/>
      <c r="E34" s="1462"/>
      <c r="F34" s="1462"/>
      <c r="G34" s="1462"/>
      <c r="H34" s="1462"/>
      <c r="I34" s="1462"/>
      <c r="J34" s="1462"/>
      <c r="K34" s="1462"/>
      <c r="L34" s="1462"/>
      <c r="M34" s="1462"/>
      <c r="N34" s="1462"/>
      <c r="O34" s="1462"/>
    </row>
    <row r="35" spans="2:15" s="329" customFormat="1" ht="29.25" customHeight="1" x14ac:dyDescent="0.25">
      <c r="B35" s="1463"/>
      <c r="C35" s="1463"/>
      <c r="D35" s="1463"/>
      <c r="E35" s="1463"/>
      <c r="F35" s="1463"/>
      <c r="G35" s="1463"/>
      <c r="H35" s="1463"/>
      <c r="I35" s="1463"/>
      <c r="J35" s="1463"/>
      <c r="K35" s="1463"/>
      <c r="L35" s="1463"/>
      <c r="M35" s="1463"/>
    </row>
    <row r="36" spans="2:15" s="329" customFormat="1" ht="4.5" customHeight="1" x14ac:dyDescent="0.25">
      <c r="B36" s="1461"/>
      <c r="C36" s="1461"/>
      <c r="D36" s="146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3"/>
      <c r="C2" s="1433"/>
    </row>
    <row r="3" spans="1:53" s="345" customFormat="1" ht="4.5" customHeight="1" x14ac:dyDescent="0.25">
      <c r="B3" s="1434"/>
      <c r="C3" s="1434"/>
    </row>
    <row r="4" spans="1:53" s="345" customFormat="1" ht="17.25" customHeight="1" x14ac:dyDescent="0.25">
      <c r="A4" s="1435" t="s">
        <v>405</v>
      </c>
      <c r="B4" s="1435"/>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1:53" s="345" customFormat="1" ht="17.25" customHeight="1" x14ac:dyDescent="0.25">
      <c r="B5" s="1436" t="str">
        <f>porsaad!$B$6</f>
        <v>Situación a 28 de febrero de 2025</v>
      </c>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row>
    <row r="6" spans="1:53" s="345" customFormat="1" ht="6" customHeight="1" x14ac:dyDescent="0.25"/>
    <row r="7" spans="1:53" s="322" customFormat="1" ht="12.75" customHeight="1" x14ac:dyDescent="0.25">
      <c r="A7" s="316"/>
      <c r="B7" s="1437" t="s">
        <v>12</v>
      </c>
      <c r="C7" s="317"/>
      <c r="D7" s="1440" t="s">
        <v>229</v>
      </c>
      <c r="E7" s="1441"/>
      <c r="F7" s="1441"/>
      <c r="G7" s="1441"/>
      <c r="H7" s="1441"/>
      <c r="I7" s="318"/>
      <c r="J7" s="1444"/>
      <c r="K7" s="1444"/>
      <c r="L7" s="1444"/>
      <c r="M7" s="1444"/>
      <c r="N7" s="1444"/>
      <c r="O7" s="1444"/>
      <c r="P7" s="318"/>
      <c r="Q7" s="1444"/>
      <c r="R7" s="1444"/>
      <c r="S7" s="1444"/>
      <c r="T7" s="1444"/>
      <c r="U7" s="1444"/>
      <c r="V7" s="1444"/>
      <c r="W7" s="318"/>
      <c r="X7" s="1444"/>
      <c r="Y7" s="1444"/>
      <c r="Z7" s="1444"/>
      <c r="AA7" s="1444"/>
      <c r="AB7" s="1444"/>
      <c r="AC7" s="1445"/>
      <c r="AD7" s="319"/>
      <c r="AE7" s="319"/>
      <c r="AF7" s="320"/>
      <c r="AG7" s="320"/>
      <c r="AH7" s="320"/>
      <c r="AI7" s="320"/>
      <c r="AJ7" s="320"/>
      <c r="AK7" s="320"/>
      <c r="AL7" s="321"/>
    </row>
    <row r="8" spans="1:53" s="322" customFormat="1" ht="33.75" customHeight="1" x14ac:dyDescent="0.25">
      <c r="A8" s="316"/>
      <c r="B8" s="1438"/>
      <c r="C8" s="317"/>
      <c r="D8" s="1442"/>
      <c r="E8" s="1443"/>
      <c r="F8" s="1443"/>
      <c r="G8" s="1443"/>
      <c r="H8" s="1443"/>
      <c r="I8" s="323"/>
      <c r="J8" s="1446" t="s">
        <v>230</v>
      </c>
      <c r="K8" s="1447"/>
      <c r="L8" s="1447"/>
      <c r="M8" s="1447"/>
      <c r="N8" s="1447"/>
      <c r="O8" s="1448"/>
      <c r="P8" s="317"/>
      <c r="Q8" s="1446" t="s">
        <v>231</v>
      </c>
      <c r="R8" s="1447"/>
      <c r="S8" s="1447"/>
      <c r="T8" s="1447"/>
      <c r="U8" s="1447"/>
      <c r="V8" s="1448"/>
      <c r="W8" s="317"/>
      <c r="X8" s="1446" t="s">
        <v>232</v>
      </c>
      <c r="Y8" s="1447"/>
      <c r="Z8" s="1447"/>
      <c r="AA8" s="1447"/>
      <c r="AB8" s="1447"/>
      <c r="AC8" s="1448"/>
      <c r="AD8" s="319"/>
      <c r="AE8" s="319"/>
      <c r="AF8" s="320"/>
      <c r="AG8" s="320"/>
      <c r="AH8" s="320"/>
      <c r="AI8" s="320"/>
      <c r="AJ8" s="320"/>
      <c r="AK8" s="320"/>
      <c r="AL8" s="321"/>
    </row>
    <row r="9" spans="1:53" s="322" customFormat="1" ht="21.75" customHeight="1" x14ac:dyDescent="0.25">
      <c r="A9" s="316"/>
      <c r="B9" s="1438"/>
      <c r="C9" s="317"/>
      <c r="D9" s="1449" t="s">
        <v>9</v>
      </c>
      <c r="E9" s="1451" t="s">
        <v>24</v>
      </c>
      <c r="F9" s="1452"/>
      <c r="G9" s="1451" t="s">
        <v>23</v>
      </c>
      <c r="H9" s="1453"/>
      <c r="I9" s="323"/>
      <c r="J9" s="1454" t="s">
        <v>9</v>
      </c>
      <c r="K9" s="1457" t="s">
        <v>220</v>
      </c>
      <c r="L9" s="1459" t="s">
        <v>24</v>
      </c>
      <c r="M9" s="1460"/>
      <c r="N9" s="1455" t="s">
        <v>23</v>
      </c>
      <c r="O9" s="1456"/>
      <c r="P9" s="317"/>
      <c r="Q9" s="1454" t="s">
        <v>9</v>
      </c>
      <c r="R9" s="1457" t="s">
        <v>220</v>
      </c>
      <c r="S9" s="1459" t="s">
        <v>24</v>
      </c>
      <c r="T9" s="1460"/>
      <c r="U9" s="1455" t="s">
        <v>23</v>
      </c>
      <c r="V9" s="1456"/>
      <c r="W9" s="317"/>
      <c r="X9" s="1454" t="s">
        <v>9</v>
      </c>
      <c r="Y9" s="1457" t="s">
        <v>220</v>
      </c>
      <c r="Z9" s="1459" t="s">
        <v>24</v>
      </c>
      <c r="AA9" s="1460"/>
      <c r="AB9" s="1455" t="s">
        <v>23</v>
      </c>
      <c r="AC9" s="1456"/>
      <c r="AD9" s="319"/>
      <c r="AE9" s="319"/>
      <c r="AF9" s="320"/>
      <c r="AG9" s="320"/>
      <c r="AH9" s="320"/>
      <c r="AI9" s="320"/>
      <c r="AJ9" s="320"/>
      <c r="AK9" s="320"/>
      <c r="AL9" s="321"/>
    </row>
    <row r="10" spans="1:53" s="322" customFormat="1" ht="36.75" customHeight="1" x14ac:dyDescent="0.25">
      <c r="A10" s="316"/>
      <c r="B10" s="1439"/>
      <c r="C10" s="317"/>
      <c r="D10" s="1450"/>
      <c r="E10" s="407" t="s">
        <v>9</v>
      </c>
      <c r="F10" s="403" t="s">
        <v>220</v>
      </c>
      <c r="G10" s="406" t="s">
        <v>9</v>
      </c>
      <c r="H10" s="886" t="s">
        <v>220</v>
      </c>
      <c r="I10" s="346"/>
      <c r="J10" s="1450"/>
      <c r="K10" s="1458"/>
      <c r="L10" s="404" t="s">
        <v>9</v>
      </c>
      <c r="M10" s="403" t="s">
        <v>221</v>
      </c>
      <c r="N10" s="407" t="s">
        <v>9</v>
      </c>
      <c r="O10" s="402" t="s">
        <v>221</v>
      </c>
      <c r="P10" s="347"/>
      <c r="Q10" s="1450"/>
      <c r="R10" s="1458"/>
      <c r="S10" s="404" t="s">
        <v>9</v>
      </c>
      <c r="T10" s="403" t="s">
        <v>221</v>
      </c>
      <c r="U10" s="407" t="s">
        <v>9</v>
      </c>
      <c r="V10" s="402" t="s">
        <v>221</v>
      </c>
      <c r="W10" s="347"/>
      <c r="X10" s="1450"/>
      <c r="Y10" s="145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137882</v>
      </c>
      <c r="E12" s="352">
        <f>L12+S12+Z12</f>
        <v>86288</v>
      </c>
      <c r="F12" s="353">
        <f>E12/$D12*100</f>
        <v>62.581047562408429</v>
      </c>
      <c r="G12" s="352">
        <f>N12+U12+AB12</f>
        <v>51594</v>
      </c>
      <c r="H12" s="354">
        <f>G12/$D12*100</f>
        <v>37.418952437591564</v>
      </c>
      <c r="I12" s="350"/>
      <c r="J12" s="355">
        <f>L12+N12</f>
        <v>42394</v>
      </c>
      <c r="K12" s="356">
        <f>J12/$D12*100</f>
        <v>30.746580409335518</v>
      </c>
      <c r="L12" s="357">
        <v>17015</v>
      </c>
      <c r="M12" s="353">
        <v>40.135396518375245</v>
      </c>
      <c r="N12" s="357">
        <v>25379</v>
      </c>
      <c r="O12" s="358">
        <v>59.864603481624755</v>
      </c>
      <c r="P12" s="350"/>
      <c r="Q12" s="355">
        <v>27599</v>
      </c>
      <c r="R12" s="356">
        <v>20.016390826938977</v>
      </c>
      <c r="S12" s="357">
        <v>17456</v>
      </c>
      <c r="T12" s="353">
        <v>63.248668430015577</v>
      </c>
      <c r="U12" s="357">
        <v>10143</v>
      </c>
      <c r="V12" s="358">
        <v>36.751331569984416</v>
      </c>
      <c r="W12" s="350"/>
      <c r="X12" s="355">
        <v>67889</v>
      </c>
      <c r="Y12" s="356">
        <v>49.237028763725505</v>
      </c>
      <c r="Z12" s="357">
        <v>51817</v>
      </c>
      <c r="AA12" s="353">
        <v>76.326061659473552</v>
      </c>
      <c r="AB12" s="357">
        <v>16072</v>
      </c>
      <c r="AC12" s="358">
        <f t="shared" ref="AC12:AC29" si="0">AB12/$X12*100</f>
        <v>23.673938340526448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16230</v>
      </c>
      <c r="E13" s="365">
        <f t="shared" ref="E13:E29" si="2">L13+S13+Z13</f>
        <v>10207</v>
      </c>
      <c r="F13" s="366">
        <f t="shared" ref="F13:H29" si="3">E13/$D13*100</f>
        <v>62.889710412815766</v>
      </c>
      <c r="G13" s="365">
        <f t="shared" ref="G13:G29" si="4">N13+U13+AB13</f>
        <v>6023</v>
      </c>
      <c r="H13" s="367">
        <f t="shared" si="3"/>
        <v>37.110289587184226</v>
      </c>
      <c r="I13" s="350"/>
      <c r="J13" s="368">
        <f t="shared" ref="J13:J29" si="5">L13+N13</f>
        <v>3453</v>
      </c>
      <c r="K13" s="369">
        <f t="shared" ref="K13:K29" si="6">J13/$D13*100</f>
        <v>21.275415896487985</v>
      </c>
      <c r="L13" s="370">
        <v>1405</v>
      </c>
      <c r="M13" s="371">
        <v>40.689255719664061</v>
      </c>
      <c r="N13" s="370">
        <v>2048</v>
      </c>
      <c r="O13" s="372">
        <v>59.310744280335939</v>
      </c>
      <c r="P13" s="350"/>
      <c r="Q13" s="368">
        <v>2825</v>
      </c>
      <c r="R13" s="369">
        <v>17.4060382008626</v>
      </c>
      <c r="S13" s="370">
        <v>1653</v>
      </c>
      <c r="T13" s="371">
        <v>58.513274336283182</v>
      </c>
      <c r="U13" s="370">
        <v>1172</v>
      </c>
      <c r="V13" s="372">
        <v>41.486725663716818</v>
      </c>
      <c r="W13" s="350"/>
      <c r="X13" s="368">
        <v>9952</v>
      </c>
      <c r="Y13" s="369">
        <v>61.318545902649412</v>
      </c>
      <c r="Z13" s="370">
        <v>7149</v>
      </c>
      <c r="AA13" s="371">
        <v>71.834807073954991</v>
      </c>
      <c r="AB13" s="370">
        <v>2803</v>
      </c>
      <c r="AC13" s="372">
        <f t="shared" si="0"/>
        <v>28.16519292604502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11395</v>
      </c>
      <c r="E14" s="365">
        <f t="shared" si="2"/>
        <v>7325</v>
      </c>
      <c r="F14" s="366">
        <f t="shared" si="3"/>
        <v>64.282580078982008</v>
      </c>
      <c r="G14" s="365">
        <f t="shared" si="4"/>
        <v>4070</v>
      </c>
      <c r="H14" s="367">
        <f t="shared" si="3"/>
        <v>35.717419921017992</v>
      </c>
      <c r="I14" s="350"/>
      <c r="J14" s="368">
        <f t="shared" si="5"/>
        <v>2774</v>
      </c>
      <c r="K14" s="369">
        <f t="shared" si="6"/>
        <v>24.344010530934622</v>
      </c>
      <c r="L14" s="370">
        <v>1070</v>
      </c>
      <c r="M14" s="371">
        <v>38.572458543619319</v>
      </c>
      <c r="N14" s="370">
        <v>1704</v>
      </c>
      <c r="O14" s="372">
        <v>61.427541456380673</v>
      </c>
      <c r="P14" s="350"/>
      <c r="Q14" s="368">
        <v>2321</v>
      </c>
      <c r="R14" s="369">
        <v>20.368582711715668</v>
      </c>
      <c r="S14" s="370">
        <v>1394</v>
      </c>
      <c r="T14" s="371">
        <v>60.06031882809134</v>
      </c>
      <c r="U14" s="370">
        <v>927</v>
      </c>
      <c r="V14" s="372">
        <v>39.93968117190866</v>
      </c>
      <c r="W14" s="350"/>
      <c r="X14" s="368">
        <v>6300</v>
      </c>
      <c r="Y14" s="369">
        <v>55.287406757349714</v>
      </c>
      <c r="Z14" s="370">
        <v>4861</v>
      </c>
      <c r="AA14" s="371">
        <v>77.158730158730165</v>
      </c>
      <c r="AB14" s="370">
        <v>1439</v>
      </c>
      <c r="AC14" s="372">
        <f t="shared" si="0"/>
        <v>22.841269841269842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11446</v>
      </c>
      <c r="E15" s="365">
        <f t="shared" si="2"/>
        <v>6723</v>
      </c>
      <c r="F15" s="366">
        <f t="shared" si="3"/>
        <v>58.736676568233449</v>
      </c>
      <c r="G15" s="365">
        <f t="shared" si="4"/>
        <v>4723</v>
      </c>
      <c r="H15" s="367">
        <f t="shared" si="3"/>
        <v>41.263323431766558</v>
      </c>
      <c r="I15" s="350"/>
      <c r="J15" s="368">
        <f t="shared" si="5"/>
        <v>3424</v>
      </c>
      <c r="K15" s="369">
        <f t="shared" si="6"/>
        <v>29.914380569631309</v>
      </c>
      <c r="L15" s="370">
        <v>1328</v>
      </c>
      <c r="M15" s="371">
        <v>38.785046728971963</v>
      </c>
      <c r="N15" s="370">
        <v>2096</v>
      </c>
      <c r="O15" s="372">
        <v>61.214953271028037</v>
      </c>
      <c r="P15" s="350"/>
      <c r="Q15" s="368">
        <v>2407</v>
      </c>
      <c r="R15" s="369">
        <v>21.029180499737897</v>
      </c>
      <c r="S15" s="370">
        <v>1317</v>
      </c>
      <c r="T15" s="371">
        <v>54.715413377648524</v>
      </c>
      <c r="U15" s="370">
        <v>1090</v>
      </c>
      <c r="V15" s="372">
        <v>45.284586622351476</v>
      </c>
      <c r="W15" s="350"/>
      <c r="X15" s="368">
        <v>5615</v>
      </c>
      <c r="Y15" s="369">
        <v>49.056438930630783</v>
      </c>
      <c r="Z15" s="370">
        <v>4078</v>
      </c>
      <c r="AA15" s="371">
        <v>72.626892252894038</v>
      </c>
      <c r="AB15" s="370">
        <v>1537</v>
      </c>
      <c r="AC15" s="372">
        <f t="shared" si="0"/>
        <v>27.373107747105969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20133</v>
      </c>
      <c r="E16" s="365">
        <f t="shared" si="2"/>
        <v>11607</v>
      </c>
      <c r="F16" s="366">
        <f t="shared" si="3"/>
        <v>57.65161674862167</v>
      </c>
      <c r="G16" s="365">
        <f t="shared" si="4"/>
        <v>8526</v>
      </c>
      <c r="H16" s="367">
        <f t="shared" si="3"/>
        <v>42.348383251378337</v>
      </c>
      <c r="I16" s="350"/>
      <c r="J16" s="368">
        <f t="shared" si="5"/>
        <v>7792</v>
      </c>
      <c r="K16" s="369">
        <f t="shared" si="6"/>
        <v>38.702627526945811</v>
      </c>
      <c r="L16" s="370">
        <v>3113</v>
      </c>
      <c r="M16" s="371">
        <v>39.951232032854215</v>
      </c>
      <c r="N16" s="370">
        <v>4679</v>
      </c>
      <c r="O16" s="372">
        <v>60.048767967145785</v>
      </c>
      <c r="P16" s="350"/>
      <c r="Q16" s="368">
        <v>4331</v>
      </c>
      <c r="R16" s="369">
        <v>21.511945562012617</v>
      </c>
      <c r="S16" s="370">
        <v>2606</v>
      </c>
      <c r="T16" s="371">
        <v>60.170861232971596</v>
      </c>
      <c r="U16" s="370">
        <v>1725</v>
      </c>
      <c r="V16" s="372">
        <v>39.829138767028397</v>
      </c>
      <c r="W16" s="350"/>
      <c r="X16" s="368">
        <v>8010</v>
      </c>
      <c r="Y16" s="369">
        <v>39.785426911041569</v>
      </c>
      <c r="Z16" s="370">
        <v>5888</v>
      </c>
      <c r="AA16" s="371">
        <v>73.508114856429458</v>
      </c>
      <c r="AB16" s="370">
        <v>2122</v>
      </c>
      <c r="AC16" s="372">
        <f t="shared" si="0"/>
        <v>26.491885143570538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7745</v>
      </c>
      <c r="E17" s="375">
        <f t="shared" si="2"/>
        <v>4893</v>
      </c>
      <c r="F17" s="376">
        <f t="shared" si="3"/>
        <v>63.176242737249844</v>
      </c>
      <c r="G17" s="375">
        <f t="shared" si="4"/>
        <v>2852</v>
      </c>
      <c r="H17" s="367">
        <f t="shared" si="3"/>
        <v>36.823757262750163</v>
      </c>
      <c r="I17" s="350"/>
      <c r="J17" s="377">
        <f t="shared" si="5"/>
        <v>1885</v>
      </c>
      <c r="K17" s="378">
        <f t="shared" si="6"/>
        <v>24.33828276307295</v>
      </c>
      <c r="L17" s="375">
        <v>751</v>
      </c>
      <c r="M17" s="376">
        <v>39.840848806366047</v>
      </c>
      <c r="N17" s="375">
        <v>1134</v>
      </c>
      <c r="O17" s="372">
        <v>60.159151193633953</v>
      </c>
      <c r="P17" s="350"/>
      <c r="Q17" s="377">
        <v>1613</v>
      </c>
      <c r="R17" s="378">
        <v>20.826339573918656</v>
      </c>
      <c r="S17" s="375">
        <v>895</v>
      </c>
      <c r="T17" s="376">
        <v>55.486670799752012</v>
      </c>
      <c r="U17" s="375">
        <v>718</v>
      </c>
      <c r="V17" s="372">
        <v>44.513329200247988</v>
      </c>
      <c r="W17" s="350"/>
      <c r="X17" s="377">
        <v>4247</v>
      </c>
      <c r="Y17" s="378">
        <v>54.835377663008387</v>
      </c>
      <c r="Z17" s="375">
        <v>3247</v>
      </c>
      <c r="AA17" s="376">
        <v>76.453967506475166</v>
      </c>
      <c r="AB17" s="375">
        <v>1000</v>
      </c>
      <c r="AC17" s="372">
        <f t="shared" si="0"/>
        <v>23.546032493524841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41519</v>
      </c>
      <c r="E18" s="365">
        <f t="shared" si="2"/>
        <v>26224</v>
      </c>
      <c r="F18" s="366">
        <f t="shared" si="3"/>
        <v>63.161444158096295</v>
      </c>
      <c r="G18" s="365">
        <f t="shared" si="4"/>
        <v>15295</v>
      </c>
      <c r="H18" s="367">
        <f t="shared" si="3"/>
        <v>36.838555841903705</v>
      </c>
      <c r="I18" s="350"/>
      <c r="J18" s="368">
        <f t="shared" si="5"/>
        <v>9685</v>
      </c>
      <c r="K18" s="369">
        <f t="shared" si="6"/>
        <v>23.326669717478747</v>
      </c>
      <c r="L18" s="370">
        <v>4036</v>
      </c>
      <c r="M18" s="371">
        <v>41.672689726381002</v>
      </c>
      <c r="N18" s="370">
        <v>5649</v>
      </c>
      <c r="O18" s="372">
        <v>58.327310273618991</v>
      </c>
      <c r="P18" s="350"/>
      <c r="Q18" s="368">
        <v>7008</v>
      </c>
      <c r="R18" s="369">
        <v>16.879019244201448</v>
      </c>
      <c r="S18" s="370">
        <v>3976</v>
      </c>
      <c r="T18" s="371">
        <v>56.735159817351601</v>
      </c>
      <c r="U18" s="370">
        <v>3032</v>
      </c>
      <c r="V18" s="372">
        <v>43.264840182648399</v>
      </c>
      <c r="W18" s="350"/>
      <c r="X18" s="368">
        <v>24826</v>
      </c>
      <c r="Y18" s="369">
        <v>59.794311038319805</v>
      </c>
      <c r="Z18" s="370">
        <v>18212</v>
      </c>
      <c r="AA18" s="371">
        <v>73.358575686779986</v>
      </c>
      <c r="AB18" s="370">
        <v>6614</v>
      </c>
      <c r="AC18" s="372">
        <f t="shared" si="0"/>
        <v>26.641424313220014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26381</v>
      </c>
      <c r="E19" s="365">
        <f t="shared" si="2"/>
        <v>16111</v>
      </c>
      <c r="F19" s="366">
        <f t="shared" si="3"/>
        <v>61.070467381827832</v>
      </c>
      <c r="G19" s="365">
        <f t="shared" si="4"/>
        <v>10270</v>
      </c>
      <c r="H19" s="367">
        <f t="shared" si="3"/>
        <v>38.929532618172168</v>
      </c>
      <c r="I19" s="350"/>
      <c r="J19" s="368">
        <f t="shared" si="5"/>
        <v>6814</v>
      </c>
      <c r="K19" s="369">
        <f t="shared" si="6"/>
        <v>25.829195254160194</v>
      </c>
      <c r="L19" s="370">
        <v>2733</v>
      </c>
      <c r="M19" s="371">
        <v>40.108599941297328</v>
      </c>
      <c r="N19" s="370">
        <v>4081</v>
      </c>
      <c r="O19" s="372">
        <v>59.891400058702672</v>
      </c>
      <c r="P19" s="350"/>
      <c r="Q19" s="368">
        <v>4716</v>
      </c>
      <c r="R19" s="369">
        <v>17.876502027974677</v>
      </c>
      <c r="S19" s="370">
        <v>2730</v>
      </c>
      <c r="T19" s="371">
        <v>57.888040712468189</v>
      </c>
      <c r="U19" s="370">
        <v>1986</v>
      </c>
      <c r="V19" s="372">
        <v>42.111959287531811</v>
      </c>
      <c r="W19" s="350"/>
      <c r="X19" s="368">
        <v>14851</v>
      </c>
      <c r="Y19" s="369">
        <v>56.294302717865129</v>
      </c>
      <c r="Z19" s="370">
        <v>10648</v>
      </c>
      <c r="AA19" s="371">
        <v>71.698875496599555</v>
      </c>
      <c r="AB19" s="370">
        <v>4203</v>
      </c>
      <c r="AC19" s="372">
        <f t="shared" si="0"/>
        <v>28.301124503400445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102227</v>
      </c>
      <c r="E20" s="365">
        <f t="shared" si="2"/>
        <v>64685</v>
      </c>
      <c r="F20" s="366">
        <f t="shared" si="3"/>
        <v>63.275846889764928</v>
      </c>
      <c r="G20" s="365">
        <f t="shared" si="4"/>
        <v>37542</v>
      </c>
      <c r="H20" s="367">
        <f t="shared" si="3"/>
        <v>36.724153110235065</v>
      </c>
      <c r="I20" s="350"/>
      <c r="J20" s="368">
        <f t="shared" si="5"/>
        <v>22861</v>
      </c>
      <c r="K20" s="369">
        <f t="shared" si="6"/>
        <v>22.362976513054281</v>
      </c>
      <c r="L20" s="370">
        <v>9127</v>
      </c>
      <c r="M20" s="371">
        <v>39.923887843926337</v>
      </c>
      <c r="N20" s="370">
        <v>13734</v>
      </c>
      <c r="O20" s="372">
        <v>60.076112156073656</v>
      </c>
      <c r="P20" s="350"/>
      <c r="Q20" s="368">
        <v>19377</v>
      </c>
      <c r="R20" s="369">
        <v>18.954874935193246</v>
      </c>
      <c r="S20" s="370">
        <v>11145</v>
      </c>
      <c r="T20" s="371">
        <v>57.516643443257465</v>
      </c>
      <c r="U20" s="370">
        <v>8232</v>
      </c>
      <c r="V20" s="372">
        <v>42.483356556742528</v>
      </c>
      <c r="W20" s="350"/>
      <c r="X20" s="368">
        <v>59989</v>
      </c>
      <c r="Y20" s="369">
        <v>58.682148551752476</v>
      </c>
      <c r="Z20" s="370">
        <v>44413</v>
      </c>
      <c r="AA20" s="371">
        <v>74.035239793962234</v>
      </c>
      <c r="AB20" s="370">
        <v>15576</v>
      </c>
      <c r="AC20" s="372">
        <f t="shared" si="0"/>
        <v>25.964760206037774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65612</v>
      </c>
      <c r="E21" s="365">
        <f t="shared" si="2"/>
        <v>40714</v>
      </c>
      <c r="F21" s="366">
        <f t="shared" si="3"/>
        <v>62.052673291471073</v>
      </c>
      <c r="G21" s="365">
        <f t="shared" si="4"/>
        <v>24898</v>
      </c>
      <c r="H21" s="367">
        <f t="shared" si="3"/>
        <v>37.947326708528927</v>
      </c>
      <c r="I21" s="350"/>
      <c r="J21" s="368">
        <f t="shared" si="5"/>
        <v>16702</v>
      </c>
      <c r="K21" s="369">
        <f t="shared" si="6"/>
        <v>25.455709321465587</v>
      </c>
      <c r="L21" s="370">
        <v>6793</v>
      </c>
      <c r="M21" s="371">
        <v>40.671775835229312</v>
      </c>
      <c r="N21" s="370">
        <v>9909</v>
      </c>
      <c r="O21" s="372">
        <v>59.328224164770681</v>
      </c>
      <c r="P21" s="350"/>
      <c r="Q21" s="368">
        <v>13547</v>
      </c>
      <c r="R21" s="369">
        <v>20.647137718709992</v>
      </c>
      <c r="S21" s="370">
        <v>7994</v>
      </c>
      <c r="T21" s="371">
        <v>59.009374769321624</v>
      </c>
      <c r="U21" s="370">
        <v>5553</v>
      </c>
      <c r="V21" s="372">
        <v>40.990625230678376</v>
      </c>
      <c r="W21" s="350"/>
      <c r="X21" s="368">
        <v>35363</v>
      </c>
      <c r="Y21" s="369">
        <v>53.897152959824425</v>
      </c>
      <c r="Z21" s="370">
        <v>25927</v>
      </c>
      <c r="AA21" s="371">
        <v>73.316743488957385</v>
      </c>
      <c r="AB21" s="370">
        <v>9436</v>
      </c>
      <c r="AC21" s="372">
        <f t="shared" si="0"/>
        <v>26.683256511042615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13704</v>
      </c>
      <c r="E22" s="365">
        <f t="shared" si="2"/>
        <v>8650</v>
      </c>
      <c r="F22" s="366">
        <f t="shared" si="3"/>
        <v>63.120256859311155</v>
      </c>
      <c r="G22" s="365">
        <f t="shared" si="4"/>
        <v>5054</v>
      </c>
      <c r="H22" s="367">
        <f t="shared" si="3"/>
        <v>36.879743140688845</v>
      </c>
      <c r="I22" s="350"/>
      <c r="J22" s="368">
        <f t="shared" si="5"/>
        <v>3479</v>
      </c>
      <c r="K22" s="369">
        <f t="shared" si="6"/>
        <v>25.386748394629304</v>
      </c>
      <c r="L22" s="370">
        <v>1448</v>
      </c>
      <c r="M22" s="371">
        <v>41.621155504455302</v>
      </c>
      <c r="N22" s="370">
        <v>2031</v>
      </c>
      <c r="O22" s="372">
        <v>58.378844495544705</v>
      </c>
      <c r="P22" s="350"/>
      <c r="Q22" s="368">
        <v>2548</v>
      </c>
      <c r="R22" s="369">
        <v>18.593111500291887</v>
      </c>
      <c r="S22" s="370">
        <v>1535</v>
      </c>
      <c r="T22" s="371">
        <v>60.243328100470961</v>
      </c>
      <c r="U22" s="370">
        <v>1013</v>
      </c>
      <c r="V22" s="372">
        <v>39.756671899529046</v>
      </c>
      <c r="W22" s="350"/>
      <c r="X22" s="368">
        <v>7677</v>
      </c>
      <c r="Y22" s="369">
        <v>56.020140105078809</v>
      </c>
      <c r="Z22" s="370">
        <v>5667</v>
      </c>
      <c r="AA22" s="371">
        <v>73.817897616256346</v>
      </c>
      <c r="AB22" s="370">
        <v>2010</v>
      </c>
      <c r="AC22" s="372">
        <f t="shared" si="0"/>
        <v>26.182102383743651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26823</v>
      </c>
      <c r="E23" s="365">
        <f t="shared" si="2"/>
        <v>16504</v>
      </c>
      <c r="F23" s="366">
        <f t="shared" si="3"/>
        <v>61.529284569212997</v>
      </c>
      <c r="G23" s="365">
        <f t="shared" si="4"/>
        <v>10319</v>
      </c>
      <c r="H23" s="367">
        <f t="shared" si="3"/>
        <v>38.47071543078701</v>
      </c>
      <c r="I23" s="350"/>
      <c r="J23" s="368">
        <f t="shared" si="5"/>
        <v>7988</v>
      </c>
      <c r="K23" s="369">
        <f t="shared" si="6"/>
        <v>29.780412332699548</v>
      </c>
      <c r="L23" s="370">
        <v>3073</v>
      </c>
      <c r="M23" s="371">
        <v>38.47020530796194</v>
      </c>
      <c r="N23" s="370">
        <v>4915</v>
      </c>
      <c r="O23" s="372">
        <v>61.529794692038053</v>
      </c>
      <c r="P23" s="350"/>
      <c r="Q23" s="368">
        <v>4853</v>
      </c>
      <c r="R23" s="369">
        <v>18.092681653804572</v>
      </c>
      <c r="S23" s="370">
        <v>2813</v>
      </c>
      <c r="T23" s="371">
        <v>57.964145889140738</v>
      </c>
      <c r="U23" s="370">
        <v>2040</v>
      </c>
      <c r="V23" s="372">
        <v>42.035854110859262</v>
      </c>
      <c r="W23" s="350"/>
      <c r="X23" s="368">
        <v>13982</v>
      </c>
      <c r="Y23" s="369">
        <v>52.126906013495876</v>
      </c>
      <c r="Z23" s="370">
        <v>10618</v>
      </c>
      <c r="AA23" s="371">
        <v>75.940494922042618</v>
      </c>
      <c r="AB23" s="370">
        <v>3364</v>
      </c>
      <c r="AC23" s="372">
        <f t="shared" si="0"/>
        <v>24.059505077957375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77004</v>
      </c>
      <c r="E24" s="365">
        <f t="shared" si="2"/>
        <v>48978</v>
      </c>
      <c r="F24" s="366">
        <f t="shared" si="3"/>
        <v>63.60448807854138</v>
      </c>
      <c r="G24" s="365">
        <f t="shared" si="4"/>
        <v>28026</v>
      </c>
      <c r="H24" s="367">
        <f t="shared" si="3"/>
        <v>36.39551192145862</v>
      </c>
      <c r="I24" s="350"/>
      <c r="J24" s="368">
        <f t="shared" si="5"/>
        <v>21682</v>
      </c>
      <c r="K24" s="369">
        <f t="shared" si="6"/>
        <v>28.156978858241132</v>
      </c>
      <c r="L24" s="370">
        <v>9627</v>
      </c>
      <c r="M24" s="371">
        <v>44.400885527165393</v>
      </c>
      <c r="N24" s="370">
        <v>12055</v>
      </c>
      <c r="O24" s="372">
        <v>55.599114472834607</v>
      </c>
      <c r="P24" s="350"/>
      <c r="Q24" s="368">
        <v>13700</v>
      </c>
      <c r="R24" s="369">
        <v>17.79128356968469</v>
      </c>
      <c r="S24" s="370">
        <v>8352</v>
      </c>
      <c r="T24" s="371">
        <v>60.96350364963503</v>
      </c>
      <c r="U24" s="370">
        <v>5348</v>
      </c>
      <c r="V24" s="372">
        <v>39.036496350364963</v>
      </c>
      <c r="W24" s="350"/>
      <c r="X24" s="368">
        <v>41622</v>
      </c>
      <c r="Y24" s="369">
        <v>54.051737572074174</v>
      </c>
      <c r="Z24" s="370">
        <v>30999</v>
      </c>
      <c r="AA24" s="371">
        <v>74.477439815482199</v>
      </c>
      <c r="AB24" s="370">
        <v>10623</v>
      </c>
      <c r="AC24" s="372">
        <f t="shared" si="0"/>
        <v>25.522560184517801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19465</v>
      </c>
      <c r="E25" s="365">
        <f t="shared" si="2"/>
        <v>10546</v>
      </c>
      <c r="F25" s="366">
        <f t="shared" si="3"/>
        <v>54.179296172617519</v>
      </c>
      <c r="G25" s="365">
        <f t="shared" si="4"/>
        <v>8919</v>
      </c>
      <c r="H25" s="367">
        <f t="shared" si="3"/>
        <v>45.820703827382481</v>
      </c>
      <c r="I25" s="350"/>
      <c r="J25" s="368">
        <f t="shared" si="5"/>
        <v>7991</v>
      </c>
      <c r="K25" s="369">
        <f t="shared" si="6"/>
        <v>41.053172360647316</v>
      </c>
      <c r="L25" s="370">
        <v>2880</v>
      </c>
      <c r="M25" s="371">
        <v>36.040545613815546</v>
      </c>
      <c r="N25" s="370">
        <v>5111</v>
      </c>
      <c r="O25" s="372">
        <v>63.959454386184454</v>
      </c>
      <c r="P25" s="350"/>
      <c r="Q25" s="368">
        <v>3644</v>
      </c>
      <c r="R25" s="369">
        <v>18.720780888774723</v>
      </c>
      <c r="S25" s="370">
        <v>1999</v>
      </c>
      <c r="T25" s="371">
        <v>54.857299670691553</v>
      </c>
      <c r="U25" s="370">
        <v>1645</v>
      </c>
      <c r="V25" s="372">
        <v>45.142700329308454</v>
      </c>
      <c r="W25" s="350"/>
      <c r="X25" s="368">
        <v>7830</v>
      </c>
      <c r="Y25" s="369">
        <v>40.226046750577957</v>
      </c>
      <c r="Z25" s="370">
        <v>5667</v>
      </c>
      <c r="AA25" s="371">
        <v>72.375478927203062</v>
      </c>
      <c r="AB25" s="370">
        <v>2163</v>
      </c>
      <c r="AC25" s="372">
        <f t="shared" si="0"/>
        <v>27.624521072796938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6550</v>
      </c>
      <c r="E26" s="380">
        <f t="shared" si="2"/>
        <v>4182</v>
      </c>
      <c r="F26" s="381">
        <f t="shared" si="3"/>
        <v>63.847328244274813</v>
      </c>
      <c r="G26" s="380">
        <f t="shared" si="4"/>
        <v>2368</v>
      </c>
      <c r="H26" s="367">
        <f t="shared" si="3"/>
        <v>36.152671755725194</v>
      </c>
      <c r="I26" s="350"/>
      <c r="J26" s="377">
        <f t="shared" si="5"/>
        <v>1180</v>
      </c>
      <c r="K26" s="378">
        <f t="shared" si="6"/>
        <v>18.015267175572518</v>
      </c>
      <c r="L26" s="375">
        <v>452</v>
      </c>
      <c r="M26" s="376">
        <v>38.305084745762713</v>
      </c>
      <c r="N26" s="375">
        <v>728</v>
      </c>
      <c r="O26" s="372">
        <v>61.694915254237294</v>
      </c>
      <c r="P26" s="350"/>
      <c r="Q26" s="377">
        <v>949</v>
      </c>
      <c r="R26" s="378">
        <v>14.488549618320612</v>
      </c>
      <c r="S26" s="375">
        <v>510</v>
      </c>
      <c r="T26" s="376">
        <v>53.740779768177028</v>
      </c>
      <c r="U26" s="375">
        <v>439</v>
      </c>
      <c r="V26" s="372">
        <v>46.259220231822972</v>
      </c>
      <c r="W26" s="350"/>
      <c r="X26" s="377">
        <v>4421</v>
      </c>
      <c r="Y26" s="378">
        <v>67.496183206106878</v>
      </c>
      <c r="Z26" s="375">
        <v>3220</v>
      </c>
      <c r="AA26" s="376">
        <v>72.834200407147705</v>
      </c>
      <c r="AB26" s="375">
        <v>1201</v>
      </c>
      <c r="AC26" s="372">
        <f t="shared" si="0"/>
        <v>27.165799592852295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27099</v>
      </c>
      <c r="E27" s="380">
        <f t="shared" si="2"/>
        <v>16520</v>
      </c>
      <c r="F27" s="381">
        <f t="shared" si="3"/>
        <v>60.961659101811868</v>
      </c>
      <c r="G27" s="380">
        <f t="shared" si="4"/>
        <v>10579</v>
      </c>
      <c r="H27" s="367">
        <f t="shared" si="3"/>
        <v>39.038340898188125</v>
      </c>
      <c r="I27" s="350"/>
      <c r="J27" s="377">
        <f t="shared" si="5"/>
        <v>6608</v>
      </c>
      <c r="K27" s="378">
        <f t="shared" si="6"/>
        <v>24.384663640724749</v>
      </c>
      <c r="L27" s="375">
        <v>2588</v>
      </c>
      <c r="M27" s="376">
        <v>39.164648910411621</v>
      </c>
      <c r="N27" s="375">
        <v>4020</v>
      </c>
      <c r="O27" s="372">
        <v>60.835351089588372</v>
      </c>
      <c r="P27" s="350"/>
      <c r="Q27" s="377">
        <v>4995</v>
      </c>
      <c r="R27" s="378">
        <v>18.432414480239125</v>
      </c>
      <c r="S27" s="375">
        <v>2677</v>
      </c>
      <c r="T27" s="376">
        <v>53.593593593593589</v>
      </c>
      <c r="U27" s="375">
        <v>2318</v>
      </c>
      <c r="V27" s="372">
        <v>46.406406406406411</v>
      </c>
      <c r="W27" s="350"/>
      <c r="X27" s="377">
        <v>15496</v>
      </c>
      <c r="Y27" s="378">
        <v>57.18292187903613</v>
      </c>
      <c r="Z27" s="375">
        <v>11255</v>
      </c>
      <c r="AA27" s="376">
        <v>72.631646876613317</v>
      </c>
      <c r="AB27" s="375">
        <v>4241</v>
      </c>
      <c r="AC27" s="372">
        <f t="shared" si="0"/>
        <v>27.368353123386679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4411</v>
      </c>
      <c r="E28" s="380">
        <f t="shared" si="2"/>
        <v>2817</v>
      </c>
      <c r="F28" s="381">
        <f t="shared" si="3"/>
        <v>63.863069598730448</v>
      </c>
      <c r="G28" s="380">
        <f t="shared" si="4"/>
        <v>1594</v>
      </c>
      <c r="H28" s="382">
        <f t="shared" si="3"/>
        <v>36.136930401269552</v>
      </c>
      <c r="I28" s="350"/>
      <c r="J28" s="377">
        <f t="shared" si="5"/>
        <v>737</v>
      </c>
      <c r="K28" s="378">
        <f t="shared" si="6"/>
        <v>16.708229426433917</v>
      </c>
      <c r="L28" s="375">
        <v>295</v>
      </c>
      <c r="M28" s="376">
        <v>40.027137042062414</v>
      </c>
      <c r="N28" s="375">
        <v>442</v>
      </c>
      <c r="O28" s="383">
        <v>59.972862957937586</v>
      </c>
      <c r="P28" s="350"/>
      <c r="Q28" s="377">
        <v>784</v>
      </c>
      <c r="R28" s="378">
        <v>17.773747449557924</v>
      </c>
      <c r="S28" s="375">
        <v>419</v>
      </c>
      <c r="T28" s="376">
        <v>53.443877551020414</v>
      </c>
      <c r="U28" s="375">
        <v>365</v>
      </c>
      <c r="V28" s="383">
        <v>46.556122448979593</v>
      </c>
      <c r="W28" s="350"/>
      <c r="X28" s="377">
        <v>2890</v>
      </c>
      <c r="Y28" s="378">
        <v>65.518023124008167</v>
      </c>
      <c r="Z28" s="375">
        <v>2103</v>
      </c>
      <c r="AA28" s="376">
        <v>72.768166089965405</v>
      </c>
      <c r="AB28" s="375">
        <v>787</v>
      </c>
      <c r="AC28" s="383">
        <f t="shared" si="0"/>
        <v>27.231833910034602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1493</v>
      </c>
      <c r="E29" s="386">
        <f t="shared" si="2"/>
        <v>785</v>
      </c>
      <c r="F29" s="387">
        <f t="shared" si="3"/>
        <v>52.578700602813136</v>
      </c>
      <c r="G29" s="386">
        <f t="shared" si="4"/>
        <v>708</v>
      </c>
      <c r="H29" s="388">
        <f t="shared" si="3"/>
        <v>47.421299397186871</v>
      </c>
      <c r="I29" s="350"/>
      <c r="J29" s="389">
        <f t="shared" si="5"/>
        <v>844</v>
      </c>
      <c r="K29" s="390">
        <f t="shared" si="6"/>
        <v>56.530475552578693</v>
      </c>
      <c r="L29" s="391">
        <v>298</v>
      </c>
      <c r="M29" s="392">
        <v>35.308056872037916</v>
      </c>
      <c r="N29" s="391">
        <v>546</v>
      </c>
      <c r="O29" s="393">
        <v>64.691943127962077</v>
      </c>
      <c r="P29" s="350"/>
      <c r="Q29" s="389">
        <v>229</v>
      </c>
      <c r="R29" s="390">
        <v>15.338245144005358</v>
      </c>
      <c r="S29" s="391">
        <v>163</v>
      </c>
      <c r="T29" s="392">
        <v>71.179039301310041</v>
      </c>
      <c r="U29" s="391">
        <v>66</v>
      </c>
      <c r="V29" s="393">
        <v>28.820960698689959</v>
      </c>
      <c r="W29" s="350"/>
      <c r="X29" s="389">
        <v>420</v>
      </c>
      <c r="Y29" s="390">
        <v>28.131279303415941</v>
      </c>
      <c r="Z29" s="391">
        <v>324</v>
      </c>
      <c r="AA29" s="392">
        <v>77.142857142857153</v>
      </c>
      <c r="AB29" s="391">
        <v>96</v>
      </c>
      <c r="AC29" s="393">
        <f t="shared" si="0"/>
        <v>22.857142857142858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617119</v>
      </c>
      <c r="E31" s="1230">
        <f>L31+S31+Z31</f>
        <v>383759</v>
      </c>
      <c r="F31" s="1231">
        <f>E31/$D31*100</f>
        <v>62.185575229412805</v>
      </c>
      <c r="G31" s="1230">
        <f>N31+U31+AB31</f>
        <v>233360</v>
      </c>
      <c r="H31" s="1232">
        <f>G31/$D31*100</f>
        <v>37.814424770587195</v>
      </c>
      <c r="I31" s="320"/>
      <c r="J31" s="1233">
        <f>SUM(J12:J29)</f>
        <v>168293</v>
      </c>
      <c r="K31" s="1234">
        <f>J31/$D31*100</f>
        <v>27.270753290694337</v>
      </c>
      <c r="L31" s="1230">
        <f>SUM(L12:L29)</f>
        <v>68032</v>
      </c>
      <c r="M31" s="1231">
        <f>L31/$J31*100</f>
        <v>40.424735431657879</v>
      </c>
      <c r="N31" s="1230">
        <f>SUM(N12:N29)</f>
        <v>100261</v>
      </c>
      <c r="O31" s="1235">
        <f>N31/$J31*100</f>
        <v>59.575264568342114</v>
      </c>
      <c r="P31" s="320"/>
      <c r="Q31" s="1233">
        <f>SUM(Q12:Q29)</f>
        <v>117446</v>
      </c>
      <c r="R31" s="1234">
        <f>Q31/$D31*100</f>
        <v>19.031337554021185</v>
      </c>
      <c r="S31" s="1230">
        <f>SUM(S12:S29)</f>
        <v>69634</v>
      </c>
      <c r="T31" s="1231">
        <f>S31/$Q31*100</f>
        <v>59.290226997939477</v>
      </c>
      <c r="U31" s="1230">
        <f>SUM(U12:U29)</f>
        <v>47812</v>
      </c>
      <c r="V31" s="1235">
        <f>U31/$Q31*100</f>
        <v>40.709773002060523</v>
      </c>
      <c r="W31" s="320"/>
      <c r="X31" s="1233">
        <f>SUM(X12:X29)</f>
        <v>331380</v>
      </c>
      <c r="Y31" s="1234">
        <f>X31/$D31*100</f>
        <v>53.697909155284471</v>
      </c>
      <c r="Z31" s="1230">
        <f>SUM(Z12:Z29)</f>
        <v>246093</v>
      </c>
      <c r="AA31" s="1231">
        <f>Z31/$X31*100</f>
        <v>74.263081658518928</v>
      </c>
      <c r="AB31" s="1230">
        <f>SUM(AB12:AB29)</f>
        <v>85287</v>
      </c>
      <c r="AC31" s="1235">
        <f>AB31/$X31*100</f>
        <v>25.736918341481079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2"/>
      <c r="C34" s="1462"/>
      <c r="D34" s="1462"/>
      <c r="E34" s="1462"/>
      <c r="F34" s="1462"/>
      <c r="G34" s="1462"/>
      <c r="H34" s="1462"/>
      <c r="I34" s="1462"/>
      <c r="J34" s="1462"/>
      <c r="K34" s="1462"/>
      <c r="L34" s="1462"/>
      <c r="M34" s="1462"/>
      <c r="N34" s="1462"/>
      <c r="O34" s="1462"/>
    </row>
    <row r="35" spans="2:15" s="329" customFormat="1" ht="29.25" customHeight="1" x14ac:dyDescent="0.25">
      <c r="B35" s="1463"/>
      <c r="C35" s="1463"/>
      <c r="D35" s="1463"/>
      <c r="E35" s="1463"/>
      <c r="F35" s="1463"/>
      <c r="G35" s="1463"/>
      <c r="H35" s="1463"/>
      <c r="I35" s="1463"/>
      <c r="J35" s="1463"/>
      <c r="K35" s="1463"/>
      <c r="L35" s="1463"/>
      <c r="M35" s="1463"/>
    </row>
    <row r="36" spans="2:15" s="329" customFormat="1" ht="4.5" customHeight="1" x14ac:dyDescent="0.25">
      <c r="B36" s="1461"/>
      <c r="C36" s="1461"/>
      <c r="D36" s="146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3"/>
      <c r="C2" s="1433"/>
    </row>
    <row r="3" spans="1:53" s="345" customFormat="1" ht="4.5" customHeight="1" x14ac:dyDescent="0.25">
      <c r="B3" s="1434"/>
      <c r="C3" s="1434"/>
    </row>
    <row r="4" spans="1:53" s="345" customFormat="1" ht="17.25" customHeight="1" x14ac:dyDescent="0.25">
      <c r="A4" s="1435" t="s">
        <v>406</v>
      </c>
      <c r="B4" s="1435"/>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1:53" s="345" customFormat="1" ht="17.25" customHeight="1" x14ac:dyDescent="0.25">
      <c r="B5" s="1436" t="str">
        <f>porsaad!$B$6</f>
        <v>Situación a 28 de febrero de 2025</v>
      </c>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row>
    <row r="6" spans="1:53" s="345" customFormat="1" ht="6" customHeight="1" x14ac:dyDescent="0.25"/>
    <row r="7" spans="1:53" s="322" customFormat="1" ht="12.75" customHeight="1" x14ac:dyDescent="0.25">
      <c r="A7" s="316"/>
      <c r="B7" s="1437" t="s">
        <v>12</v>
      </c>
      <c r="C7" s="317"/>
      <c r="D7" s="1440" t="s">
        <v>233</v>
      </c>
      <c r="E7" s="1441"/>
      <c r="F7" s="1441"/>
      <c r="G7" s="1441"/>
      <c r="H7" s="1441"/>
      <c r="I7" s="318"/>
      <c r="J7" s="1444"/>
      <c r="K7" s="1444"/>
      <c r="L7" s="1444"/>
      <c r="M7" s="1444"/>
      <c r="N7" s="1444"/>
      <c r="O7" s="1444"/>
      <c r="P7" s="318"/>
      <c r="Q7" s="1444"/>
      <c r="R7" s="1444"/>
      <c r="S7" s="1444"/>
      <c r="T7" s="1444"/>
      <c r="U7" s="1444"/>
      <c r="V7" s="1444"/>
      <c r="W7" s="318"/>
      <c r="X7" s="1444"/>
      <c r="Y7" s="1444"/>
      <c r="Z7" s="1444"/>
      <c r="AA7" s="1444"/>
      <c r="AB7" s="1444"/>
      <c r="AC7" s="1445"/>
      <c r="AD7" s="319"/>
      <c r="AE7" s="319"/>
      <c r="AF7" s="320"/>
      <c r="AG7" s="320"/>
      <c r="AH7" s="320"/>
      <c r="AI7" s="320"/>
      <c r="AJ7" s="320"/>
      <c r="AK7" s="320"/>
      <c r="AL7" s="321"/>
    </row>
    <row r="8" spans="1:53" s="322" customFormat="1" ht="33.75" customHeight="1" x14ac:dyDescent="0.25">
      <c r="A8" s="316"/>
      <c r="B8" s="1438"/>
      <c r="C8" s="317"/>
      <c r="D8" s="1442"/>
      <c r="E8" s="1443"/>
      <c r="F8" s="1443"/>
      <c r="G8" s="1443"/>
      <c r="H8" s="1443"/>
      <c r="I8" s="323"/>
      <c r="J8" s="1446" t="s">
        <v>234</v>
      </c>
      <c r="K8" s="1447"/>
      <c r="L8" s="1447"/>
      <c r="M8" s="1447"/>
      <c r="N8" s="1447"/>
      <c r="O8" s="1448"/>
      <c r="P8" s="317"/>
      <c r="Q8" s="1446" t="s">
        <v>235</v>
      </c>
      <c r="R8" s="1447"/>
      <c r="S8" s="1447"/>
      <c r="T8" s="1447"/>
      <c r="U8" s="1447"/>
      <c r="V8" s="1448"/>
      <c r="W8" s="317"/>
      <c r="X8" s="1446" t="s">
        <v>236</v>
      </c>
      <c r="Y8" s="1447"/>
      <c r="Z8" s="1447"/>
      <c r="AA8" s="1447"/>
      <c r="AB8" s="1447"/>
      <c r="AC8" s="1448"/>
      <c r="AD8" s="319"/>
      <c r="AE8" s="319"/>
      <c r="AF8" s="320"/>
      <c r="AG8" s="320"/>
      <c r="AH8" s="320"/>
      <c r="AI8" s="320"/>
      <c r="AJ8" s="320"/>
      <c r="AK8" s="320"/>
      <c r="AL8" s="321"/>
    </row>
    <row r="9" spans="1:53" s="322" customFormat="1" ht="21.75" customHeight="1" x14ac:dyDescent="0.25">
      <c r="A9" s="316"/>
      <c r="B9" s="1438"/>
      <c r="C9" s="317"/>
      <c r="D9" s="1449" t="s">
        <v>9</v>
      </c>
      <c r="E9" s="1451" t="s">
        <v>24</v>
      </c>
      <c r="F9" s="1452"/>
      <c r="G9" s="1451" t="s">
        <v>23</v>
      </c>
      <c r="H9" s="1453"/>
      <c r="I9" s="323"/>
      <c r="J9" s="1454" t="s">
        <v>9</v>
      </c>
      <c r="K9" s="1457" t="s">
        <v>220</v>
      </c>
      <c r="L9" s="1459" t="s">
        <v>24</v>
      </c>
      <c r="M9" s="1460"/>
      <c r="N9" s="1455" t="s">
        <v>23</v>
      </c>
      <c r="O9" s="1456"/>
      <c r="P9" s="317"/>
      <c r="Q9" s="1454" t="s">
        <v>9</v>
      </c>
      <c r="R9" s="1457" t="s">
        <v>220</v>
      </c>
      <c r="S9" s="1459" t="s">
        <v>24</v>
      </c>
      <c r="T9" s="1460"/>
      <c r="U9" s="1455" t="s">
        <v>23</v>
      </c>
      <c r="V9" s="1456"/>
      <c r="W9" s="317"/>
      <c r="X9" s="1454" t="s">
        <v>9</v>
      </c>
      <c r="Y9" s="1457" t="s">
        <v>220</v>
      </c>
      <c r="Z9" s="1459" t="s">
        <v>24</v>
      </c>
      <c r="AA9" s="1460"/>
      <c r="AB9" s="1455" t="s">
        <v>23</v>
      </c>
      <c r="AC9" s="1456"/>
      <c r="AD9" s="319"/>
      <c r="AE9" s="319"/>
      <c r="AF9" s="320"/>
      <c r="AG9" s="320"/>
      <c r="AH9" s="320"/>
      <c r="AI9" s="320"/>
      <c r="AJ9" s="320"/>
      <c r="AK9" s="320"/>
      <c r="AL9" s="321"/>
    </row>
    <row r="10" spans="1:53" s="322" customFormat="1" ht="36.75" customHeight="1" x14ac:dyDescent="0.25">
      <c r="A10" s="316"/>
      <c r="B10" s="1439"/>
      <c r="C10" s="317"/>
      <c r="D10" s="1450"/>
      <c r="E10" s="407" t="s">
        <v>9</v>
      </c>
      <c r="F10" s="403" t="s">
        <v>220</v>
      </c>
      <c r="G10" s="406" t="s">
        <v>9</v>
      </c>
      <c r="H10" s="886" t="s">
        <v>220</v>
      </c>
      <c r="I10" s="346"/>
      <c r="J10" s="1450"/>
      <c r="K10" s="1458"/>
      <c r="L10" s="404" t="s">
        <v>9</v>
      </c>
      <c r="M10" s="403" t="s">
        <v>221</v>
      </c>
      <c r="N10" s="407" t="s">
        <v>9</v>
      </c>
      <c r="O10" s="402" t="s">
        <v>221</v>
      </c>
      <c r="P10" s="347"/>
      <c r="Q10" s="1450"/>
      <c r="R10" s="1458"/>
      <c r="S10" s="404" t="s">
        <v>9</v>
      </c>
      <c r="T10" s="403" t="s">
        <v>221</v>
      </c>
      <c r="U10" s="407" t="s">
        <v>9</v>
      </c>
      <c r="V10" s="402" t="s">
        <v>221</v>
      </c>
      <c r="W10" s="347"/>
      <c r="X10" s="1450"/>
      <c r="Y10" s="145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101353</v>
      </c>
      <c r="E12" s="352">
        <f>L12+S12+Z12</f>
        <v>66376</v>
      </c>
      <c r="F12" s="353">
        <f>E12/$D12*100</f>
        <v>65.489921363945811</v>
      </c>
      <c r="G12" s="352">
        <f>N12+U12+AB12</f>
        <v>34977</v>
      </c>
      <c r="H12" s="354">
        <f>G12/$D12*100</f>
        <v>34.510078636054189</v>
      </c>
      <c r="I12" s="350"/>
      <c r="J12" s="355">
        <f>L12+N12</f>
        <v>23177</v>
      </c>
      <c r="K12" s="356">
        <f>J12/$D12*100</f>
        <v>22.867601353684648</v>
      </c>
      <c r="L12" s="357">
        <v>10112</v>
      </c>
      <c r="M12" s="353">
        <v>43.629460240755925</v>
      </c>
      <c r="N12" s="357">
        <v>13065</v>
      </c>
      <c r="O12" s="358">
        <v>56.370539759244075</v>
      </c>
      <c r="P12" s="350"/>
      <c r="Q12" s="355">
        <v>25929</v>
      </c>
      <c r="R12" s="356">
        <v>25.582863852081339</v>
      </c>
      <c r="S12" s="357">
        <v>18664</v>
      </c>
      <c r="T12" s="353">
        <v>71.981179374445603</v>
      </c>
      <c r="U12" s="357">
        <v>7265</v>
      </c>
      <c r="V12" s="358">
        <v>28.018820625554397</v>
      </c>
      <c r="W12" s="350"/>
      <c r="X12" s="355">
        <v>52247</v>
      </c>
      <c r="Y12" s="356">
        <v>51.549534794234006</v>
      </c>
      <c r="Z12" s="357">
        <v>37600</v>
      </c>
      <c r="AA12" s="353">
        <v>71.965854498822907</v>
      </c>
      <c r="AB12" s="357">
        <v>14647</v>
      </c>
      <c r="AC12" s="358">
        <f t="shared" ref="AC12:AC29" si="0">AB12/$X12*100</f>
        <v>28.0341455011771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16020</v>
      </c>
      <c r="E13" s="365">
        <f t="shared" ref="E13:E29" si="2">L13+S13+Z13</f>
        <v>10287</v>
      </c>
      <c r="F13" s="366">
        <f t="shared" ref="F13:H29" si="3">E13/$D13*100</f>
        <v>64.213483146067418</v>
      </c>
      <c r="G13" s="365">
        <f t="shared" ref="G13:G29" si="4">N13+U13+AB13</f>
        <v>5733</v>
      </c>
      <c r="H13" s="367">
        <f t="shared" si="3"/>
        <v>35.786516853932582</v>
      </c>
      <c r="I13" s="350"/>
      <c r="J13" s="368">
        <f t="shared" ref="J13:J29" si="5">L13+N13</f>
        <v>3064</v>
      </c>
      <c r="K13" s="369">
        <f t="shared" ref="K13:K29" si="6">J13/$D13*100</f>
        <v>19.12609238451935</v>
      </c>
      <c r="L13" s="370">
        <v>1366</v>
      </c>
      <c r="M13" s="371">
        <v>44.582245430809394</v>
      </c>
      <c r="N13" s="370">
        <v>1698</v>
      </c>
      <c r="O13" s="372">
        <v>55.417754569190606</v>
      </c>
      <c r="P13" s="350"/>
      <c r="Q13" s="368">
        <v>3532</v>
      </c>
      <c r="R13" s="369">
        <v>22.047440699126092</v>
      </c>
      <c r="S13" s="370">
        <v>2246</v>
      </c>
      <c r="T13" s="371">
        <v>63.590033975084935</v>
      </c>
      <c r="U13" s="370">
        <v>1286</v>
      </c>
      <c r="V13" s="372">
        <v>36.409966024915065</v>
      </c>
      <c r="W13" s="350"/>
      <c r="X13" s="368">
        <v>9424</v>
      </c>
      <c r="Y13" s="369">
        <v>58.826466916354562</v>
      </c>
      <c r="Z13" s="370">
        <v>6675</v>
      </c>
      <c r="AA13" s="371">
        <v>70.829796264855688</v>
      </c>
      <c r="AB13" s="370">
        <v>2749</v>
      </c>
      <c r="AC13" s="372">
        <f t="shared" si="0"/>
        <v>29.170203735144312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14874</v>
      </c>
      <c r="E14" s="365">
        <f t="shared" si="2"/>
        <v>9516</v>
      </c>
      <c r="F14" s="366">
        <f t="shared" si="3"/>
        <v>63.977410246066967</v>
      </c>
      <c r="G14" s="365">
        <f t="shared" si="4"/>
        <v>5358</v>
      </c>
      <c r="H14" s="367">
        <f t="shared" si="3"/>
        <v>36.02258975393304</v>
      </c>
      <c r="I14" s="350"/>
      <c r="J14" s="368">
        <f t="shared" si="5"/>
        <v>3477</v>
      </c>
      <c r="K14" s="369">
        <f t="shared" si="6"/>
        <v>23.376361436062929</v>
      </c>
      <c r="L14" s="370">
        <v>1499</v>
      </c>
      <c r="M14" s="371">
        <v>43.111878055795231</v>
      </c>
      <c r="N14" s="370">
        <v>1978</v>
      </c>
      <c r="O14" s="372">
        <v>56.888121944204769</v>
      </c>
      <c r="P14" s="350"/>
      <c r="Q14" s="368">
        <v>3383</v>
      </c>
      <c r="R14" s="369">
        <v>22.744386177221998</v>
      </c>
      <c r="S14" s="370">
        <v>2006</v>
      </c>
      <c r="T14" s="371">
        <v>59.2964824120603</v>
      </c>
      <c r="U14" s="370">
        <v>1377</v>
      </c>
      <c r="V14" s="372">
        <v>40.7035175879397</v>
      </c>
      <c r="W14" s="350"/>
      <c r="X14" s="368">
        <v>8014</v>
      </c>
      <c r="Y14" s="369">
        <v>53.879252386715073</v>
      </c>
      <c r="Z14" s="370">
        <v>6011</v>
      </c>
      <c r="AA14" s="371">
        <v>75.006239081607191</v>
      </c>
      <c r="AB14" s="370">
        <v>2003</v>
      </c>
      <c r="AC14" s="372">
        <f t="shared" si="0"/>
        <v>24.993760918392812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15680</v>
      </c>
      <c r="E15" s="365">
        <f t="shared" si="2"/>
        <v>9631</v>
      </c>
      <c r="F15" s="366">
        <f t="shared" si="3"/>
        <v>61.422193877551024</v>
      </c>
      <c r="G15" s="365">
        <f t="shared" si="4"/>
        <v>6049</v>
      </c>
      <c r="H15" s="367">
        <f t="shared" si="3"/>
        <v>38.577806122448983</v>
      </c>
      <c r="I15" s="350"/>
      <c r="J15" s="368">
        <f t="shared" si="5"/>
        <v>4330</v>
      </c>
      <c r="K15" s="369">
        <f t="shared" si="6"/>
        <v>27.614795918367346</v>
      </c>
      <c r="L15" s="370">
        <v>1986</v>
      </c>
      <c r="M15" s="371">
        <v>45.866050808314085</v>
      </c>
      <c r="N15" s="370">
        <v>2344</v>
      </c>
      <c r="O15" s="372">
        <v>54.133949191685915</v>
      </c>
      <c r="P15" s="350"/>
      <c r="Q15" s="368">
        <v>4000</v>
      </c>
      <c r="R15" s="369">
        <v>25.510204081632654</v>
      </c>
      <c r="S15" s="370">
        <v>2466</v>
      </c>
      <c r="T15" s="371">
        <v>61.650000000000006</v>
      </c>
      <c r="U15" s="370">
        <v>1534</v>
      </c>
      <c r="V15" s="372">
        <v>38.35</v>
      </c>
      <c r="W15" s="350"/>
      <c r="X15" s="368">
        <v>7350</v>
      </c>
      <c r="Y15" s="369">
        <v>46.875</v>
      </c>
      <c r="Z15" s="370">
        <v>5179</v>
      </c>
      <c r="AA15" s="371">
        <v>70.4625850340136</v>
      </c>
      <c r="AB15" s="370">
        <v>2171</v>
      </c>
      <c r="AC15" s="372">
        <f t="shared" si="0"/>
        <v>29.537414965986397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17346</v>
      </c>
      <c r="E16" s="365">
        <f t="shared" si="2"/>
        <v>9999</v>
      </c>
      <c r="F16" s="366">
        <f t="shared" si="3"/>
        <v>57.644413697682459</v>
      </c>
      <c r="G16" s="365">
        <f t="shared" si="4"/>
        <v>7347</v>
      </c>
      <c r="H16" s="367">
        <f t="shared" si="3"/>
        <v>42.355586302317541</v>
      </c>
      <c r="I16" s="350"/>
      <c r="J16" s="368">
        <f t="shared" si="5"/>
        <v>6900</v>
      </c>
      <c r="K16" s="369">
        <f t="shared" si="6"/>
        <v>39.778623313732275</v>
      </c>
      <c r="L16" s="370">
        <v>2896</v>
      </c>
      <c r="M16" s="371">
        <v>41.971014492753625</v>
      </c>
      <c r="N16" s="370">
        <v>4004</v>
      </c>
      <c r="O16" s="372">
        <v>58.028985507246375</v>
      </c>
      <c r="P16" s="350"/>
      <c r="Q16" s="368">
        <v>4207</v>
      </c>
      <c r="R16" s="369">
        <v>24.253430185633576</v>
      </c>
      <c r="S16" s="370">
        <v>2672</v>
      </c>
      <c r="T16" s="371">
        <v>63.513192298550038</v>
      </c>
      <c r="U16" s="370">
        <v>1535</v>
      </c>
      <c r="V16" s="372">
        <v>36.486807701449962</v>
      </c>
      <c r="W16" s="350"/>
      <c r="X16" s="368">
        <v>6239</v>
      </c>
      <c r="Y16" s="369">
        <v>35.967946500634149</v>
      </c>
      <c r="Z16" s="370">
        <v>4431</v>
      </c>
      <c r="AA16" s="371">
        <v>71.020996954640168</v>
      </c>
      <c r="AB16" s="370">
        <v>1808</v>
      </c>
      <c r="AC16" s="372">
        <f t="shared" si="0"/>
        <v>28.979003045359836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5155</v>
      </c>
      <c r="E17" s="375">
        <f t="shared" si="2"/>
        <v>3089</v>
      </c>
      <c r="F17" s="376">
        <f t="shared" si="3"/>
        <v>59.922405431619786</v>
      </c>
      <c r="G17" s="375">
        <f t="shared" si="4"/>
        <v>2066</v>
      </c>
      <c r="H17" s="367">
        <f t="shared" si="3"/>
        <v>40.077594568380214</v>
      </c>
      <c r="I17" s="350"/>
      <c r="J17" s="377">
        <f t="shared" si="5"/>
        <v>1449</v>
      </c>
      <c r="K17" s="378">
        <f t="shared" si="6"/>
        <v>28.108632395732297</v>
      </c>
      <c r="L17" s="375">
        <v>650</v>
      </c>
      <c r="M17" s="376">
        <v>44.858523119392686</v>
      </c>
      <c r="N17" s="375">
        <v>799</v>
      </c>
      <c r="O17" s="372">
        <v>55.141476880607321</v>
      </c>
      <c r="P17" s="350"/>
      <c r="Q17" s="377">
        <v>1290</v>
      </c>
      <c r="R17" s="378">
        <v>25.024248302618819</v>
      </c>
      <c r="S17" s="375">
        <v>735</v>
      </c>
      <c r="T17" s="376">
        <v>56.97674418604651</v>
      </c>
      <c r="U17" s="375">
        <v>555</v>
      </c>
      <c r="V17" s="372">
        <v>43.02325581395349</v>
      </c>
      <c r="W17" s="350"/>
      <c r="X17" s="377">
        <v>2416</v>
      </c>
      <c r="Y17" s="378">
        <v>46.867119301648884</v>
      </c>
      <c r="Z17" s="375">
        <v>1704</v>
      </c>
      <c r="AA17" s="376">
        <v>70.52980132450331</v>
      </c>
      <c r="AB17" s="375">
        <v>712</v>
      </c>
      <c r="AC17" s="372">
        <f t="shared" si="0"/>
        <v>29.47019867549669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49989</v>
      </c>
      <c r="E18" s="365">
        <f t="shared" si="2"/>
        <v>31131</v>
      </c>
      <c r="F18" s="366">
        <f t="shared" si="3"/>
        <v>62.275700654143904</v>
      </c>
      <c r="G18" s="365">
        <f t="shared" si="4"/>
        <v>18858</v>
      </c>
      <c r="H18" s="367">
        <f t="shared" si="3"/>
        <v>37.724299345856089</v>
      </c>
      <c r="I18" s="350"/>
      <c r="J18" s="368">
        <f t="shared" si="5"/>
        <v>9847</v>
      </c>
      <c r="K18" s="369">
        <f t="shared" si="6"/>
        <v>19.698333633399347</v>
      </c>
      <c r="L18" s="370">
        <v>4169</v>
      </c>
      <c r="M18" s="371">
        <v>42.337767848075558</v>
      </c>
      <c r="N18" s="370">
        <v>5678</v>
      </c>
      <c r="O18" s="372">
        <v>57.662232151924442</v>
      </c>
      <c r="P18" s="350"/>
      <c r="Q18" s="368">
        <v>9627</v>
      </c>
      <c r="R18" s="369">
        <v>19.258236812098662</v>
      </c>
      <c r="S18" s="370">
        <v>5596</v>
      </c>
      <c r="T18" s="371">
        <v>58.128181157162153</v>
      </c>
      <c r="U18" s="370">
        <v>4031</v>
      </c>
      <c r="V18" s="372">
        <v>41.871818842837854</v>
      </c>
      <c r="W18" s="350"/>
      <c r="X18" s="368">
        <v>30515</v>
      </c>
      <c r="Y18" s="369">
        <v>61.043429554501991</v>
      </c>
      <c r="Z18" s="370">
        <v>21366</v>
      </c>
      <c r="AA18" s="371">
        <v>70.018023922660987</v>
      </c>
      <c r="AB18" s="370">
        <v>9149</v>
      </c>
      <c r="AC18" s="372">
        <f t="shared" si="0"/>
        <v>29.981976077339013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30104</v>
      </c>
      <c r="E19" s="365">
        <f t="shared" si="2"/>
        <v>19417</v>
      </c>
      <c r="F19" s="366">
        <f t="shared" si="3"/>
        <v>64.499734254584112</v>
      </c>
      <c r="G19" s="365">
        <f t="shared" si="4"/>
        <v>10687</v>
      </c>
      <c r="H19" s="367">
        <f t="shared" si="3"/>
        <v>35.500265745415895</v>
      </c>
      <c r="I19" s="350"/>
      <c r="J19" s="368">
        <f t="shared" si="5"/>
        <v>6023</v>
      </c>
      <c r="K19" s="369">
        <f t="shared" si="6"/>
        <v>20.007307998937019</v>
      </c>
      <c r="L19" s="370">
        <v>2599</v>
      </c>
      <c r="M19" s="371">
        <v>43.151253528142121</v>
      </c>
      <c r="N19" s="370">
        <v>3424</v>
      </c>
      <c r="O19" s="372">
        <v>56.848746471857879</v>
      </c>
      <c r="P19" s="350"/>
      <c r="Q19" s="368">
        <v>6440</v>
      </c>
      <c r="R19" s="369">
        <v>21.39250597927186</v>
      </c>
      <c r="S19" s="370">
        <v>4223</v>
      </c>
      <c r="T19" s="371">
        <v>65.574534161490689</v>
      </c>
      <c r="U19" s="370">
        <v>2217</v>
      </c>
      <c r="V19" s="372">
        <v>34.425465838509318</v>
      </c>
      <c r="W19" s="350"/>
      <c r="X19" s="368">
        <v>17641</v>
      </c>
      <c r="Y19" s="369">
        <v>58.600186021791124</v>
      </c>
      <c r="Z19" s="370">
        <v>12595</v>
      </c>
      <c r="AA19" s="371">
        <v>71.396179354911851</v>
      </c>
      <c r="AB19" s="370">
        <v>5046</v>
      </c>
      <c r="AC19" s="372">
        <f t="shared" si="0"/>
        <v>28.603820645088145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119212</v>
      </c>
      <c r="E20" s="365">
        <f t="shared" si="2"/>
        <v>74757</v>
      </c>
      <c r="F20" s="366">
        <f t="shared" si="3"/>
        <v>62.709291010972045</v>
      </c>
      <c r="G20" s="365">
        <f t="shared" si="4"/>
        <v>44455</v>
      </c>
      <c r="H20" s="367">
        <f t="shared" si="3"/>
        <v>37.290708989027948</v>
      </c>
      <c r="I20" s="350"/>
      <c r="J20" s="368">
        <f t="shared" si="5"/>
        <v>31140</v>
      </c>
      <c r="K20" s="369">
        <f t="shared" si="6"/>
        <v>26.121531389457438</v>
      </c>
      <c r="L20" s="370">
        <v>13913</v>
      </c>
      <c r="M20" s="371">
        <v>44.678869621066156</v>
      </c>
      <c r="N20" s="370">
        <v>17227</v>
      </c>
      <c r="O20" s="372">
        <v>55.321130378933844</v>
      </c>
      <c r="P20" s="350"/>
      <c r="Q20" s="368">
        <v>28264</v>
      </c>
      <c r="R20" s="369">
        <v>23.709022581619298</v>
      </c>
      <c r="S20" s="370">
        <v>18164</v>
      </c>
      <c r="T20" s="371">
        <v>64.265496744975934</v>
      </c>
      <c r="U20" s="370">
        <v>10100</v>
      </c>
      <c r="V20" s="372">
        <v>35.734503255024059</v>
      </c>
      <c r="W20" s="350"/>
      <c r="X20" s="368">
        <v>59808</v>
      </c>
      <c r="Y20" s="369">
        <v>50.169446028923261</v>
      </c>
      <c r="Z20" s="370">
        <v>42680</v>
      </c>
      <c r="AA20" s="371">
        <v>71.361690743713211</v>
      </c>
      <c r="AB20" s="370">
        <v>17128</v>
      </c>
      <c r="AC20" s="372">
        <f t="shared" si="0"/>
        <v>28.638309256286789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61557</v>
      </c>
      <c r="E21" s="365">
        <f t="shared" si="2"/>
        <v>37155</v>
      </c>
      <c r="F21" s="366">
        <f t="shared" si="3"/>
        <v>60.358691944051856</v>
      </c>
      <c r="G21" s="365">
        <f t="shared" si="4"/>
        <v>24402</v>
      </c>
      <c r="H21" s="367">
        <f t="shared" si="3"/>
        <v>39.641308055948144</v>
      </c>
      <c r="I21" s="350"/>
      <c r="J21" s="368">
        <f t="shared" si="5"/>
        <v>18969</v>
      </c>
      <c r="K21" s="369">
        <f t="shared" si="6"/>
        <v>30.815341878259172</v>
      </c>
      <c r="L21" s="370">
        <v>7415</v>
      </c>
      <c r="M21" s="371">
        <v>39.090094364489431</v>
      </c>
      <c r="N21" s="370">
        <v>11554</v>
      </c>
      <c r="O21" s="372">
        <v>60.909905635510576</v>
      </c>
      <c r="P21" s="350"/>
      <c r="Q21" s="368">
        <v>13990</v>
      </c>
      <c r="R21" s="369">
        <v>22.726903520314508</v>
      </c>
      <c r="S21" s="370">
        <v>9080</v>
      </c>
      <c r="T21" s="371">
        <v>64.903502501786988</v>
      </c>
      <c r="U21" s="370">
        <v>4910</v>
      </c>
      <c r="V21" s="372">
        <v>35.096497498213012</v>
      </c>
      <c r="W21" s="350"/>
      <c r="X21" s="368">
        <v>28598</v>
      </c>
      <c r="Y21" s="369">
        <v>46.457754601426323</v>
      </c>
      <c r="Z21" s="370">
        <v>20660</v>
      </c>
      <c r="AA21" s="371">
        <v>72.242814182809994</v>
      </c>
      <c r="AB21" s="370">
        <v>7938</v>
      </c>
      <c r="AC21" s="372">
        <f t="shared" si="0"/>
        <v>27.75718581719001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14433</v>
      </c>
      <c r="E22" s="365">
        <f t="shared" si="2"/>
        <v>9242</v>
      </c>
      <c r="F22" s="366">
        <f t="shared" si="3"/>
        <v>64.033811404420433</v>
      </c>
      <c r="G22" s="365">
        <f t="shared" si="4"/>
        <v>5191</v>
      </c>
      <c r="H22" s="367">
        <f t="shared" si="3"/>
        <v>35.966188595579574</v>
      </c>
      <c r="I22" s="350"/>
      <c r="J22" s="368">
        <f t="shared" si="5"/>
        <v>3565</v>
      </c>
      <c r="K22" s="369">
        <f t="shared" si="6"/>
        <v>24.700339499757501</v>
      </c>
      <c r="L22" s="370">
        <v>1556</v>
      </c>
      <c r="M22" s="371">
        <v>43.646563814866759</v>
      </c>
      <c r="N22" s="370">
        <v>2009</v>
      </c>
      <c r="O22" s="372">
        <v>56.353436185133241</v>
      </c>
      <c r="P22" s="350"/>
      <c r="Q22" s="368">
        <v>3203</v>
      </c>
      <c r="R22" s="369">
        <v>22.192198434143975</v>
      </c>
      <c r="S22" s="370">
        <v>2118</v>
      </c>
      <c r="T22" s="371">
        <v>66.125507336871678</v>
      </c>
      <c r="U22" s="370">
        <v>1085</v>
      </c>
      <c r="V22" s="372">
        <v>33.874492663128322</v>
      </c>
      <c r="W22" s="350"/>
      <c r="X22" s="368">
        <v>7665</v>
      </c>
      <c r="Y22" s="369">
        <v>53.10746206609852</v>
      </c>
      <c r="Z22" s="370">
        <v>5568</v>
      </c>
      <c r="AA22" s="371">
        <v>72.641878669275926</v>
      </c>
      <c r="AB22" s="370">
        <v>2097</v>
      </c>
      <c r="AC22" s="372">
        <f t="shared" si="0"/>
        <v>27.358121330724071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25846</v>
      </c>
      <c r="E23" s="365">
        <f t="shared" si="2"/>
        <v>14813</v>
      </c>
      <c r="F23" s="366">
        <f t="shared" si="3"/>
        <v>57.312543527044802</v>
      </c>
      <c r="G23" s="365">
        <f t="shared" si="4"/>
        <v>11033</v>
      </c>
      <c r="H23" s="367">
        <f t="shared" si="3"/>
        <v>42.687456472955198</v>
      </c>
      <c r="I23" s="350"/>
      <c r="J23" s="368">
        <f t="shared" si="5"/>
        <v>9477</v>
      </c>
      <c r="K23" s="369">
        <f t="shared" si="6"/>
        <v>36.667182542753231</v>
      </c>
      <c r="L23" s="370">
        <v>3444</v>
      </c>
      <c r="M23" s="371">
        <v>36.340614118391898</v>
      </c>
      <c r="N23" s="370">
        <v>6033</v>
      </c>
      <c r="O23" s="372">
        <v>63.659385881608102</v>
      </c>
      <c r="P23" s="350"/>
      <c r="Q23" s="368">
        <v>4726</v>
      </c>
      <c r="R23" s="369">
        <v>18.28522788826124</v>
      </c>
      <c r="S23" s="370">
        <v>2790</v>
      </c>
      <c r="T23" s="371">
        <v>59.035124841303436</v>
      </c>
      <c r="U23" s="370">
        <v>1936</v>
      </c>
      <c r="V23" s="372">
        <v>40.964875158696572</v>
      </c>
      <c r="W23" s="350"/>
      <c r="X23" s="368">
        <v>11643</v>
      </c>
      <c r="Y23" s="369">
        <v>45.047589568985529</v>
      </c>
      <c r="Z23" s="370">
        <v>8579</v>
      </c>
      <c r="AA23" s="371">
        <v>73.683758481491026</v>
      </c>
      <c r="AB23" s="370">
        <v>3064</v>
      </c>
      <c r="AC23" s="372">
        <f t="shared" si="0"/>
        <v>26.316241518508974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64265</v>
      </c>
      <c r="E24" s="365">
        <f t="shared" si="2"/>
        <v>42272</v>
      </c>
      <c r="F24" s="366">
        <f t="shared" si="3"/>
        <v>65.777639461604295</v>
      </c>
      <c r="G24" s="365">
        <f t="shared" si="4"/>
        <v>21993</v>
      </c>
      <c r="H24" s="367">
        <f t="shared" si="3"/>
        <v>34.222360538395705</v>
      </c>
      <c r="I24" s="350"/>
      <c r="J24" s="368">
        <f t="shared" si="5"/>
        <v>15084</v>
      </c>
      <c r="K24" s="369">
        <f t="shared" si="6"/>
        <v>23.471563059207966</v>
      </c>
      <c r="L24" s="370">
        <v>6979</v>
      </c>
      <c r="M24" s="371">
        <v>46.267568284274731</v>
      </c>
      <c r="N24" s="370">
        <v>8105</v>
      </c>
      <c r="O24" s="372">
        <v>53.732431715725269</v>
      </c>
      <c r="P24" s="350"/>
      <c r="Q24" s="368">
        <v>14072</v>
      </c>
      <c r="R24" s="369">
        <v>21.896833424103324</v>
      </c>
      <c r="S24" s="370">
        <v>9702</v>
      </c>
      <c r="T24" s="371">
        <v>68.945423536100066</v>
      </c>
      <c r="U24" s="370">
        <v>4370</v>
      </c>
      <c r="V24" s="372">
        <v>31.054576463899942</v>
      </c>
      <c r="W24" s="350"/>
      <c r="X24" s="368">
        <v>35109</v>
      </c>
      <c r="Y24" s="369">
        <v>54.631603516688706</v>
      </c>
      <c r="Z24" s="370">
        <v>25591</v>
      </c>
      <c r="AA24" s="371">
        <v>72.890142128798885</v>
      </c>
      <c r="AB24" s="370">
        <v>9518</v>
      </c>
      <c r="AC24" s="372">
        <f t="shared" si="0"/>
        <v>27.109857871201115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17519</v>
      </c>
      <c r="E25" s="365">
        <f t="shared" si="2"/>
        <v>10835</v>
      </c>
      <c r="F25" s="366">
        <f t="shared" si="3"/>
        <v>61.847137393686857</v>
      </c>
      <c r="G25" s="365">
        <f t="shared" si="4"/>
        <v>6684</v>
      </c>
      <c r="H25" s="367">
        <f t="shared" si="3"/>
        <v>38.15286260631315</v>
      </c>
      <c r="I25" s="350"/>
      <c r="J25" s="368">
        <f t="shared" si="5"/>
        <v>4806</v>
      </c>
      <c r="K25" s="369">
        <f t="shared" si="6"/>
        <v>27.433072663964836</v>
      </c>
      <c r="L25" s="370">
        <v>1903</v>
      </c>
      <c r="M25" s="371">
        <v>39.596337910944648</v>
      </c>
      <c r="N25" s="370">
        <v>2903</v>
      </c>
      <c r="O25" s="372">
        <v>60.403662089055345</v>
      </c>
      <c r="P25" s="350"/>
      <c r="Q25" s="368">
        <v>4634</v>
      </c>
      <c r="R25" s="369">
        <v>26.451281465837091</v>
      </c>
      <c r="S25" s="370">
        <v>3231</v>
      </c>
      <c r="T25" s="371">
        <v>69.723780750971088</v>
      </c>
      <c r="U25" s="370">
        <v>1403</v>
      </c>
      <c r="V25" s="372">
        <v>30.276219249028919</v>
      </c>
      <c r="W25" s="350"/>
      <c r="X25" s="368">
        <v>8079</v>
      </c>
      <c r="Y25" s="369">
        <v>46.115645870198065</v>
      </c>
      <c r="Z25" s="370">
        <v>5701</v>
      </c>
      <c r="AA25" s="371">
        <v>70.565664067335064</v>
      </c>
      <c r="AB25" s="370">
        <v>2378</v>
      </c>
      <c r="AC25" s="372">
        <f t="shared" si="0"/>
        <v>29.434335932664936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6562</v>
      </c>
      <c r="E26" s="380">
        <f t="shared" si="2"/>
        <v>4021</v>
      </c>
      <c r="F26" s="381">
        <f t="shared" si="3"/>
        <v>61.277049679975612</v>
      </c>
      <c r="G26" s="380">
        <f t="shared" si="4"/>
        <v>2541</v>
      </c>
      <c r="H26" s="367">
        <f t="shared" si="3"/>
        <v>38.722950320024388</v>
      </c>
      <c r="I26" s="350"/>
      <c r="J26" s="377">
        <f t="shared" si="5"/>
        <v>1673</v>
      </c>
      <c r="K26" s="378">
        <f t="shared" si="6"/>
        <v>25.49527583053947</v>
      </c>
      <c r="L26" s="375">
        <v>685</v>
      </c>
      <c r="M26" s="376">
        <v>40.944411237298269</v>
      </c>
      <c r="N26" s="375">
        <v>988</v>
      </c>
      <c r="O26" s="372">
        <v>59.055588762701738</v>
      </c>
      <c r="P26" s="350"/>
      <c r="Q26" s="377">
        <v>1305</v>
      </c>
      <c r="R26" s="378">
        <v>19.887229503200242</v>
      </c>
      <c r="S26" s="375">
        <v>740</v>
      </c>
      <c r="T26" s="376">
        <v>56.70498084291188</v>
      </c>
      <c r="U26" s="375">
        <v>565</v>
      </c>
      <c r="V26" s="372">
        <v>43.29501915708812</v>
      </c>
      <c r="W26" s="350"/>
      <c r="X26" s="377">
        <v>3584</v>
      </c>
      <c r="Y26" s="378">
        <v>54.617494666260292</v>
      </c>
      <c r="Z26" s="375">
        <v>2596</v>
      </c>
      <c r="AA26" s="376">
        <v>72.433035714285708</v>
      </c>
      <c r="AB26" s="375">
        <v>988</v>
      </c>
      <c r="AC26" s="372">
        <f t="shared" si="0"/>
        <v>27.566964285714285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38368</v>
      </c>
      <c r="E27" s="380">
        <f t="shared" si="2"/>
        <v>22264</v>
      </c>
      <c r="F27" s="381">
        <f t="shared" si="3"/>
        <v>58.027522935779821</v>
      </c>
      <c r="G27" s="380">
        <f t="shared" si="4"/>
        <v>16104</v>
      </c>
      <c r="H27" s="367">
        <f t="shared" si="3"/>
        <v>41.972477064220179</v>
      </c>
      <c r="I27" s="350"/>
      <c r="J27" s="377">
        <f t="shared" si="5"/>
        <v>11687</v>
      </c>
      <c r="K27" s="378">
        <f t="shared" si="6"/>
        <v>30.460279399499584</v>
      </c>
      <c r="L27" s="375">
        <v>4553</v>
      </c>
      <c r="M27" s="376">
        <v>38.95781637717122</v>
      </c>
      <c r="N27" s="375">
        <v>7134</v>
      </c>
      <c r="O27" s="372">
        <v>61.04218362282878</v>
      </c>
      <c r="P27" s="350"/>
      <c r="Q27" s="377">
        <v>8115</v>
      </c>
      <c r="R27" s="378">
        <v>21.150437864887405</v>
      </c>
      <c r="S27" s="375">
        <v>4584</v>
      </c>
      <c r="T27" s="376">
        <v>56.487985212569313</v>
      </c>
      <c r="U27" s="375">
        <v>3531</v>
      </c>
      <c r="V27" s="372">
        <v>43.512014787430687</v>
      </c>
      <c r="W27" s="350"/>
      <c r="X27" s="377">
        <v>18566</v>
      </c>
      <c r="Y27" s="378">
        <v>48.389282735613008</v>
      </c>
      <c r="Z27" s="375">
        <v>13127</v>
      </c>
      <c r="AA27" s="376">
        <v>70.704513627060223</v>
      </c>
      <c r="AB27" s="375">
        <v>5439</v>
      </c>
      <c r="AC27" s="372">
        <f t="shared" si="0"/>
        <v>29.295486372939784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3644</v>
      </c>
      <c r="E28" s="380">
        <f t="shared" si="2"/>
        <v>2371</v>
      </c>
      <c r="F28" s="381">
        <f t="shared" si="3"/>
        <v>65.065861690450049</v>
      </c>
      <c r="G28" s="380">
        <f t="shared" si="4"/>
        <v>1273</v>
      </c>
      <c r="H28" s="382">
        <f t="shared" si="3"/>
        <v>34.934138309549944</v>
      </c>
      <c r="I28" s="350"/>
      <c r="J28" s="377">
        <f t="shared" si="5"/>
        <v>463</v>
      </c>
      <c r="K28" s="378">
        <f t="shared" si="6"/>
        <v>12.705817782656423</v>
      </c>
      <c r="L28" s="375">
        <v>198</v>
      </c>
      <c r="M28" s="376">
        <v>42.764578833693307</v>
      </c>
      <c r="N28" s="375">
        <v>265</v>
      </c>
      <c r="O28" s="383">
        <v>57.235421166306701</v>
      </c>
      <c r="P28" s="350"/>
      <c r="Q28" s="377">
        <v>822</v>
      </c>
      <c r="R28" s="378">
        <v>22.5576289791438</v>
      </c>
      <c r="S28" s="375">
        <v>506</v>
      </c>
      <c r="T28" s="376">
        <v>61.557177615571781</v>
      </c>
      <c r="U28" s="375">
        <v>316</v>
      </c>
      <c r="V28" s="383">
        <v>38.442822384428219</v>
      </c>
      <c r="W28" s="350"/>
      <c r="X28" s="377">
        <v>2359</v>
      </c>
      <c r="Y28" s="378">
        <v>64.736553238199775</v>
      </c>
      <c r="Z28" s="375">
        <v>1667</v>
      </c>
      <c r="AA28" s="376">
        <v>70.66553624417125</v>
      </c>
      <c r="AB28" s="375">
        <v>692</v>
      </c>
      <c r="AC28" s="383">
        <f t="shared" si="0"/>
        <v>29.334463755828743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1291</v>
      </c>
      <c r="E29" s="386">
        <f t="shared" si="2"/>
        <v>708</v>
      </c>
      <c r="F29" s="387">
        <f t="shared" si="3"/>
        <v>54.841208365608054</v>
      </c>
      <c r="G29" s="386">
        <f t="shared" si="4"/>
        <v>583</v>
      </c>
      <c r="H29" s="388">
        <f t="shared" si="3"/>
        <v>45.158791634391946</v>
      </c>
      <c r="I29" s="350"/>
      <c r="J29" s="389">
        <f t="shared" si="5"/>
        <v>688</v>
      </c>
      <c r="K29" s="390">
        <f t="shared" si="6"/>
        <v>53.292021688613481</v>
      </c>
      <c r="L29" s="391">
        <v>253</v>
      </c>
      <c r="M29" s="392">
        <v>36.77325581395349</v>
      </c>
      <c r="N29" s="391">
        <v>435</v>
      </c>
      <c r="O29" s="393">
        <v>63.22674418604651</v>
      </c>
      <c r="P29" s="350"/>
      <c r="Q29" s="389">
        <v>241</v>
      </c>
      <c r="R29" s="390">
        <v>18.667699457784661</v>
      </c>
      <c r="S29" s="391">
        <v>173</v>
      </c>
      <c r="T29" s="392">
        <v>71.784232365145229</v>
      </c>
      <c r="U29" s="391">
        <v>68</v>
      </c>
      <c r="V29" s="393">
        <v>28.215767634854771</v>
      </c>
      <c r="W29" s="350"/>
      <c r="X29" s="389">
        <v>362</v>
      </c>
      <c r="Y29" s="390">
        <v>28.040278853601858</v>
      </c>
      <c r="Z29" s="391">
        <v>282</v>
      </c>
      <c r="AA29" s="392">
        <v>77.900552486187848</v>
      </c>
      <c r="AB29" s="391">
        <v>80</v>
      </c>
      <c r="AC29" s="393">
        <f t="shared" si="0"/>
        <v>22.099447513812155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603218</v>
      </c>
      <c r="E31" s="1230">
        <f>L31+S31+Z31</f>
        <v>377884</v>
      </c>
      <c r="F31" s="1231">
        <f>E31/$D31*100</f>
        <v>62.64468235364329</v>
      </c>
      <c r="G31" s="1230">
        <f>N31+U31+AB31</f>
        <v>225334</v>
      </c>
      <c r="H31" s="1232">
        <f>G31/$D31*100</f>
        <v>37.355317646356703</v>
      </c>
      <c r="I31" s="320"/>
      <c r="J31" s="1233">
        <f>SUM(J12:J29)</f>
        <v>155819</v>
      </c>
      <c r="K31" s="1234">
        <f>J31/$D31*100</f>
        <v>25.831291506553189</v>
      </c>
      <c r="L31" s="1230">
        <f>SUM(L12:L29)</f>
        <v>66176</v>
      </c>
      <c r="M31" s="1231">
        <f>L31/$J31*100</f>
        <v>42.469788665053684</v>
      </c>
      <c r="N31" s="1230">
        <f>SUM(N12:N29)</f>
        <v>89643</v>
      </c>
      <c r="O31" s="1235">
        <f>N31/$J31*100</f>
        <v>57.530211334946316</v>
      </c>
      <c r="P31" s="320"/>
      <c r="Q31" s="1233">
        <f>SUM(Q12:Q29)</f>
        <v>137780</v>
      </c>
      <c r="R31" s="1234">
        <f>Q31/$D31*100</f>
        <v>22.840830346574538</v>
      </c>
      <c r="S31" s="1230">
        <f>SUM(S12:S29)</f>
        <v>89696</v>
      </c>
      <c r="T31" s="1231">
        <f>S31/$Q31*100</f>
        <v>65.100885469589201</v>
      </c>
      <c r="U31" s="1230">
        <f>SUM(U12:U29)</f>
        <v>48084</v>
      </c>
      <c r="V31" s="1235">
        <f>U31/$Q31*100</f>
        <v>34.899114530410799</v>
      </c>
      <c r="W31" s="320"/>
      <c r="X31" s="1233">
        <f>SUM(X12:X29)</f>
        <v>309619</v>
      </c>
      <c r="Y31" s="1234">
        <f>X31/$D31*100</f>
        <v>51.327878146872273</v>
      </c>
      <c r="Z31" s="1230">
        <f>SUM(Z12:Z29)</f>
        <v>222012</v>
      </c>
      <c r="AA31" s="1231">
        <f>Z31/$X31*100</f>
        <v>71.704901830959983</v>
      </c>
      <c r="AB31" s="1230">
        <f>SUM(AB12:AB29)</f>
        <v>87607</v>
      </c>
      <c r="AC31" s="1235">
        <f>AB31/$X31*100</f>
        <v>28.29509816904001</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2"/>
      <c r="C34" s="1462"/>
      <c r="D34" s="1462"/>
      <c r="E34" s="1462"/>
      <c r="F34" s="1462"/>
      <c r="G34" s="1462"/>
      <c r="H34" s="1462"/>
      <c r="I34" s="1462"/>
      <c r="J34" s="1462"/>
      <c r="K34" s="1462"/>
      <c r="L34" s="1462"/>
      <c r="M34" s="1462"/>
      <c r="N34" s="1462"/>
      <c r="O34" s="1462"/>
    </row>
    <row r="35" spans="2:15" s="329" customFormat="1" ht="29.25" customHeight="1" x14ac:dyDescent="0.25">
      <c r="B35" s="1463"/>
      <c r="C35" s="1463"/>
      <c r="D35" s="1463"/>
      <c r="E35" s="1463"/>
      <c r="F35" s="1463"/>
      <c r="G35" s="1463"/>
      <c r="H35" s="1463"/>
      <c r="I35" s="1463"/>
      <c r="J35" s="1463"/>
      <c r="K35" s="1463"/>
      <c r="L35" s="1463"/>
      <c r="M35" s="1463"/>
    </row>
    <row r="36" spans="2:15" s="329" customFormat="1" ht="4.5" customHeight="1" x14ac:dyDescent="0.25">
      <c r="B36" s="1461"/>
      <c r="C36" s="1461"/>
      <c r="D36" s="146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3"/>
      <c r="C2" s="1433"/>
    </row>
    <row r="3" spans="1:53" s="345" customFormat="1" ht="4.5" customHeight="1" x14ac:dyDescent="0.25">
      <c r="B3" s="1434"/>
      <c r="C3" s="1434"/>
    </row>
    <row r="4" spans="1:53" s="345" customFormat="1" ht="17.25" customHeight="1" x14ac:dyDescent="0.25">
      <c r="A4" s="1435" t="s">
        <v>407</v>
      </c>
      <c r="B4" s="1435"/>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1:53" s="345" customFormat="1" ht="17.25" customHeight="1" x14ac:dyDescent="0.25">
      <c r="B5" s="1436" t="str">
        <f>porsaad!$B$6</f>
        <v>Situación a 28 de febrero de 2025</v>
      </c>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row>
    <row r="6" spans="1:53" s="345" customFormat="1" ht="6" customHeight="1" x14ac:dyDescent="0.25"/>
    <row r="7" spans="1:53" s="322" customFormat="1" ht="12.75" customHeight="1" x14ac:dyDescent="0.25">
      <c r="A7" s="316"/>
      <c r="B7" s="1437" t="s">
        <v>12</v>
      </c>
      <c r="C7" s="317"/>
      <c r="D7" s="1440" t="s">
        <v>237</v>
      </c>
      <c r="E7" s="1441"/>
      <c r="F7" s="1441"/>
      <c r="G7" s="1441"/>
      <c r="H7" s="1441"/>
      <c r="I7" s="318"/>
      <c r="J7" s="1444"/>
      <c r="K7" s="1444"/>
      <c r="L7" s="1444"/>
      <c r="M7" s="1444"/>
      <c r="N7" s="1444"/>
      <c r="O7" s="1444"/>
      <c r="P7" s="318"/>
      <c r="Q7" s="1444"/>
      <c r="R7" s="1444"/>
      <c r="S7" s="1444"/>
      <c r="T7" s="1444"/>
      <c r="U7" s="1444"/>
      <c r="V7" s="1444"/>
      <c r="W7" s="318"/>
      <c r="X7" s="1444"/>
      <c r="Y7" s="1444"/>
      <c r="Z7" s="1444"/>
      <c r="AA7" s="1444"/>
      <c r="AB7" s="1444"/>
      <c r="AC7" s="1445"/>
      <c r="AD7" s="319"/>
      <c r="AE7" s="319"/>
      <c r="AF7" s="320"/>
      <c r="AG7" s="320"/>
      <c r="AH7" s="320"/>
      <c r="AI7" s="320"/>
      <c r="AJ7" s="320"/>
      <c r="AK7" s="320"/>
      <c r="AL7" s="321"/>
    </row>
    <row r="8" spans="1:53" s="322" customFormat="1" ht="33.75" customHeight="1" x14ac:dyDescent="0.25">
      <c r="A8" s="316"/>
      <c r="B8" s="1438"/>
      <c r="C8" s="317"/>
      <c r="D8" s="1442"/>
      <c r="E8" s="1443"/>
      <c r="F8" s="1443"/>
      <c r="G8" s="1443"/>
      <c r="H8" s="1443"/>
      <c r="I8" s="323"/>
      <c r="J8" s="1446" t="s">
        <v>238</v>
      </c>
      <c r="K8" s="1447"/>
      <c r="L8" s="1447"/>
      <c r="M8" s="1447"/>
      <c r="N8" s="1447"/>
      <c r="O8" s="1448"/>
      <c r="P8" s="317"/>
      <c r="Q8" s="1446" t="s">
        <v>239</v>
      </c>
      <c r="R8" s="1447"/>
      <c r="S8" s="1447"/>
      <c r="T8" s="1447"/>
      <c r="U8" s="1447"/>
      <c r="V8" s="1448"/>
      <c r="W8" s="317"/>
      <c r="X8" s="1446" t="s">
        <v>240</v>
      </c>
      <c r="Y8" s="1447"/>
      <c r="Z8" s="1447"/>
      <c r="AA8" s="1447"/>
      <c r="AB8" s="1447"/>
      <c r="AC8" s="1448"/>
      <c r="AD8" s="319"/>
      <c r="AE8" s="319"/>
      <c r="AF8" s="320"/>
      <c r="AG8" s="320"/>
      <c r="AH8" s="320"/>
      <c r="AI8" s="320"/>
      <c r="AJ8" s="320"/>
      <c r="AK8" s="320"/>
      <c r="AL8" s="321"/>
    </row>
    <row r="9" spans="1:53" s="322" customFormat="1" ht="21.75" customHeight="1" x14ac:dyDescent="0.25">
      <c r="A9" s="316"/>
      <c r="B9" s="1438"/>
      <c r="C9" s="317"/>
      <c r="D9" s="1449" t="s">
        <v>9</v>
      </c>
      <c r="E9" s="1451" t="s">
        <v>24</v>
      </c>
      <c r="F9" s="1452"/>
      <c r="G9" s="1451" t="s">
        <v>23</v>
      </c>
      <c r="H9" s="1453"/>
      <c r="I9" s="323"/>
      <c r="J9" s="1454" t="s">
        <v>9</v>
      </c>
      <c r="K9" s="1457" t="s">
        <v>220</v>
      </c>
      <c r="L9" s="1459" t="s">
        <v>24</v>
      </c>
      <c r="M9" s="1460"/>
      <c r="N9" s="1455" t="s">
        <v>23</v>
      </c>
      <c r="O9" s="1456"/>
      <c r="P9" s="317"/>
      <c r="Q9" s="1454" t="s">
        <v>9</v>
      </c>
      <c r="R9" s="1457" t="s">
        <v>220</v>
      </c>
      <c r="S9" s="1459" t="s">
        <v>24</v>
      </c>
      <c r="T9" s="1460"/>
      <c r="U9" s="1455" t="s">
        <v>23</v>
      </c>
      <c r="V9" s="1456"/>
      <c r="W9" s="317"/>
      <c r="X9" s="1454" t="s">
        <v>9</v>
      </c>
      <c r="Y9" s="1457" t="s">
        <v>220</v>
      </c>
      <c r="Z9" s="1459" t="s">
        <v>24</v>
      </c>
      <c r="AA9" s="1460"/>
      <c r="AB9" s="1455" t="s">
        <v>23</v>
      </c>
      <c r="AC9" s="1456"/>
      <c r="AD9" s="319"/>
      <c r="AE9" s="319"/>
      <c r="AF9" s="320"/>
      <c r="AG9" s="320"/>
      <c r="AH9" s="320"/>
      <c r="AI9" s="320"/>
      <c r="AJ9" s="320"/>
      <c r="AK9" s="320"/>
      <c r="AL9" s="321"/>
    </row>
    <row r="10" spans="1:53" s="322" customFormat="1" ht="36.75" customHeight="1" x14ac:dyDescent="0.25">
      <c r="A10" s="316"/>
      <c r="B10" s="1439"/>
      <c r="C10" s="317"/>
      <c r="D10" s="1450"/>
      <c r="E10" s="407" t="s">
        <v>9</v>
      </c>
      <c r="F10" s="403" t="s">
        <v>220</v>
      </c>
      <c r="G10" s="406" t="s">
        <v>9</v>
      </c>
      <c r="H10" s="886" t="s">
        <v>220</v>
      </c>
      <c r="I10" s="346"/>
      <c r="J10" s="1450"/>
      <c r="K10" s="1458"/>
      <c r="L10" s="404" t="s">
        <v>9</v>
      </c>
      <c r="M10" s="403" t="s">
        <v>221</v>
      </c>
      <c r="N10" s="407" t="s">
        <v>9</v>
      </c>
      <c r="O10" s="402" t="s">
        <v>221</v>
      </c>
      <c r="P10" s="347"/>
      <c r="Q10" s="1450"/>
      <c r="R10" s="1458"/>
      <c r="S10" s="404" t="s">
        <v>9</v>
      </c>
      <c r="T10" s="403" t="s">
        <v>221</v>
      </c>
      <c r="U10" s="407" t="s">
        <v>9</v>
      </c>
      <c r="V10" s="402" t="s">
        <v>221</v>
      </c>
      <c r="W10" s="347"/>
      <c r="X10" s="1450"/>
      <c r="Y10" s="1458"/>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77810</v>
      </c>
      <c r="E12" s="352">
        <f>L12+S12+Z12</f>
        <v>47923</v>
      </c>
      <c r="F12" s="353">
        <f>E12/$D12*100</f>
        <v>61.589769952448272</v>
      </c>
      <c r="G12" s="352">
        <f>N12+U12+AB12</f>
        <v>29887</v>
      </c>
      <c r="H12" s="354">
        <f>G12/$D12*100</f>
        <v>38.410230047551728</v>
      </c>
      <c r="I12" s="350"/>
      <c r="J12" s="355">
        <f>L12+N12</f>
        <v>19185</v>
      </c>
      <c r="K12" s="356">
        <f>J12/$D12*100</f>
        <v>24.656213854260379</v>
      </c>
      <c r="L12" s="357">
        <v>9364</v>
      </c>
      <c r="M12" s="353">
        <v>48.80896533750326</v>
      </c>
      <c r="N12" s="357">
        <v>9821</v>
      </c>
      <c r="O12" s="358">
        <v>51.19103466249674</v>
      </c>
      <c r="P12" s="350"/>
      <c r="Q12" s="355">
        <v>25746</v>
      </c>
      <c r="R12" s="356">
        <v>33.088291993317057</v>
      </c>
      <c r="S12" s="357">
        <v>17587</v>
      </c>
      <c r="T12" s="353">
        <v>68.309640332478821</v>
      </c>
      <c r="U12" s="357">
        <v>8159</v>
      </c>
      <c r="V12" s="358">
        <v>31.690359667521168</v>
      </c>
      <c r="W12" s="350"/>
      <c r="X12" s="355">
        <v>32879</v>
      </c>
      <c r="Y12" s="356">
        <v>42.255494152422571</v>
      </c>
      <c r="Z12" s="357">
        <v>20972</v>
      </c>
      <c r="AA12" s="353">
        <v>63.785394932935915</v>
      </c>
      <c r="AB12" s="357">
        <v>11907</v>
      </c>
      <c r="AC12" s="358">
        <f t="shared" ref="AC12:AC29" si="0">AB12/$X12*100</f>
        <v>36.214605067064085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7837</v>
      </c>
      <c r="E13" s="365">
        <f t="shared" ref="E13:E29" si="2">L13+S13+Z13</f>
        <v>4920</v>
      </c>
      <c r="F13" s="366">
        <f t="shared" ref="F13:H29" si="3">E13/$D13*100</f>
        <v>62.779124665050404</v>
      </c>
      <c r="G13" s="365">
        <f t="shared" ref="G13:G29" si="4">N13+U13+AB13</f>
        <v>2917</v>
      </c>
      <c r="H13" s="367">
        <f t="shared" si="3"/>
        <v>37.220875334949596</v>
      </c>
      <c r="I13" s="350"/>
      <c r="J13" s="368">
        <f t="shared" ref="J13:J29" si="5">L13+N13</f>
        <v>1570</v>
      </c>
      <c r="K13" s="369">
        <f t="shared" ref="K13:K29" si="6">J13/$D13*100</f>
        <v>20.033175960188849</v>
      </c>
      <c r="L13" s="370">
        <v>737</v>
      </c>
      <c r="M13" s="371">
        <v>46.942675159235669</v>
      </c>
      <c r="N13" s="370">
        <v>833</v>
      </c>
      <c r="O13" s="372">
        <v>53.057324840764331</v>
      </c>
      <c r="P13" s="350"/>
      <c r="Q13" s="368">
        <v>1946</v>
      </c>
      <c r="R13" s="369">
        <v>24.830930202883756</v>
      </c>
      <c r="S13" s="370">
        <v>1272</v>
      </c>
      <c r="T13" s="371">
        <v>65.364850976361765</v>
      </c>
      <c r="U13" s="370">
        <v>674</v>
      </c>
      <c r="V13" s="372">
        <v>34.635149023638235</v>
      </c>
      <c r="W13" s="350"/>
      <c r="X13" s="368">
        <v>4321</v>
      </c>
      <c r="Y13" s="369">
        <v>55.135893836927394</v>
      </c>
      <c r="Z13" s="370">
        <v>2911</v>
      </c>
      <c r="AA13" s="371">
        <v>67.368664660958117</v>
      </c>
      <c r="AB13" s="370">
        <v>1410</v>
      </c>
      <c r="AC13" s="372">
        <f t="shared" si="0"/>
        <v>32.63133533904189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9025</v>
      </c>
      <c r="E14" s="365">
        <f t="shared" si="2"/>
        <v>5708</v>
      </c>
      <c r="F14" s="366">
        <f t="shared" si="3"/>
        <v>63.24653739612188</v>
      </c>
      <c r="G14" s="365">
        <f t="shared" si="4"/>
        <v>3317</v>
      </c>
      <c r="H14" s="367">
        <f t="shared" si="3"/>
        <v>36.75346260387812</v>
      </c>
      <c r="I14" s="350"/>
      <c r="J14" s="368">
        <f t="shared" si="5"/>
        <v>1797</v>
      </c>
      <c r="K14" s="369">
        <f t="shared" si="6"/>
        <v>19.911357340720219</v>
      </c>
      <c r="L14" s="370">
        <v>819</v>
      </c>
      <c r="M14" s="371">
        <v>45.575959933222038</v>
      </c>
      <c r="N14" s="370">
        <v>978</v>
      </c>
      <c r="O14" s="372">
        <v>54.42404006677797</v>
      </c>
      <c r="P14" s="350"/>
      <c r="Q14" s="368">
        <v>2378</v>
      </c>
      <c r="R14" s="369">
        <v>26.349030470914126</v>
      </c>
      <c r="S14" s="370">
        <v>1540</v>
      </c>
      <c r="T14" s="371">
        <v>64.760302775441545</v>
      </c>
      <c r="U14" s="370">
        <v>838</v>
      </c>
      <c r="V14" s="372">
        <v>35.239697224558455</v>
      </c>
      <c r="W14" s="350"/>
      <c r="X14" s="368">
        <v>4850</v>
      </c>
      <c r="Y14" s="369">
        <v>53.739612188365648</v>
      </c>
      <c r="Z14" s="370">
        <v>3349</v>
      </c>
      <c r="AA14" s="371">
        <v>69.051546391752566</v>
      </c>
      <c r="AB14" s="370">
        <v>1501</v>
      </c>
      <c r="AC14" s="372">
        <f t="shared" si="0"/>
        <v>30.948453608247423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8607</v>
      </c>
      <c r="E15" s="365">
        <f t="shared" si="2"/>
        <v>5112</v>
      </c>
      <c r="F15" s="366">
        <f t="shared" si="3"/>
        <v>59.393516904844887</v>
      </c>
      <c r="G15" s="365">
        <f t="shared" si="4"/>
        <v>3495</v>
      </c>
      <c r="H15" s="367">
        <f t="shared" si="3"/>
        <v>40.606483095155106</v>
      </c>
      <c r="I15" s="350"/>
      <c r="J15" s="368">
        <f t="shared" si="5"/>
        <v>2961</v>
      </c>
      <c r="K15" s="369">
        <f t="shared" si="6"/>
        <v>34.402230742418958</v>
      </c>
      <c r="L15" s="370">
        <v>1420</v>
      </c>
      <c r="M15" s="371">
        <v>47.956771361026682</v>
      </c>
      <c r="N15" s="370">
        <v>1541</v>
      </c>
      <c r="O15" s="372">
        <v>52.043228638973318</v>
      </c>
      <c r="P15" s="350"/>
      <c r="Q15" s="368">
        <v>2393</v>
      </c>
      <c r="R15" s="369">
        <v>27.802951086325084</v>
      </c>
      <c r="S15" s="370">
        <v>1517</v>
      </c>
      <c r="T15" s="371">
        <v>63.393230254910158</v>
      </c>
      <c r="U15" s="370">
        <v>876</v>
      </c>
      <c r="V15" s="372">
        <v>36.606769745089842</v>
      </c>
      <c r="W15" s="350"/>
      <c r="X15" s="368">
        <v>3253</v>
      </c>
      <c r="Y15" s="369">
        <v>37.794818171255955</v>
      </c>
      <c r="Z15" s="370">
        <v>2175</v>
      </c>
      <c r="AA15" s="371">
        <v>66.861358745773131</v>
      </c>
      <c r="AB15" s="370">
        <v>1078</v>
      </c>
      <c r="AC15" s="372">
        <f t="shared" si="0"/>
        <v>33.138641254226869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7194</v>
      </c>
      <c r="E16" s="365">
        <f t="shared" si="2"/>
        <v>4040</v>
      </c>
      <c r="F16" s="366">
        <f t="shared" si="3"/>
        <v>56.157909368918546</v>
      </c>
      <c r="G16" s="365">
        <f t="shared" si="4"/>
        <v>3154</v>
      </c>
      <c r="H16" s="367">
        <f t="shared" si="3"/>
        <v>43.842090631081462</v>
      </c>
      <c r="I16" s="350"/>
      <c r="J16" s="368">
        <f t="shared" si="5"/>
        <v>2348</v>
      </c>
      <c r="K16" s="369">
        <f t="shared" si="6"/>
        <v>32.638309702529888</v>
      </c>
      <c r="L16" s="370">
        <v>988</v>
      </c>
      <c r="M16" s="371">
        <v>42.078364565587734</v>
      </c>
      <c r="N16" s="370">
        <v>1360</v>
      </c>
      <c r="O16" s="372">
        <v>57.921635434412266</v>
      </c>
      <c r="P16" s="350"/>
      <c r="Q16" s="368">
        <v>2062</v>
      </c>
      <c r="R16" s="369">
        <v>28.662774534334169</v>
      </c>
      <c r="S16" s="370">
        <v>1263</v>
      </c>
      <c r="T16" s="371">
        <v>61.251212415130937</v>
      </c>
      <c r="U16" s="370">
        <v>799</v>
      </c>
      <c r="V16" s="372">
        <v>38.748787584869063</v>
      </c>
      <c r="W16" s="350"/>
      <c r="X16" s="368">
        <v>2784</v>
      </c>
      <c r="Y16" s="369">
        <v>38.69891576313595</v>
      </c>
      <c r="Z16" s="370">
        <v>1789</v>
      </c>
      <c r="AA16" s="371">
        <v>64.260057471264361</v>
      </c>
      <c r="AB16" s="370">
        <v>995</v>
      </c>
      <c r="AC16" s="372">
        <f t="shared" si="0"/>
        <v>35.739942528735632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4765</v>
      </c>
      <c r="E17" s="375">
        <f t="shared" si="2"/>
        <v>2776</v>
      </c>
      <c r="F17" s="376">
        <f t="shared" si="3"/>
        <v>58.258132214060865</v>
      </c>
      <c r="G17" s="375">
        <f t="shared" si="4"/>
        <v>1989</v>
      </c>
      <c r="H17" s="367">
        <f t="shared" si="3"/>
        <v>41.741867785939142</v>
      </c>
      <c r="I17" s="350"/>
      <c r="J17" s="377">
        <f t="shared" si="5"/>
        <v>1729</v>
      </c>
      <c r="K17" s="378">
        <f t="shared" si="6"/>
        <v>36.285414480587619</v>
      </c>
      <c r="L17" s="375">
        <v>766</v>
      </c>
      <c r="M17" s="376">
        <v>44.303065355696937</v>
      </c>
      <c r="N17" s="375">
        <v>963</v>
      </c>
      <c r="O17" s="372">
        <v>55.696934644303063</v>
      </c>
      <c r="P17" s="350"/>
      <c r="Q17" s="377">
        <v>986</v>
      </c>
      <c r="R17" s="378">
        <v>20.692549842602308</v>
      </c>
      <c r="S17" s="375">
        <v>601</v>
      </c>
      <c r="T17" s="376">
        <v>60.953346855983767</v>
      </c>
      <c r="U17" s="375">
        <v>385</v>
      </c>
      <c r="V17" s="372">
        <v>39.046653144016226</v>
      </c>
      <c r="W17" s="350"/>
      <c r="X17" s="377">
        <v>2050</v>
      </c>
      <c r="Y17" s="378">
        <v>43.02203567681007</v>
      </c>
      <c r="Z17" s="375">
        <v>1409</v>
      </c>
      <c r="AA17" s="376">
        <v>68.731707317073173</v>
      </c>
      <c r="AB17" s="375">
        <v>641</v>
      </c>
      <c r="AC17" s="372">
        <f t="shared" si="0"/>
        <v>31.26829268292683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30977</v>
      </c>
      <c r="E18" s="365">
        <f t="shared" si="2"/>
        <v>18004</v>
      </c>
      <c r="F18" s="366">
        <f t="shared" si="3"/>
        <v>58.12054104658295</v>
      </c>
      <c r="G18" s="365">
        <f t="shared" si="4"/>
        <v>12973</v>
      </c>
      <c r="H18" s="367">
        <f t="shared" si="3"/>
        <v>41.879458953417057</v>
      </c>
      <c r="I18" s="350"/>
      <c r="J18" s="368">
        <f t="shared" si="5"/>
        <v>5853</v>
      </c>
      <c r="K18" s="369">
        <f t="shared" si="6"/>
        <v>18.894663782806596</v>
      </c>
      <c r="L18" s="370">
        <v>2590</v>
      </c>
      <c r="M18" s="371">
        <v>44.250811549632665</v>
      </c>
      <c r="N18" s="370">
        <v>3263</v>
      </c>
      <c r="O18" s="372">
        <v>55.749188450367335</v>
      </c>
      <c r="P18" s="350"/>
      <c r="Q18" s="368">
        <v>6653</v>
      </c>
      <c r="R18" s="369">
        <v>21.477225037931369</v>
      </c>
      <c r="S18" s="370">
        <v>3935</v>
      </c>
      <c r="T18" s="371">
        <v>59.146249812114839</v>
      </c>
      <c r="U18" s="370">
        <v>2718</v>
      </c>
      <c r="V18" s="372">
        <v>40.853750187885161</v>
      </c>
      <c r="W18" s="350"/>
      <c r="X18" s="368">
        <v>18471</v>
      </c>
      <c r="Y18" s="369">
        <v>59.628111179262035</v>
      </c>
      <c r="Z18" s="370">
        <v>11479</v>
      </c>
      <c r="AA18" s="371">
        <v>62.146066807427857</v>
      </c>
      <c r="AB18" s="370">
        <v>6992</v>
      </c>
      <c r="AC18" s="372">
        <f t="shared" si="0"/>
        <v>37.853933192572143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17127</v>
      </c>
      <c r="E19" s="365">
        <f t="shared" si="2"/>
        <v>10209</v>
      </c>
      <c r="F19" s="366">
        <f t="shared" si="3"/>
        <v>59.607637064284461</v>
      </c>
      <c r="G19" s="365">
        <f t="shared" si="4"/>
        <v>6918</v>
      </c>
      <c r="H19" s="367">
        <f t="shared" si="3"/>
        <v>40.392362935715539</v>
      </c>
      <c r="I19" s="350"/>
      <c r="J19" s="368">
        <f t="shared" si="5"/>
        <v>4525</v>
      </c>
      <c r="K19" s="369">
        <f t="shared" si="6"/>
        <v>26.42027208501197</v>
      </c>
      <c r="L19" s="370">
        <v>2150</v>
      </c>
      <c r="M19" s="371">
        <v>47.513812154696133</v>
      </c>
      <c r="N19" s="370">
        <v>2375</v>
      </c>
      <c r="O19" s="372">
        <v>52.486187845303867</v>
      </c>
      <c r="P19" s="350"/>
      <c r="Q19" s="368">
        <v>4596</v>
      </c>
      <c r="R19" s="369">
        <v>26.834822210544758</v>
      </c>
      <c r="S19" s="370">
        <v>2994</v>
      </c>
      <c r="T19" s="371">
        <v>65.14360313315926</v>
      </c>
      <c r="U19" s="370">
        <v>1602</v>
      </c>
      <c r="V19" s="372">
        <v>34.856396866840733</v>
      </c>
      <c r="W19" s="350"/>
      <c r="X19" s="368">
        <v>8006</v>
      </c>
      <c r="Y19" s="369">
        <v>46.744905704443276</v>
      </c>
      <c r="Z19" s="370">
        <v>5065</v>
      </c>
      <c r="AA19" s="371">
        <v>63.265051211591306</v>
      </c>
      <c r="AB19" s="370">
        <v>2941</v>
      </c>
      <c r="AC19" s="372">
        <f t="shared" si="0"/>
        <v>36.734948788408694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84109</v>
      </c>
      <c r="E20" s="365">
        <f t="shared" si="2"/>
        <v>52398</v>
      </c>
      <c r="F20" s="366">
        <f t="shared" si="3"/>
        <v>62.297732703991251</v>
      </c>
      <c r="G20" s="365">
        <f t="shared" si="4"/>
        <v>31711</v>
      </c>
      <c r="H20" s="367">
        <f t="shared" si="3"/>
        <v>37.702267296008749</v>
      </c>
      <c r="I20" s="350"/>
      <c r="J20" s="368">
        <f t="shared" si="5"/>
        <v>22402</v>
      </c>
      <c r="K20" s="369">
        <f t="shared" si="6"/>
        <v>26.634486202427805</v>
      </c>
      <c r="L20" s="370">
        <v>10882</v>
      </c>
      <c r="M20" s="371">
        <v>48.576019998214441</v>
      </c>
      <c r="N20" s="370">
        <v>11520</v>
      </c>
      <c r="O20" s="372">
        <v>51.423980001785552</v>
      </c>
      <c r="P20" s="350"/>
      <c r="Q20" s="368">
        <v>24183</v>
      </c>
      <c r="R20" s="369">
        <v>28.751976601790535</v>
      </c>
      <c r="S20" s="370">
        <v>16336</v>
      </c>
      <c r="T20" s="371">
        <v>67.55158582475292</v>
      </c>
      <c r="U20" s="370">
        <v>7847</v>
      </c>
      <c r="V20" s="372">
        <v>32.448414175247073</v>
      </c>
      <c r="W20" s="350"/>
      <c r="X20" s="368">
        <v>37524</v>
      </c>
      <c r="Y20" s="369">
        <v>44.613537195781667</v>
      </c>
      <c r="Z20" s="370">
        <v>25180</v>
      </c>
      <c r="AA20" s="371">
        <v>67.103720285683835</v>
      </c>
      <c r="AB20" s="370">
        <v>12344</v>
      </c>
      <c r="AC20" s="372">
        <f t="shared" si="0"/>
        <v>32.896279714316172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29383</v>
      </c>
      <c r="E21" s="365">
        <f t="shared" si="2"/>
        <v>17176</v>
      </c>
      <c r="F21" s="366">
        <f t="shared" si="3"/>
        <v>58.455569547016985</v>
      </c>
      <c r="G21" s="365">
        <f t="shared" si="4"/>
        <v>12207</v>
      </c>
      <c r="H21" s="367">
        <f t="shared" si="3"/>
        <v>41.544430452983015</v>
      </c>
      <c r="I21" s="350"/>
      <c r="J21" s="368">
        <f t="shared" si="5"/>
        <v>9387</v>
      </c>
      <c r="K21" s="369">
        <f t="shared" si="6"/>
        <v>31.947044209236637</v>
      </c>
      <c r="L21" s="370">
        <v>4068</v>
      </c>
      <c r="M21" s="371">
        <v>43.336529242569512</v>
      </c>
      <c r="N21" s="370">
        <v>5319</v>
      </c>
      <c r="O21" s="372">
        <v>56.663470757430488</v>
      </c>
      <c r="P21" s="350"/>
      <c r="Q21" s="368">
        <v>8055</v>
      </c>
      <c r="R21" s="369">
        <v>27.413810706871324</v>
      </c>
      <c r="S21" s="370">
        <v>5250</v>
      </c>
      <c r="T21" s="371">
        <v>65.176908752327748</v>
      </c>
      <c r="U21" s="370">
        <v>2805</v>
      </c>
      <c r="V21" s="372">
        <v>34.823091247672252</v>
      </c>
      <c r="W21" s="350"/>
      <c r="X21" s="368">
        <v>11941</v>
      </c>
      <c r="Y21" s="369">
        <v>40.639145083892046</v>
      </c>
      <c r="Z21" s="370">
        <v>7858</v>
      </c>
      <c r="AA21" s="371">
        <v>65.806883845574077</v>
      </c>
      <c r="AB21" s="370">
        <v>4083</v>
      </c>
      <c r="AC21" s="372">
        <f t="shared" si="0"/>
        <v>34.19311615442593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15835</v>
      </c>
      <c r="E22" s="365">
        <f t="shared" si="2"/>
        <v>9712</v>
      </c>
      <c r="F22" s="366">
        <f t="shared" si="3"/>
        <v>61.332491316703511</v>
      </c>
      <c r="G22" s="365">
        <f t="shared" si="4"/>
        <v>6123</v>
      </c>
      <c r="H22" s="367">
        <f t="shared" si="3"/>
        <v>38.667508683296496</v>
      </c>
      <c r="I22" s="350"/>
      <c r="J22" s="368">
        <f t="shared" si="5"/>
        <v>3623</v>
      </c>
      <c r="K22" s="369">
        <f t="shared" si="6"/>
        <v>22.879696874013263</v>
      </c>
      <c r="L22" s="370">
        <v>1761</v>
      </c>
      <c r="M22" s="371">
        <v>48.60612751863097</v>
      </c>
      <c r="N22" s="370">
        <v>1862</v>
      </c>
      <c r="O22" s="372">
        <v>51.39387248136903</v>
      </c>
      <c r="P22" s="350"/>
      <c r="Q22" s="368">
        <v>4386</v>
      </c>
      <c r="R22" s="369">
        <v>27.698137038206504</v>
      </c>
      <c r="S22" s="370">
        <v>2865</v>
      </c>
      <c r="T22" s="371">
        <v>65.321477428180572</v>
      </c>
      <c r="U22" s="370">
        <v>1521</v>
      </c>
      <c r="V22" s="372">
        <v>34.678522571819428</v>
      </c>
      <c r="W22" s="350"/>
      <c r="X22" s="368">
        <v>7826</v>
      </c>
      <c r="Y22" s="369">
        <v>49.422166087780234</v>
      </c>
      <c r="Z22" s="370">
        <v>5086</v>
      </c>
      <c r="AA22" s="371">
        <v>64.9884998722208</v>
      </c>
      <c r="AB22" s="370">
        <v>2740</v>
      </c>
      <c r="AC22" s="372">
        <f t="shared" si="0"/>
        <v>35.0115001277792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6609</v>
      </c>
      <c r="E23" s="365">
        <f t="shared" si="2"/>
        <v>3992</v>
      </c>
      <c r="F23" s="366">
        <f t="shared" si="3"/>
        <v>60.402481464669386</v>
      </c>
      <c r="G23" s="365">
        <f t="shared" si="4"/>
        <v>2617</v>
      </c>
      <c r="H23" s="367">
        <f t="shared" si="3"/>
        <v>39.597518535330614</v>
      </c>
      <c r="I23" s="350"/>
      <c r="J23" s="368">
        <f t="shared" si="5"/>
        <v>2511</v>
      </c>
      <c r="K23" s="369">
        <f t="shared" si="6"/>
        <v>37.993645029505217</v>
      </c>
      <c r="L23" s="370">
        <v>1124</v>
      </c>
      <c r="M23" s="371">
        <v>44.763042612504975</v>
      </c>
      <c r="N23" s="370">
        <v>1387</v>
      </c>
      <c r="O23" s="372">
        <v>55.236957387495025</v>
      </c>
      <c r="P23" s="350"/>
      <c r="Q23" s="368">
        <v>1150</v>
      </c>
      <c r="R23" s="369">
        <v>17.400514449992436</v>
      </c>
      <c r="S23" s="370">
        <v>678</v>
      </c>
      <c r="T23" s="371">
        <v>58.95652173913043</v>
      </c>
      <c r="U23" s="370">
        <v>472</v>
      </c>
      <c r="V23" s="372">
        <v>41.043478260869563</v>
      </c>
      <c r="W23" s="350"/>
      <c r="X23" s="368">
        <v>2948</v>
      </c>
      <c r="Y23" s="369">
        <v>44.60584052050234</v>
      </c>
      <c r="Z23" s="370">
        <v>2190</v>
      </c>
      <c r="AA23" s="371">
        <v>74.287652645861598</v>
      </c>
      <c r="AB23" s="370">
        <v>758</v>
      </c>
      <c r="AC23" s="372">
        <f t="shared" si="0"/>
        <v>25.712347354138398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55508</v>
      </c>
      <c r="E24" s="365">
        <f t="shared" si="2"/>
        <v>37351</v>
      </c>
      <c r="F24" s="366">
        <f t="shared" si="3"/>
        <v>67.289399726165598</v>
      </c>
      <c r="G24" s="365">
        <f t="shared" si="4"/>
        <v>18157</v>
      </c>
      <c r="H24" s="367">
        <f t="shared" si="3"/>
        <v>32.710600273834402</v>
      </c>
      <c r="I24" s="350"/>
      <c r="J24" s="368">
        <f t="shared" si="5"/>
        <v>8340</v>
      </c>
      <c r="K24" s="369">
        <f t="shared" si="6"/>
        <v>15.024861281256754</v>
      </c>
      <c r="L24" s="370">
        <v>4234</v>
      </c>
      <c r="M24" s="371">
        <v>50.767386091127101</v>
      </c>
      <c r="N24" s="370">
        <v>4106</v>
      </c>
      <c r="O24" s="372">
        <v>49.232613908872899</v>
      </c>
      <c r="P24" s="350"/>
      <c r="Q24" s="368">
        <v>13737</v>
      </c>
      <c r="R24" s="369">
        <v>24.747784103192334</v>
      </c>
      <c r="S24" s="370">
        <v>9750</v>
      </c>
      <c r="T24" s="371">
        <v>70.976195675911768</v>
      </c>
      <c r="U24" s="370">
        <v>3987</v>
      </c>
      <c r="V24" s="372">
        <v>29.023804324088232</v>
      </c>
      <c r="W24" s="350"/>
      <c r="X24" s="368">
        <v>33431</v>
      </c>
      <c r="Y24" s="369">
        <v>60.227354615550908</v>
      </c>
      <c r="Z24" s="370">
        <v>23367</v>
      </c>
      <c r="AA24" s="371">
        <v>69.896204121922764</v>
      </c>
      <c r="AB24" s="370">
        <v>10064</v>
      </c>
      <c r="AC24" s="372">
        <f t="shared" si="0"/>
        <v>30.103795878077232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7992</v>
      </c>
      <c r="E25" s="365">
        <f t="shared" si="2"/>
        <v>4827</v>
      </c>
      <c r="F25" s="366">
        <f t="shared" si="3"/>
        <v>60.397897897897899</v>
      </c>
      <c r="G25" s="365">
        <f t="shared" si="4"/>
        <v>3165</v>
      </c>
      <c r="H25" s="367">
        <f t="shared" si="3"/>
        <v>39.602102102102101</v>
      </c>
      <c r="I25" s="350"/>
      <c r="J25" s="368">
        <f t="shared" si="5"/>
        <v>2812</v>
      </c>
      <c r="K25" s="369">
        <f t="shared" si="6"/>
        <v>35.185185185185183</v>
      </c>
      <c r="L25" s="370">
        <v>1321</v>
      </c>
      <c r="M25" s="371">
        <v>46.977240398293027</v>
      </c>
      <c r="N25" s="370">
        <v>1491</v>
      </c>
      <c r="O25" s="372">
        <v>53.022759601706973</v>
      </c>
      <c r="P25" s="350"/>
      <c r="Q25" s="368">
        <v>2849</v>
      </c>
      <c r="R25" s="369">
        <v>35.648148148148145</v>
      </c>
      <c r="S25" s="370">
        <v>1959</v>
      </c>
      <c r="T25" s="371">
        <v>68.760968760968765</v>
      </c>
      <c r="U25" s="370">
        <v>890</v>
      </c>
      <c r="V25" s="372">
        <v>31.239031239031238</v>
      </c>
      <c r="W25" s="350"/>
      <c r="X25" s="368">
        <v>2331</v>
      </c>
      <c r="Y25" s="369">
        <v>29.166666666666668</v>
      </c>
      <c r="Z25" s="370">
        <v>1547</v>
      </c>
      <c r="AA25" s="371">
        <v>66.366366366366364</v>
      </c>
      <c r="AB25" s="370">
        <v>784</v>
      </c>
      <c r="AC25" s="372">
        <f t="shared" si="0"/>
        <v>33.633633633633636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4402</v>
      </c>
      <c r="E26" s="380">
        <f t="shared" si="2"/>
        <v>2567</v>
      </c>
      <c r="F26" s="381">
        <f t="shared" si="3"/>
        <v>58.314402544298048</v>
      </c>
      <c r="G26" s="380">
        <f t="shared" si="4"/>
        <v>1835</v>
      </c>
      <c r="H26" s="367">
        <f t="shared" si="3"/>
        <v>41.685597455701959</v>
      </c>
      <c r="I26" s="350"/>
      <c r="J26" s="377">
        <f t="shared" si="5"/>
        <v>1600</v>
      </c>
      <c r="K26" s="378">
        <f t="shared" si="6"/>
        <v>36.347114947751024</v>
      </c>
      <c r="L26" s="375">
        <v>784</v>
      </c>
      <c r="M26" s="376">
        <v>49</v>
      </c>
      <c r="N26" s="375">
        <v>816</v>
      </c>
      <c r="O26" s="372">
        <v>51</v>
      </c>
      <c r="P26" s="350"/>
      <c r="Q26" s="377">
        <v>1045</v>
      </c>
      <c r="R26" s="378">
        <v>23.739209450249888</v>
      </c>
      <c r="S26" s="375">
        <v>578</v>
      </c>
      <c r="T26" s="376">
        <v>55.311004784688997</v>
      </c>
      <c r="U26" s="375">
        <v>467</v>
      </c>
      <c r="V26" s="372">
        <v>44.688995215311003</v>
      </c>
      <c r="W26" s="350"/>
      <c r="X26" s="377">
        <v>1757</v>
      </c>
      <c r="Y26" s="378">
        <v>39.913675601999095</v>
      </c>
      <c r="Z26" s="375">
        <v>1205</v>
      </c>
      <c r="AA26" s="376">
        <v>68.582811610700062</v>
      </c>
      <c r="AB26" s="375">
        <v>552</v>
      </c>
      <c r="AC26" s="372">
        <f t="shared" si="0"/>
        <v>31.417188389299945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32566</v>
      </c>
      <c r="E27" s="380">
        <f t="shared" si="2"/>
        <v>19274</v>
      </c>
      <c r="F27" s="381">
        <f t="shared" si="3"/>
        <v>59.184425474421175</v>
      </c>
      <c r="G27" s="380">
        <f t="shared" si="4"/>
        <v>13292</v>
      </c>
      <c r="H27" s="367">
        <f t="shared" si="3"/>
        <v>40.815574525578825</v>
      </c>
      <c r="I27" s="350"/>
      <c r="J27" s="377">
        <f t="shared" si="5"/>
        <v>9172</v>
      </c>
      <c r="K27" s="378">
        <f t="shared" si="6"/>
        <v>28.164343180003687</v>
      </c>
      <c r="L27" s="375">
        <v>4130</v>
      </c>
      <c r="M27" s="376">
        <v>45.028347143480154</v>
      </c>
      <c r="N27" s="375">
        <v>5042</v>
      </c>
      <c r="O27" s="372">
        <v>54.971652856519846</v>
      </c>
      <c r="P27" s="350"/>
      <c r="Q27" s="377">
        <v>7600</v>
      </c>
      <c r="R27" s="378">
        <v>23.337222870478413</v>
      </c>
      <c r="S27" s="375">
        <v>4523</v>
      </c>
      <c r="T27" s="376">
        <v>59.513157894736842</v>
      </c>
      <c r="U27" s="375">
        <v>3077</v>
      </c>
      <c r="V27" s="372">
        <v>40.486842105263158</v>
      </c>
      <c r="W27" s="350"/>
      <c r="X27" s="377">
        <v>15794</v>
      </c>
      <c r="Y27" s="378">
        <v>48.498433949517903</v>
      </c>
      <c r="Z27" s="375">
        <v>10621</v>
      </c>
      <c r="AA27" s="376">
        <v>67.24705584399139</v>
      </c>
      <c r="AB27" s="375">
        <v>5173</v>
      </c>
      <c r="AC27" s="372">
        <f t="shared" si="0"/>
        <v>32.75294415600861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4309</v>
      </c>
      <c r="E28" s="380">
        <f t="shared" si="2"/>
        <v>2397</v>
      </c>
      <c r="F28" s="381">
        <f t="shared" si="3"/>
        <v>55.627755859828262</v>
      </c>
      <c r="G28" s="380">
        <f t="shared" si="4"/>
        <v>1912</v>
      </c>
      <c r="H28" s="382">
        <f t="shared" si="3"/>
        <v>44.372244140171738</v>
      </c>
      <c r="I28" s="350"/>
      <c r="J28" s="377">
        <f t="shared" si="5"/>
        <v>1706</v>
      </c>
      <c r="K28" s="378">
        <f t="shared" si="6"/>
        <v>39.591552564400097</v>
      </c>
      <c r="L28" s="375">
        <v>691</v>
      </c>
      <c r="M28" s="376">
        <v>40.504103165298943</v>
      </c>
      <c r="N28" s="375">
        <v>1015</v>
      </c>
      <c r="O28" s="383">
        <v>59.495896834701057</v>
      </c>
      <c r="P28" s="350"/>
      <c r="Q28" s="377">
        <v>823</v>
      </c>
      <c r="R28" s="378">
        <v>19.099559062427478</v>
      </c>
      <c r="S28" s="375">
        <v>510</v>
      </c>
      <c r="T28" s="376">
        <v>61.968408262454432</v>
      </c>
      <c r="U28" s="375">
        <v>313</v>
      </c>
      <c r="V28" s="383">
        <v>38.031591737545568</v>
      </c>
      <c r="W28" s="350"/>
      <c r="X28" s="377">
        <v>1780</v>
      </c>
      <c r="Y28" s="378">
        <v>41.308888373172429</v>
      </c>
      <c r="Z28" s="375">
        <v>1196</v>
      </c>
      <c r="AA28" s="376">
        <v>67.19101123595506</v>
      </c>
      <c r="AB28" s="375">
        <v>584</v>
      </c>
      <c r="AC28" s="383">
        <f t="shared" si="0"/>
        <v>32.80898876404494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1428</v>
      </c>
      <c r="E29" s="386">
        <f t="shared" si="2"/>
        <v>842</v>
      </c>
      <c r="F29" s="387">
        <f t="shared" si="3"/>
        <v>58.963585434173673</v>
      </c>
      <c r="G29" s="386">
        <f t="shared" si="4"/>
        <v>586</v>
      </c>
      <c r="H29" s="388">
        <f t="shared" si="3"/>
        <v>41.036414565826327</v>
      </c>
      <c r="I29" s="350"/>
      <c r="J29" s="389">
        <f t="shared" si="5"/>
        <v>737</v>
      </c>
      <c r="K29" s="390">
        <f t="shared" si="6"/>
        <v>51.610644257703086</v>
      </c>
      <c r="L29" s="391">
        <v>333</v>
      </c>
      <c r="M29" s="392">
        <v>45.183175033921302</v>
      </c>
      <c r="N29" s="391">
        <v>404</v>
      </c>
      <c r="O29" s="393">
        <v>54.816824966078691</v>
      </c>
      <c r="P29" s="350"/>
      <c r="Q29" s="389">
        <v>327</v>
      </c>
      <c r="R29" s="390">
        <v>22.899159663865547</v>
      </c>
      <c r="S29" s="391">
        <v>235</v>
      </c>
      <c r="T29" s="392">
        <v>71.86544342507645</v>
      </c>
      <c r="U29" s="391">
        <v>92</v>
      </c>
      <c r="V29" s="393">
        <v>28.134556574923547</v>
      </c>
      <c r="W29" s="350"/>
      <c r="X29" s="389">
        <v>364</v>
      </c>
      <c r="Y29" s="390">
        <v>25.490196078431371</v>
      </c>
      <c r="Z29" s="391">
        <v>274</v>
      </c>
      <c r="AA29" s="392">
        <v>75.27472527472527</v>
      </c>
      <c r="AB29" s="391">
        <v>90</v>
      </c>
      <c r="AC29" s="393">
        <f t="shared" si="0"/>
        <v>24.725274725274726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405483</v>
      </c>
      <c r="E31" s="1230">
        <f>L31+S31+Z31</f>
        <v>249228</v>
      </c>
      <c r="F31" s="1231">
        <f>E31/$D31*100</f>
        <v>61.464475699351141</v>
      </c>
      <c r="G31" s="1230">
        <f>N31+U31+AB31</f>
        <v>156255</v>
      </c>
      <c r="H31" s="1232">
        <f>G31/$D31*100</f>
        <v>38.535524300648852</v>
      </c>
      <c r="I31" s="320"/>
      <c r="J31" s="1233">
        <f>SUM(J12:J29)</f>
        <v>102258</v>
      </c>
      <c r="K31" s="1234">
        <f>J31/$D31*100</f>
        <v>25.218813119168992</v>
      </c>
      <c r="L31" s="1230">
        <f>SUM(L12:L29)</f>
        <v>48162</v>
      </c>
      <c r="M31" s="1231">
        <f>L31/$J31*100</f>
        <v>47.098515519568153</v>
      </c>
      <c r="N31" s="1230">
        <f>SUM(N12:N29)</f>
        <v>54096</v>
      </c>
      <c r="O31" s="1235">
        <f>N31/$J31*100</f>
        <v>52.901484480431847</v>
      </c>
      <c r="P31" s="320"/>
      <c r="Q31" s="1233">
        <f>SUM(Q12:Q29)</f>
        <v>110915</v>
      </c>
      <c r="R31" s="1234">
        <f>Q31/$D31*100</f>
        <v>27.353797816431268</v>
      </c>
      <c r="S31" s="1230">
        <f>SUM(S12:S29)</f>
        <v>73393</v>
      </c>
      <c r="T31" s="1231">
        <f>S31/$Q31*100</f>
        <v>66.170490916467557</v>
      </c>
      <c r="U31" s="1230">
        <f>SUM(U12:U29)</f>
        <v>37522</v>
      </c>
      <c r="V31" s="1235">
        <f>U31/$Q31*100</f>
        <v>33.829509083532436</v>
      </c>
      <c r="W31" s="320"/>
      <c r="X31" s="1233">
        <f>SUM(X12:X29)</f>
        <v>192310</v>
      </c>
      <c r="Y31" s="1234">
        <f>X31/$D31*100</f>
        <v>47.42738906439974</v>
      </c>
      <c r="Z31" s="1230">
        <f>SUM(Z12:Z29)</f>
        <v>127673</v>
      </c>
      <c r="AA31" s="1231">
        <f>Z31/$X31*100</f>
        <v>66.389163330040034</v>
      </c>
      <c r="AB31" s="1230">
        <f>SUM(AB12:AB29)</f>
        <v>64637</v>
      </c>
      <c r="AC31" s="1235">
        <f>AB31/$X31*100</f>
        <v>33.610836669959959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2"/>
      <c r="C34" s="1462"/>
      <c r="D34" s="1462"/>
      <c r="E34" s="1462"/>
      <c r="F34" s="1462"/>
      <c r="G34" s="1462"/>
      <c r="H34" s="1462"/>
      <c r="I34" s="1462"/>
      <c r="J34" s="1462"/>
      <c r="K34" s="1462"/>
      <c r="L34" s="1462"/>
      <c r="M34" s="1462"/>
      <c r="N34" s="1462"/>
      <c r="O34" s="1462"/>
    </row>
    <row r="35" spans="2:15" s="329" customFormat="1" ht="29.25" customHeight="1" x14ac:dyDescent="0.25">
      <c r="B35" s="1463"/>
      <c r="C35" s="1463"/>
      <c r="D35" s="1463"/>
      <c r="E35" s="1463"/>
      <c r="F35" s="1463"/>
      <c r="G35" s="1463"/>
      <c r="H35" s="1463"/>
      <c r="I35" s="1463"/>
      <c r="J35" s="1463"/>
      <c r="K35" s="1463"/>
      <c r="L35" s="1463"/>
      <c r="M35" s="1463"/>
    </row>
    <row r="36" spans="2:15" s="329" customFormat="1" ht="4.5" customHeight="1" x14ac:dyDescent="0.25">
      <c r="B36" s="1461"/>
      <c r="C36" s="1461"/>
      <c r="D36" s="146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33"/>
      <c r="C2" s="1433"/>
    </row>
    <row r="3" spans="1:38" s="345" customFormat="1" ht="4.5" customHeight="1" x14ac:dyDescent="0.25">
      <c r="B3" s="1434"/>
      <c r="C3" s="1434"/>
    </row>
    <row r="4" spans="1:38" s="492" customFormat="1" ht="17.25" customHeight="1" x14ac:dyDescent="0.25">
      <c r="A4" s="1471" t="s">
        <v>408</v>
      </c>
      <c r="B4" s="1471"/>
      <c r="C4" s="1471"/>
      <c r="D4" s="1471"/>
      <c r="E4" s="1471"/>
      <c r="F4" s="1471"/>
      <c r="G4" s="1471"/>
      <c r="H4" s="1471"/>
      <c r="I4" s="1471"/>
      <c r="J4" s="1471"/>
      <c r="K4" s="1471"/>
      <c r="L4" s="1471"/>
      <c r="M4" s="1471"/>
      <c r="N4" s="1471"/>
    </row>
    <row r="5" spans="1:38" s="492" customFormat="1" ht="17.25" customHeight="1" x14ac:dyDescent="0.25">
      <c r="B5" s="1472" t="str">
        <f>porsaad!$B$6</f>
        <v>Situación a 28 de febrero de 2025</v>
      </c>
      <c r="C5" s="1472"/>
      <c r="D5" s="1472"/>
      <c r="E5" s="1472"/>
      <c r="F5" s="1472"/>
      <c r="G5" s="1472"/>
      <c r="H5" s="1472"/>
      <c r="I5" s="1472"/>
      <c r="J5" s="1472"/>
      <c r="K5" s="1472"/>
      <c r="L5" s="1472"/>
      <c r="M5" s="1472"/>
      <c r="N5" s="1472"/>
    </row>
    <row r="6" spans="1:38" s="492" customFormat="1" ht="6" customHeight="1" x14ac:dyDescent="0.25"/>
    <row r="7" spans="1:38" s="437" customFormat="1" ht="12.75" customHeight="1" x14ac:dyDescent="0.25">
      <c r="A7" s="488"/>
      <c r="B7" s="1437" t="s">
        <v>12</v>
      </c>
      <c r="D7" s="1440" t="s">
        <v>244</v>
      </c>
      <c r="E7" s="1441"/>
      <c r="F7" s="489"/>
      <c r="G7" s="1491"/>
      <c r="H7" s="1491"/>
      <c r="I7" s="489"/>
      <c r="J7" s="1491"/>
      <c r="K7" s="1491"/>
      <c r="L7" s="489"/>
      <c r="M7" s="1491"/>
      <c r="N7" s="1492"/>
      <c r="O7" s="488"/>
      <c r="P7" s="488"/>
      <c r="W7" s="490"/>
    </row>
    <row r="8" spans="1:38" s="437" customFormat="1" ht="33.75" customHeight="1" x14ac:dyDescent="0.25">
      <c r="A8" s="488"/>
      <c r="B8" s="1438"/>
      <c r="D8" s="1489"/>
      <c r="E8" s="1490"/>
      <c r="F8" s="491"/>
      <c r="G8" s="1446" t="s">
        <v>222</v>
      </c>
      <c r="H8" s="1448"/>
      <c r="J8" s="1446" t="s">
        <v>177</v>
      </c>
      <c r="K8" s="1448"/>
      <c r="M8" s="1446" t="s">
        <v>178</v>
      </c>
      <c r="N8" s="1448"/>
      <c r="O8" s="488"/>
      <c r="P8" s="488"/>
      <c r="W8" s="490"/>
    </row>
    <row r="9" spans="1:38" s="437" customFormat="1" ht="6" customHeight="1" x14ac:dyDescent="0.25">
      <c r="A9" s="488"/>
      <c r="B9" s="1438"/>
      <c r="D9" s="1493" t="s">
        <v>9</v>
      </c>
      <c r="E9" s="1482" t="s">
        <v>218</v>
      </c>
      <c r="G9" s="1487" t="s">
        <v>9</v>
      </c>
      <c r="H9" s="1485" t="s">
        <v>218</v>
      </c>
      <c r="J9" s="1487" t="s">
        <v>9</v>
      </c>
      <c r="K9" s="1485" t="s">
        <v>218</v>
      </c>
      <c r="M9" s="1487" t="s">
        <v>9</v>
      </c>
      <c r="N9" s="1485" t="s">
        <v>218</v>
      </c>
      <c r="O9" s="488"/>
      <c r="P9" s="488"/>
      <c r="W9" s="490"/>
    </row>
    <row r="10" spans="1:38" s="437" customFormat="1" ht="27.75" customHeight="1" x14ac:dyDescent="0.25">
      <c r="A10" s="488"/>
      <c r="B10" s="1439"/>
      <c r="D10" s="1494"/>
      <c r="E10" s="1483"/>
      <c r="F10" s="493"/>
      <c r="G10" s="1488"/>
      <c r="H10" s="1486"/>
      <c r="I10" s="494"/>
      <c r="J10" s="1488"/>
      <c r="K10" s="1486"/>
      <c r="L10" s="494"/>
      <c r="M10" s="1488"/>
      <c r="N10" s="1486"/>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392607</v>
      </c>
      <c r="E12" s="498">
        <f>D12/'20pobl'!D12*100</f>
        <v>4.5483465792201034</v>
      </c>
      <c r="F12" s="350"/>
      <c r="G12" s="355">
        <v>113560</v>
      </c>
      <c r="H12" s="498">
        <v>1.6179751972210037</v>
      </c>
      <c r="I12" s="350"/>
      <c r="J12" s="355">
        <v>92325</v>
      </c>
      <c r="K12" s="498">
        <v>7.8481826133746795</v>
      </c>
      <c r="L12" s="350"/>
      <c r="M12" s="355">
        <v>186722</v>
      </c>
      <c r="N12" s="498">
        <f>M12/'20pobl'!X12*100</f>
        <v>42.745166267575648</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53485</v>
      </c>
      <c r="E13" s="500">
        <f>D13/'20pobl'!D13*100</f>
        <v>3.9571882322388943</v>
      </c>
      <c r="F13" s="350"/>
      <c r="G13" s="368">
        <v>10548</v>
      </c>
      <c r="H13" s="501">
        <v>1.0055712537036825</v>
      </c>
      <c r="I13" s="350"/>
      <c r="J13" s="368">
        <v>10344</v>
      </c>
      <c r="K13" s="501">
        <v>5.0371553512471152</v>
      </c>
      <c r="L13" s="350"/>
      <c r="M13" s="368">
        <v>32593</v>
      </c>
      <c r="N13" s="501">
        <f>M13/'20pobl'!X13*100</f>
        <v>33.503973026593066</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43328</v>
      </c>
      <c r="E14" s="500">
        <f>D14/'20pobl'!D14*100</f>
        <v>4.2916048847116528</v>
      </c>
      <c r="F14" s="350"/>
      <c r="G14" s="368">
        <v>9892</v>
      </c>
      <c r="H14" s="501">
        <v>1.3604843390263157</v>
      </c>
      <c r="I14" s="350"/>
      <c r="J14" s="368">
        <v>9547</v>
      </c>
      <c r="K14" s="501">
        <v>4.8361523537427367</v>
      </c>
      <c r="L14" s="350"/>
      <c r="M14" s="368">
        <v>23889</v>
      </c>
      <c r="N14" s="501">
        <f>M14/'20pobl'!X14*100</f>
        <v>28.072999905988532</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44238</v>
      </c>
      <c r="E15" s="500">
        <f>D15/'20pobl'!D15*100</f>
        <v>3.5914230601866581</v>
      </c>
      <c r="F15" s="350"/>
      <c r="G15" s="368">
        <v>12724</v>
      </c>
      <c r="H15" s="501">
        <v>1.2395808572241338</v>
      </c>
      <c r="I15" s="350"/>
      <c r="J15" s="368">
        <v>10305</v>
      </c>
      <c r="K15" s="501">
        <v>6.8328747140536423</v>
      </c>
      <c r="L15" s="350"/>
      <c r="M15" s="368">
        <v>21209</v>
      </c>
      <c r="N15" s="501">
        <f>M15/'20pobl'!X15*100</f>
        <v>38.93202635974815</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63901</v>
      </c>
      <c r="E16" s="500">
        <f>D16/'20pobl'!D16*100</f>
        <v>2.8543109247375997</v>
      </c>
      <c r="F16" s="350"/>
      <c r="G16" s="368">
        <v>23103</v>
      </c>
      <c r="H16" s="501">
        <v>1.2553808635246735</v>
      </c>
      <c r="I16" s="350"/>
      <c r="J16" s="368">
        <v>14252</v>
      </c>
      <c r="K16" s="501">
        <v>4.8005604920473459</v>
      </c>
      <c r="L16" s="350"/>
      <c r="M16" s="368">
        <v>26546</v>
      </c>
      <c r="N16" s="501">
        <f>M16/'20pobl'!X16*100</f>
        <v>26.139787699155132</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22822</v>
      </c>
      <c r="E17" s="502">
        <f>D17/'20pobl'!D17*100</f>
        <v>3.8625643351707963</v>
      </c>
      <c r="F17" s="350"/>
      <c r="G17" s="377">
        <v>6369</v>
      </c>
      <c r="H17" s="502">
        <v>1.4187067026039695</v>
      </c>
      <c r="I17" s="350"/>
      <c r="J17" s="377">
        <v>4864</v>
      </c>
      <c r="K17" s="502">
        <v>4.8345575445536682</v>
      </c>
      <c r="L17" s="350"/>
      <c r="M17" s="377">
        <v>11589</v>
      </c>
      <c r="N17" s="502">
        <f>M17/'20pobl'!X17*100</f>
        <v>28.052381874515881</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157228</v>
      </c>
      <c r="E18" s="500">
        <f>D18/'20pobl'!D18*100</f>
        <v>6.5739508847748152</v>
      </c>
      <c r="F18" s="350"/>
      <c r="G18" s="368">
        <v>32151</v>
      </c>
      <c r="H18" s="501">
        <v>1.8384396335815005</v>
      </c>
      <c r="I18" s="350"/>
      <c r="J18" s="368">
        <v>28409</v>
      </c>
      <c r="K18" s="501">
        <v>6.7329158983936184</v>
      </c>
      <c r="L18" s="350"/>
      <c r="M18" s="368">
        <v>96668</v>
      </c>
      <c r="N18" s="501">
        <f>M18/'20pobl'!X18*100</f>
        <v>43.757016114430563</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97418</v>
      </c>
      <c r="E19" s="500">
        <f>D19/'20pobl'!D19*100</f>
        <v>4.6291804015618458</v>
      </c>
      <c r="F19" s="350"/>
      <c r="G19" s="368">
        <v>22845</v>
      </c>
      <c r="H19" s="501">
        <v>1.3524689885284344</v>
      </c>
      <c r="I19" s="350"/>
      <c r="J19" s="368">
        <v>19172</v>
      </c>
      <c r="K19" s="501">
        <v>6.7929689299266922</v>
      </c>
      <c r="L19" s="350"/>
      <c r="M19" s="368">
        <v>55401</v>
      </c>
      <c r="N19" s="501">
        <f>M19/'20pobl'!X19*100</f>
        <v>41.633913742701047</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354986</v>
      </c>
      <c r="E20" s="500">
        <f>D20/'20pobl'!D20*100</f>
        <v>4.43055124097146</v>
      </c>
      <c r="F20" s="350"/>
      <c r="G20" s="368">
        <v>90093</v>
      </c>
      <c r="H20" s="501">
        <v>1.397498546938426</v>
      </c>
      <c r="I20" s="350"/>
      <c r="J20" s="368">
        <v>79812</v>
      </c>
      <c r="K20" s="501">
        <v>7.2550097946086485</v>
      </c>
      <c r="L20" s="350"/>
      <c r="M20" s="368">
        <v>185081</v>
      </c>
      <c r="N20" s="501">
        <f>M20/'20pobl'!X20*100</f>
        <v>39.76790007799692</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204737</v>
      </c>
      <c r="E21" s="500">
        <f>D21/'20pobl'!D21*100</f>
        <v>3.8489571436762646</v>
      </c>
      <c r="F21" s="350"/>
      <c r="G21" s="368">
        <v>55295</v>
      </c>
      <c r="H21" s="501">
        <v>1.3025158023822414</v>
      </c>
      <c r="I21" s="350"/>
      <c r="J21" s="368">
        <v>44135</v>
      </c>
      <c r="K21" s="501">
        <v>5.7081848140426388</v>
      </c>
      <c r="L21" s="350"/>
      <c r="M21" s="368">
        <v>105307</v>
      </c>
      <c r="N21" s="501">
        <f>M21/'20pobl'!X21*100</f>
        <v>35.003041372639615</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57282</v>
      </c>
      <c r="E22" s="500">
        <f>D22/'20pobl'!D22*100</f>
        <v>5.4312156946033916</v>
      </c>
      <c r="F22" s="350"/>
      <c r="G22" s="368">
        <v>13451</v>
      </c>
      <c r="H22" s="501">
        <v>1.6429143744931163</v>
      </c>
      <c r="I22" s="350"/>
      <c r="J22" s="368">
        <v>12221</v>
      </c>
      <c r="K22" s="501">
        <v>7.5773170308276088</v>
      </c>
      <c r="L22" s="350"/>
      <c r="M22" s="368">
        <v>31610</v>
      </c>
      <c r="N22" s="501">
        <f>M22/'20pobl'!X22*100</f>
        <v>42.333498506743098</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85220</v>
      </c>
      <c r="E23" s="500">
        <f>D23/'20pobl'!D23*100</f>
        <v>3.1494922266082201</v>
      </c>
      <c r="F23" s="350"/>
      <c r="G23" s="368">
        <v>25214</v>
      </c>
      <c r="H23" s="501">
        <v>1.2696241884204069</v>
      </c>
      <c r="I23" s="350"/>
      <c r="J23" s="368">
        <v>14865</v>
      </c>
      <c r="K23" s="501">
        <v>3.1055381574851513</v>
      </c>
      <c r="L23" s="350"/>
      <c r="M23" s="368">
        <v>45141</v>
      </c>
      <c r="N23" s="501">
        <f>M23/'20pobl'!X23*100</f>
        <v>18.712846660863079</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262142</v>
      </c>
      <c r="E24" s="500">
        <f>D24/'20pobl'!D24*100</f>
        <v>3.7399340416146161</v>
      </c>
      <c r="F24" s="350"/>
      <c r="G24" s="368">
        <v>61178</v>
      </c>
      <c r="H24" s="501">
        <v>1.072495003303666</v>
      </c>
      <c r="I24" s="350"/>
      <c r="J24" s="368">
        <v>51351</v>
      </c>
      <c r="K24" s="501">
        <v>5.62585454354228</v>
      </c>
      <c r="L24" s="350"/>
      <c r="M24" s="368">
        <v>149613</v>
      </c>
      <c r="N24" s="501">
        <f>M24/'20pobl'!X24*100</f>
        <v>38.144103857165803</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59971</v>
      </c>
      <c r="E25" s="500">
        <f>D25/'20pobl'!D25*100</f>
        <v>3.823481407619548</v>
      </c>
      <c r="F25" s="350"/>
      <c r="G25" s="368">
        <v>21156</v>
      </c>
      <c r="H25" s="501">
        <v>1.6186637531331198</v>
      </c>
      <c r="I25" s="350"/>
      <c r="J25" s="368">
        <v>13434</v>
      </c>
      <c r="K25" s="501">
        <v>7.10515459555518</v>
      </c>
      <c r="L25" s="350"/>
      <c r="M25" s="368">
        <v>25381</v>
      </c>
      <c r="N25" s="501">
        <f>M25/'20pobl'!X25*100</f>
        <v>35.049852238517417</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20881</v>
      </c>
      <c r="E26" s="504">
        <f>D26/'20pobl'!D26*100</f>
        <v>3.0782816109491944</v>
      </c>
      <c r="F26" s="350"/>
      <c r="G26" s="377">
        <v>5117</v>
      </c>
      <c r="H26" s="502">
        <v>0.95156095420159625</v>
      </c>
      <c r="I26" s="350"/>
      <c r="J26" s="377">
        <v>3800</v>
      </c>
      <c r="K26" s="502">
        <v>3.8891788715240461</v>
      </c>
      <c r="L26" s="350"/>
      <c r="M26" s="377">
        <v>11964</v>
      </c>
      <c r="N26" s="502">
        <f>M26/'20pobl'!X26*100</f>
        <v>27.902420821866691</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117718</v>
      </c>
      <c r="E27" s="504">
        <f>D27/'20pobl'!D27*100</f>
        <v>5.2843221929142548</v>
      </c>
      <c r="F27" s="350"/>
      <c r="G27" s="377">
        <v>31043</v>
      </c>
      <c r="H27" s="502">
        <v>1.8291425426631016</v>
      </c>
      <c r="I27" s="350"/>
      <c r="J27" s="377">
        <v>23683</v>
      </c>
      <c r="K27" s="502">
        <v>6.4399027610848547</v>
      </c>
      <c r="L27" s="350"/>
      <c r="M27" s="377">
        <v>62992</v>
      </c>
      <c r="N27" s="502">
        <f>M27/'20pobl'!X27*100</f>
        <v>38.693825401115504</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14794</v>
      </c>
      <c r="E28" s="504">
        <f>D28/'20pobl'!D28*100</f>
        <v>4.5634577894035484</v>
      </c>
      <c r="F28" s="350"/>
      <c r="G28" s="377">
        <v>3432</v>
      </c>
      <c r="H28" s="502">
        <v>1.3592725198821332</v>
      </c>
      <c r="I28" s="350"/>
      <c r="J28" s="377">
        <v>2795</v>
      </c>
      <c r="K28" s="502">
        <v>5.6834356826223109</v>
      </c>
      <c r="L28" s="350"/>
      <c r="M28" s="377">
        <v>8567</v>
      </c>
      <c r="N28" s="502">
        <f>M28/'20pobl'!X28*100</f>
        <v>38.045119459987561</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5454</v>
      </c>
      <c r="E29" s="506">
        <f>D29/'20pobl'!D29*100</f>
        <v>3.2240902319642473</v>
      </c>
      <c r="F29" s="350"/>
      <c r="G29" s="389">
        <v>2935</v>
      </c>
      <c r="H29" s="507">
        <v>1.9876878483533007</v>
      </c>
      <c r="I29" s="350"/>
      <c r="J29" s="389">
        <v>975</v>
      </c>
      <c r="K29" s="507">
        <v>5.8756176931420994</v>
      </c>
      <c r="L29" s="350"/>
      <c r="M29" s="389">
        <v>1544</v>
      </c>
      <c r="N29" s="507">
        <f>M29/'20pobl'!X29*100</f>
        <v>31.439625330889836</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2058212</v>
      </c>
      <c r="E31" s="1243">
        <f>D31/'20pobl'!D31*100</f>
        <v>4.2332885880917184</v>
      </c>
      <c r="F31" s="320"/>
      <c r="G31" s="1242">
        <f>SUM(G12:G29)</f>
        <v>540106</v>
      </c>
      <c r="H31" s="1243">
        <f>G31/'20pobl'!J31*100</f>
        <v>1.3959355800849116</v>
      </c>
      <c r="I31" s="320"/>
      <c r="J31" s="1242">
        <f>SUM(J12:J29)</f>
        <v>436289</v>
      </c>
      <c r="K31" s="1243">
        <f>J31/'20pobl'!Q31*100</f>
        <v>6.2524093807708692</v>
      </c>
      <c r="L31" s="320"/>
      <c r="M31" s="1242">
        <f>SUM(M12:M29)</f>
        <v>1081817</v>
      </c>
      <c r="N31" s="1243">
        <f>M31/'20pobl'!X31*100</f>
        <v>36.666368405461704</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76" t="str">
        <f>'24solcasaad_pobl'!B34:N34</f>
        <v xml:space="preserve">(1) Cifras INE de población referidas al 01/01/2024. Publicado Censo de Población Anual el 19/12/2024 </v>
      </c>
      <c r="C34" s="1484"/>
      <c r="D34" s="1484"/>
      <c r="E34" s="1484"/>
      <c r="F34" s="1484"/>
      <c r="G34" s="1484"/>
      <c r="H34" s="1484"/>
      <c r="I34" s="1484"/>
      <c r="J34" s="1484"/>
      <c r="K34" s="1484"/>
      <c r="L34" s="1484"/>
      <c r="M34" s="1484"/>
      <c r="N34" s="1484"/>
    </row>
    <row r="35" spans="2:14" ht="29.25" customHeight="1" x14ac:dyDescent="0.25">
      <c r="B35" s="1481"/>
      <c r="C35" s="1481"/>
      <c r="D35" s="1481"/>
      <c r="E35" s="510"/>
    </row>
    <row r="36" spans="2:14" ht="4.5" customHeight="1" x14ac:dyDescent="0.25">
      <c r="B36" s="1470"/>
      <c r="C36" s="1470"/>
      <c r="D36" s="1470"/>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3"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08"/>
      <c r="C2" s="1408"/>
      <c r="D2" s="1408"/>
      <c r="E2" s="1408"/>
      <c r="F2" s="1408"/>
      <c r="G2" s="1408"/>
      <c r="H2" s="1408"/>
      <c r="I2" s="1408"/>
      <c r="J2" s="1408"/>
      <c r="K2" s="1408"/>
      <c r="L2" s="1408"/>
      <c r="M2" s="1408"/>
      <c r="N2" s="1408"/>
      <c r="O2" s="1408"/>
      <c r="P2" s="1408"/>
      <c r="Q2" s="1408"/>
      <c r="R2" s="1408"/>
      <c r="S2" s="210"/>
      <c r="T2" s="210"/>
    </row>
    <row r="3" spans="1:20" x14ac:dyDescent="0.25">
      <c r="C3" s="1409" t="s">
        <v>315</v>
      </c>
      <c r="D3" s="1409"/>
      <c r="E3" s="1409"/>
    </row>
    <row r="5" spans="1:20" ht="23.25" customHeight="1" x14ac:dyDescent="0.25">
      <c r="B5" s="1410" t="s">
        <v>291</v>
      </c>
      <c r="C5" s="1411"/>
      <c r="D5" s="1411"/>
      <c r="E5" s="1411"/>
      <c r="F5" s="1411"/>
      <c r="G5" s="1411"/>
      <c r="H5" s="1411"/>
      <c r="I5" s="1411"/>
      <c r="J5" s="1411"/>
      <c r="K5" s="1411"/>
      <c r="L5" s="1411"/>
      <c r="M5" s="1411"/>
      <c r="N5" s="1411"/>
      <c r="O5" s="1411"/>
      <c r="P5" s="1411"/>
      <c r="Q5" s="1412">
        <v>45716</v>
      </c>
      <c r="R5" s="1413"/>
      <c r="S5" s="1413"/>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07" t="s">
        <v>316</v>
      </c>
      <c r="C7" s="1407"/>
      <c r="D7" s="1407"/>
      <c r="E7" s="1407"/>
      <c r="F7" s="1407"/>
      <c r="G7" s="1407"/>
      <c r="H7" s="1407"/>
      <c r="I7" s="1407"/>
      <c r="J7" s="1407"/>
      <c r="K7" s="1407"/>
      <c r="L7" s="1407"/>
      <c r="M7" s="1407"/>
      <c r="N7" s="1407"/>
      <c r="O7" s="1407"/>
      <c r="P7" s="1407"/>
      <c r="Q7" s="1407"/>
      <c r="R7" s="1407"/>
      <c r="S7" s="1407"/>
    </row>
    <row r="8" spans="1:20" ht="18.75" customHeight="1" x14ac:dyDescent="0.25">
      <c r="B8" s="1406" t="s">
        <v>317</v>
      </c>
      <c r="C8" s="1406"/>
      <c r="D8" s="1406"/>
      <c r="E8" s="1406"/>
      <c r="F8" s="1406"/>
      <c r="G8" s="1406"/>
      <c r="H8" s="1406"/>
      <c r="I8" s="1406"/>
      <c r="J8" s="1406"/>
      <c r="K8" s="1406"/>
      <c r="L8" s="1406"/>
      <c r="M8" s="1406"/>
      <c r="N8" s="1406"/>
      <c r="O8" s="1406"/>
      <c r="P8" s="1406"/>
      <c r="Q8" s="1406"/>
      <c r="R8" s="1406"/>
      <c r="S8" s="1406"/>
      <c r="T8" s="1406"/>
    </row>
    <row r="9" spans="1:20" ht="18.75" customHeight="1" x14ac:dyDescent="0.25">
      <c r="B9" s="1406" t="s">
        <v>318</v>
      </c>
      <c r="C9" s="1406"/>
      <c r="D9" s="1406"/>
      <c r="E9" s="1406"/>
      <c r="F9" s="1406"/>
      <c r="G9" s="1406"/>
      <c r="H9" s="1406"/>
      <c r="I9" s="1406"/>
      <c r="J9" s="1406"/>
      <c r="K9" s="1406"/>
      <c r="L9" s="1406"/>
      <c r="M9" s="1406"/>
      <c r="N9" s="1406"/>
      <c r="O9" s="1406"/>
      <c r="P9" s="1406"/>
      <c r="Q9" s="1406"/>
      <c r="R9" s="1406"/>
      <c r="S9" s="1406"/>
      <c r="T9" s="1406"/>
    </row>
    <row r="10" spans="1:20" ht="18.75" customHeight="1" x14ac:dyDescent="0.25">
      <c r="B10" s="1406" t="s">
        <v>319</v>
      </c>
      <c r="C10" s="1406"/>
      <c r="D10" s="1406"/>
      <c r="E10" s="1406"/>
      <c r="F10" s="1406"/>
      <c r="G10" s="1406"/>
      <c r="H10" s="1406"/>
      <c r="I10" s="1406"/>
      <c r="J10" s="1406"/>
      <c r="K10" s="1406"/>
      <c r="L10" s="1406"/>
      <c r="M10" s="1406"/>
      <c r="N10" s="1406"/>
      <c r="O10" s="1406"/>
      <c r="P10" s="1406"/>
      <c r="Q10" s="1406"/>
      <c r="R10" s="1406"/>
      <c r="S10" s="1406"/>
      <c r="T10" s="1406"/>
    </row>
    <row r="11" spans="1:20" ht="18.75" customHeight="1" x14ac:dyDescent="0.25">
      <c r="B11" s="1406" t="s">
        <v>320</v>
      </c>
      <c r="C11" s="1406"/>
      <c r="D11" s="1406"/>
      <c r="E11" s="1406"/>
      <c r="F11" s="1406"/>
      <c r="G11" s="1406"/>
      <c r="H11" s="1406"/>
      <c r="I11" s="1406"/>
      <c r="J11" s="1406"/>
      <c r="K11" s="1406"/>
      <c r="L11" s="1406"/>
      <c r="M11" s="1406"/>
      <c r="N11" s="1406"/>
      <c r="O11" s="1406"/>
      <c r="P11" s="1406"/>
      <c r="Q11" s="1406"/>
      <c r="R11" s="1406"/>
      <c r="S11" s="1406"/>
      <c r="T11" s="1406"/>
    </row>
    <row r="12" spans="1:20" ht="18.75" customHeight="1" x14ac:dyDescent="0.25">
      <c r="B12" s="1406" t="s">
        <v>321</v>
      </c>
      <c r="C12" s="1406"/>
      <c r="D12" s="1406"/>
      <c r="E12" s="1406"/>
      <c r="F12" s="1406"/>
      <c r="G12" s="1406"/>
      <c r="H12" s="1406"/>
      <c r="I12" s="1406"/>
      <c r="J12" s="1406"/>
      <c r="K12" s="1406"/>
      <c r="L12" s="1406"/>
      <c r="M12" s="1406"/>
      <c r="N12" s="1406"/>
      <c r="O12" s="1406"/>
      <c r="P12" s="1406"/>
      <c r="Q12" s="1406"/>
      <c r="R12" s="1406"/>
      <c r="S12" s="1406"/>
      <c r="T12" s="1406"/>
    </row>
    <row r="13" spans="1:20" ht="18.75" customHeight="1" x14ac:dyDescent="0.25">
      <c r="B13" s="1406" t="s">
        <v>322</v>
      </c>
      <c r="C13" s="1406"/>
      <c r="D13" s="1406"/>
      <c r="E13" s="1406"/>
      <c r="F13" s="1406"/>
      <c r="G13" s="1406"/>
      <c r="H13" s="1406"/>
      <c r="I13" s="1406"/>
      <c r="J13" s="1406"/>
      <c r="K13" s="1406"/>
      <c r="L13" s="1406"/>
      <c r="M13" s="1406"/>
      <c r="N13" s="1406"/>
      <c r="O13" s="1406"/>
      <c r="P13" s="1406"/>
      <c r="Q13" s="1406"/>
      <c r="R13" s="1406"/>
      <c r="S13" s="1406"/>
      <c r="T13" s="1406"/>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407" t="s">
        <v>323</v>
      </c>
      <c r="C15" s="1407"/>
      <c r="D15" s="1407"/>
      <c r="E15" s="1407"/>
      <c r="F15" s="1407"/>
      <c r="G15" s="1407"/>
      <c r="H15" s="1407"/>
      <c r="I15" s="1407"/>
      <c r="J15" s="1407"/>
      <c r="K15" s="1407"/>
      <c r="L15" s="1407"/>
      <c r="M15" s="1407"/>
      <c r="N15" s="1407"/>
      <c r="O15" s="1407"/>
      <c r="P15" s="1407"/>
      <c r="Q15" s="1407"/>
      <c r="R15" s="1407"/>
      <c r="S15" s="1407"/>
    </row>
    <row r="16" spans="1:20" ht="18.75" customHeight="1" x14ac:dyDescent="0.25">
      <c r="B16" s="1406" t="s">
        <v>324</v>
      </c>
      <c r="C16" s="1406"/>
      <c r="D16" s="1406"/>
      <c r="E16" s="1406"/>
      <c r="F16" s="1406"/>
      <c r="G16" s="1406"/>
      <c r="H16" s="1406"/>
      <c r="I16" s="1406"/>
      <c r="J16" s="1406"/>
      <c r="K16" s="1406"/>
      <c r="L16" s="1406"/>
      <c r="M16" s="1406"/>
      <c r="N16" s="1406"/>
      <c r="O16" s="1406"/>
      <c r="P16" s="1406"/>
      <c r="Q16" s="1406"/>
      <c r="R16" s="1406"/>
      <c r="S16" s="1406"/>
    </row>
    <row r="17" spans="2:20" ht="18.75" customHeight="1" x14ac:dyDescent="0.25">
      <c r="B17" s="1406" t="s">
        <v>325</v>
      </c>
      <c r="C17" s="1406"/>
      <c r="D17" s="1406"/>
      <c r="E17" s="1406"/>
      <c r="F17" s="1406"/>
      <c r="G17" s="1406"/>
      <c r="H17" s="1406"/>
      <c r="I17" s="1406"/>
      <c r="J17" s="1406"/>
      <c r="K17" s="1406"/>
      <c r="L17" s="1406"/>
      <c r="M17" s="1406"/>
      <c r="N17" s="1406"/>
      <c r="O17" s="1406"/>
      <c r="P17" s="1406"/>
      <c r="Q17" s="1406"/>
      <c r="R17" s="1406"/>
      <c r="S17" s="1406"/>
      <c r="T17" s="214"/>
    </row>
    <row r="18" spans="2:20" ht="18.75" customHeight="1" x14ac:dyDescent="0.25">
      <c r="B18" s="1406" t="s">
        <v>326</v>
      </c>
      <c r="C18" s="1406"/>
      <c r="D18" s="1406"/>
      <c r="E18" s="1406"/>
      <c r="F18" s="1406"/>
      <c r="G18" s="1406"/>
      <c r="H18" s="1406"/>
      <c r="I18" s="1406"/>
      <c r="J18" s="1406"/>
      <c r="K18" s="1406"/>
      <c r="L18" s="1406"/>
      <c r="M18" s="1406"/>
      <c r="N18" s="1406"/>
      <c r="O18" s="1406"/>
      <c r="P18" s="1406"/>
      <c r="Q18" s="1406"/>
      <c r="R18" s="1406"/>
      <c r="S18" s="1406"/>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407" t="s">
        <v>327</v>
      </c>
      <c r="C20" s="1407"/>
      <c r="D20" s="1407"/>
      <c r="E20" s="1407"/>
      <c r="F20" s="1407"/>
      <c r="G20" s="1407"/>
      <c r="H20" s="1407"/>
      <c r="I20" s="1407"/>
      <c r="J20" s="1407"/>
      <c r="K20" s="1407"/>
      <c r="L20" s="1407"/>
      <c r="M20" s="1407"/>
      <c r="N20" s="1407"/>
      <c r="O20" s="1407"/>
      <c r="P20" s="1407"/>
      <c r="Q20" s="1407"/>
      <c r="R20" s="1407"/>
      <c r="S20" s="1407"/>
    </row>
    <row r="21" spans="2:20" ht="18.75" customHeight="1" x14ac:dyDescent="0.25">
      <c r="B21" s="1406" t="s">
        <v>328</v>
      </c>
      <c r="C21" s="1406"/>
      <c r="D21" s="1406"/>
      <c r="E21" s="1406"/>
      <c r="F21" s="1406"/>
      <c r="G21" s="1406"/>
      <c r="H21" s="1406"/>
      <c r="I21" s="1406"/>
      <c r="J21" s="1406"/>
      <c r="K21" s="1406"/>
      <c r="L21" s="1406"/>
      <c r="M21" s="1406"/>
      <c r="N21" s="1406"/>
      <c r="O21" s="1406"/>
      <c r="P21" s="1406"/>
      <c r="Q21" s="1406"/>
      <c r="R21" s="1406"/>
      <c r="S21" s="1406"/>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407" t="s">
        <v>329</v>
      </c>
      <c r="C23" s="1407"/>
      <c r="D23" s="1407"/>
      <c r="E23" s="1407"/>
      <c r="F23" s="1407"/>
      <c r="G23" s="1407"/>
      <c r="H23" s="1407"/>
      <c r="I23" s="1407"/>
      <c r="J23" s="1407"/>
      <c r="K23" s="1407"/>
      <c r="L23" s="1407"/>
      <c r="M23" s="1407"/>
      <c r="N23" s="1407"/>
      <c r="O23" s="1407"/>
      <c r="P23" s="1407"/>
      <c r="Q23" s="1407"/>
      <c r="R23" s="1407"/>
      <c r="S23" s="1407"/>
    </row>
    <row r="24" spans="2:20" ht="18.75" customHeight="1" x14ac:dyDescent="0.25">
      <c r="B24" s="1406" t="s">
        <v>329</v>
      </c>
      <c r="C24" s="1406"/>
      <c r="D24" s="1406"/>
      <c r="E24" s="1406"/>
      <c r="F24" s="1406"/>
      <c r="G24" s="1406"/>
      <c r="H24" s="1406"/>
      <c r="I24" s="1406"/>
      <c r="J24" s="1406"/>
      <c r="K24" s="1406"/>
      <c r="L24" s="1406"/>
      <c r="M24" s="1406"/>
      <c r="N24" s="1406"/>
      <c r="O24" s="1406"/>
      <c r="P24" s="1406"/>
      <c r="Q24" s="1406"/>
      <c r="R24" s="1406"/>
      <c r="S24" s="1406"/>
    </row>
    <row r="25" spans="2:20" ht="18.75" customHeight="1" x14ac:dyDescent="0.25">
      <c r="B25" s="1406" t="s">
        <v>330</v>
      </c>
      <c r="C25" s="1406"/>
      <c r="D25" s="1406"/>
      <c r="E25" s="1406"/>
      <c r="F25" s="1406"/>
      <c r="G25" s="1406"/>
      <c r="H25" s="1406"/>
      <c r="I25" s="1406"/>
      <c r="J25" s="1406"/>
      <c r="K25" s="1406"/>
      <c r="L25" s="1406"/>
      <c r="M25" s="1406"/>
      <c r="N25" s="1406"/>
      <c r="O25" s="1406"/>
      <c r="P25" s="1406"/>
      <c r="Q25" s="1406"/>
      <c r="R25" s="1406"/>
      <c r="S25" s="1406"/>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407" t="s">
        <v>331</v>
      </c>
      <c r="C27" s="1407"/>
      <c r="D27" s="1407"/>
      <c r="E27" s="1407"/>
      <c r="F27" s="1407"/>
      <c r="G27" s="1407"/>
      <c r="H27" s="1407"/>
      <c r="I27" s="1407"/>
      <c r="J27" s="1407"/>
      <c r="K27" s="1407"/>
      <c r="L27" s="1407"/>
      <c r="M27" s="1407"/>
      <c r="N27" s="1407"/>
      <c r="O27" s="1407"/>
      <c r="P27" s="1407"/>
      <c r="Q27" s="1407"/>
      <c r="R27" s="1407"/>
      <c r="S27" s="1407"/>
    </row>
    <row r="28" spans="2:20" ht="18.75" customHeight="1" x14ac:dyDescent="0.25">
      <c r="B28" s="1406" t="s">
        <v>331</v>
      </c>
      <c r="C28" s="1406"/>
      <c r="D28" s="1406"/>
      <c r="E28" s="1406"/>
      <c r="F28" s="1406"/>
      <c r="G28" s="1406"/>
      <c r="H28" s="1406"/>
      <c r="I28" s="1406"/>
      <c r="J28" s="1406"/>
      <c r="K28" s="1406"/>
      <c r="L28" s="1406"/>
      <c r="M28" s="1406"/>
      <c r="N28" s="1406"/>
      <c r="O28" s="1406"/>
      <c r="P28" s="1406"/>
      <c r="Q28" s="1406"/>
      <c r="R28" s="1406"/>
      <c r="S28" s="1406"/>
    </row>
    <row r="29" spans="2:20" ht="18.75" customHeight="1" x14ac:dyDescent="0.25">
      <c r="B29" s="1406" t="s">
        <v>332</v>
      </c>
      <c r="C29" s="1406"/>
      <c r="D29" s="1406"/>
      <c r="E29" s="1406"/>
      <c r="F29" s="1406"/>
      <c r="G29" s="1406"/>
      <c r="H29" s="1406"/>
      <c r="I29" s="1406"/>
      <c r="J29" s="1406"/>
      <c r="K29" s="1406"/>
      <c r="L29" s="1406"/>
      <c r="M29" s="1406"/>
      <c r="N29" s="1406"/>
      <c r="O29" s="1406"/>
      <c r="P29" s="1406"/>
      <c r="Q29" s="1406"/>
      <c r="R29" s="1406"/>
      <c r="S29" s="1406"/>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407" t="s">
        <v>333</v>
      </c>
      <c r="C31" s="1407"/>
      <c r="D31" s="1407"/>
      <c r="E31" s="1407"/>
      <c r="F31" s="1407"/>
      <c r="G31" s="1407"/>
      <c r="H31" s="1407"/>
      <c r="I31" s="1407"/>
      <c r="J31" s="1407"/>
      <c r="K31" s="1407"/>
      <c r="L31" s="1407"/>
      <c r="M31" s="1407"/>
      <c r="N31" s="1407"/>
      <c r="O31" s="1407"/>
      <c r="P31" s="1407"/>
      <c r="Q31" s="1407"/>
      <c r="R31" s="1407"/>
      <c r="S31" s="1407"/>
    </row>
    <row r="32" spans="2:20" ht="18.75" customHeight="1" x14ac:dyDescent="0.25">
      <c r="B32" s="1406" t="s">
        <v>334</v>
      </c>
      <c r="C32" s="1406"/>
      <c r="D32" s="1406"/>
      <c r="E32" s="1406"/>
      <c r="F32" s="1406"/>
      <c r="G32" s="1406"/>
      <c r="H32" s="1406"/>
      <c r="I32" s="1406"/>
      <c r="J32" s="1406"/>
      <c r="K32" s="1406"/>
      <c r="L32" s="1406"/>
      <c r="M32" s="1406"/>
      <c r="N32" s="1406"/>
      <c r="O32" s="1406"/>
      <c r="P32" s="1406"/>
      <c r="Q32" s="1406"/>
      <c r="R32" s="1406"/>
      <c r="S32" s="1406"/>
    </row>
    <row r="33" spans="2:20" ht="18.75" customHeight="1" x14ac:dyDescent="0.25">
      <c r="B33" s="1406" t="s">
        <v>335</v>
      </c>
      <c r="C33" s="1406"/>
      <c r="D33" s="1406"/>
      <c r="E33" s="1406"/>
      <c r="F33" s="1406"/>
      <c r="G33" s="1406"/>
      <c r="H33" s="1406"/>
      <c r="I33" s="1406"/>
      <c r="J33" s="1406"/>
      <c r="K33" s="1406"/>
      <c r="L33" s="1406"/>
      <c r="M33" s="1406"/>
      <c r="N33" s="1406"/>
      <c r="O33" s="1406"/>
      <c r="P33" s="1406"/>
      <c r="Q33" s="1406"/>
      <c r="R33" s="1406"/>
      <c r="S33" s="1406"/>
      <c r="T33" s="214"/>
    </row>
    <row r="34" spans="2:20" ht="18.75" customHeight="1" x14ac:dyDescent="0.25">
      <c r="B34" s="1406" t="s">
        <v>336</v>
      </c>
      <c r="C34" s="1406"/>
      <c r="D34" s="1406"/>
      <c r="E34" s="1406"/>
      <c r="F34" s="1406"/>
      <c r="G34" s="1406"/>
      <c r="H34" s="1406"/>
      <c r="I34" s="1406"/>
      <c r="J34" s="1406"/>
      <c r="K34" s="1406"/>
      <c r="L34" s="1406"/>
      <c r="M34" s="1406"/>
      <c r="N34" s="1406"/>
      <c r="O34" s="1406"/>
      <c r="P34" s="1406"/>
      <c r="Q34" s="1406"/>
      <c r="R34" s="1406"/>
      <c r="S34" s="1406"/>
      <c r="T34" s="214"/>
    </row>
    <row r="35" spans="2:20" ht="15" customHeight="1" x14ac:dyDescent="0.25">
      <c r="B35" s="1406" t="s">
        <v>337</v>
      </c>
      <c r="C35" s="1406"/>
      <c r="D35" s="1406"/>
      <c r="E35" s="1406"/>
      <c r="F35" s="1406"/>
      <c r="G35" s="1406"/>
      <c r="H35" s="1406"/>
      <c r="I35" s="1406"/>
      <c r="J35" s="1406"/>
      <c r="K35" s="1406"/>
      <c r="L35" s="1406"/>
      <c r="M35" s="1406"/>
      <c r="N35" s="1406"/>
      <c r="O35" s="1406"/>
      <c r="P35" s="1406"/>
      <c r="Q35" s="1406"/>
      <c r="R35" s="1406"/>
      <c r="S35" s="1406"/>
      <c r="T35" s="214"/>
    </row>
    <row r="36" spans="2:20" ht="16" customHeight="1" x14ac:dyDescent="0.25">
      <c r="O36" s="215"/>
      <c r="Q36" s="215"/>
    </row>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6" customHeight="1" x14ac:dyDescent="0.25"/>
    <row r="43" spans="2:20" ht="18" customHeight="1" x14ac:dyDescent="0.25"/>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497"/>
      <c r="C2" s="1497"/>
      <c r="D2" s="1497"/>
      <c r="E2" s="1497"/>
      <c r="F2" s="1497"/>
      <c r="G2" s="1497"/>
      <c r="H2" s="1497"/>
      <c r="I2" s="1497"/>
      <c r="O2" s="37"/>
    </row>
    <row r="3" spans="1:50" s="38" customFormat="1" ht="4.5" customHeight="1" x14ac:dyDescent="0.25">
      <c r="B3" s="1498"/>
      <c r="C3" s="1498"/>
      <c r="D3" s="1498"/>
      <c r="E3" s="1498"/>
      <c r="F3" s="1498"/>
      <c r="G3" s="1498"/>
      <c r="H3" s="1498"/>
      <c r="I3" s="1498"/>
      <c r="O3" s="37"/>
    </row>
    <row r="4" spans="1:50" s="38" customFormat="1" ht="17.25" customHeight="1" x14ac:dyDescent="0.25">
      <c r="A4" s="1498" t="s">
        <v>193</v>
      </c>
      <c r="B4" s="1498"/>
      <c r="C4" s="1498"/>
      <c r="D4" s="1498"/>
      <c r="E4" s="1498"/>
      <c r="F4" s="1498"/>
      <c r="G4" s="1498"/>
      <c r="H4" s="1498"/>
      <c r="I4" s="1498"/>
      <c r="J4" s="1498"/>
      <c r="K4" s="1498"/>
      <c r="L4" s="1498"/>
      <c r="M4" s="1498"/>
      <c r="N4" s="1498"/>
      <c r="O4" s="1498"/>
      <c r="P4" s="1498"/>
      <c r="Q4" s="1498"/>
      <c r="R4" s="1498"/>
      <c r="S4" s="1498"/>
      <c r="T4" s="1498"/>
      <c r="U4" s="1498"/>
      <c r="V4" s="1498"/>
      <c r="W4" s="1498"/>
      <c r="X4" s="1498"/>
      <c r="Y4" s="1498"/>
      <c r="Z4" s="1498"/>
    </row>
    <row r="5" spans="1:50" s="38" customFormat="1" ht="17.25" customHeight="1" x14ac:dyDescent="0.25">
      <c r="B5" s="1509" t="e">
        <f>#REF!</f>
        <v>#REF!</v>
      </c>
      <c r="C5" s="1509"/>
      <c r="D5" s="1509"/>
      <c r="E5" s="1509"/>
      <c r="F5" s="1509"/>
      <c r="G5" s="1509"/>
      <c r="H5" s="1509"/>
      <c r="I5" s="1509"/>
      <c r="J5" s="1509"/>
      <c r="K5" s="1509"/>
      <c r="L5" s="1509"/>
      <c r="M5" s="1509"/>
      <c r="N5" s="1509"/>
      <c r="O5" s="1509"/>
      <c r="P5" s="1509"/>
      <c r="Q5" s="1509"/>
      <c r="R5" s="1509"/>
      <c r="S5" s="1509"/>
      <c r="T5" s="1509"/>
      <c r="U5" s="1509"/>
      <c r="V5" s="1509"/>
      <c r="W5" s="1509"/>
      <c r="X5" s="1509"/>
      <c r="Y5" s="1509"/>
      <c r="Z5" s="1509"/>
    </row>
    <row r="6" spans="1:50" s="38" customFormat="1" ht="6" customHeight="1" x14ac:dyDescent="0.25">
      <c r="O6" s="37"/>
    </row>
    <row r="7" spans="1:50" s="41" customFormat="1" ht="12.75" customHeight="1" x14ac:dyDescent="0.25">
      <c r="A7" s="39"/>
      <c r="B7" s="1499" t="s">
        <v>12</v>
      </c>
      <c r="C7" s="40"/>
      <c r="D7" s="1505" t="s">
        <v>109</v>
      </c>
      <c r="E7" s="1502"/>
      <c r="F7" s="181"/>
      <c r="G7" s="1502"/>
      <c r="H7" s="1502"/>
      <c r="I7" s="181"/>
      <c r="J7" s="1502"/>
      <c r="K7" s="1502"/>
      <c r="L7" s="181"/>
      <c r="M7" s="1502"/>
      <c r="N7" s="1503"/>
      <c r="O7" s="40"/>
      <c r="P7" s="1505" t="s">
        <v>30</v>
      </c>
      <c r="Q7" s="1502"/>
      <c r="R7" s="181"/>
      <c r="S7" s="1502"/>
      <c r="T7" s="1502"/>
      <c r="U7" s="181"/>
      <c r="V7" s="1502"/>
      <c r="W7" s="1502"/>
      <c r="X7" s="181"/>
      <c r="Y7" s="1502"/>
      <c r="Z7" s="1503"/>
      <c r="AA7" s="116"/>
      <c r="AB7" s="116"/>
      <c r="AC7" s="117"/>
      <c r="AD7" s="117"/>
      <c r="AE7" s="117"/>
      <c r="AF7" s="117"/>
      <c r="AG7" s="117"/>
      <c r="AH7" s="117"/>
      <c r="AI7" s="118"/>
    </row>
    <row r="8" spans="1:50" s="41" customFormat="1" ht="33.75" customHeight="1" x14ac:dyDescent="0.25">
      <c r="A8" s="39"/>
      <c r="B8" s="1500"/>
      <c r="C8" s="40"/>
      <c r="D8" s="1506"/>
      <c r="E8" s="1507"/>
      <c r="F8" s="40"/>
      <c r="G8" s="1505" t="s">
        <v>169</v>
      </c>
      <c r="H8" s="1503"/>
      <c r="I8" s="40"/>
      <c r="J8" s="1505" t="s">
        <v>175</v>
      </c>
      <c r="K8" s="1503"/>
      <c r="L8" s="40"/>
      <c r="M8" s="1505" t="s">
        <v>170</v>
      </c>
      <c r="N8" s="1503"/>
      <c r="O8" s="40"/>
      <c r="P8" s="1506"/>
      <c r="Q8" s="1508"/>
      <c r="R8" s="130"/>
      <c r="S8" s="1505" t="s">
        <v>176</v>
      </c>
      <c r="T8" s="1503"/>
      <c r="U8" s="40"/>
      <c r="V8" s="1505" t="s">
        <v>177</v>
      </c>
      <c r="W8" s="1503"/>
      <c r="X8" s="40"/>
      <c r="Y8" s="1505" t="s">
        <v>178</v>
      </c>
      <c r="Z8" s="1503"/>
      <c r="AA8" s="116"/>
      <c r="AB8" s="116"/>
      <c r="AC8" s="117"/>
      <c r="AD8" s="117"/>
      <c r="AE8" s="117"/>
      <c r="AF8" s="117"/>
      <c r="AG8" s="117"/>
      <c r="AH8" s="117"/>
      <c r="AI8" s="118"/>
    </row>
    <row r="9" spans="1:50" s="46" customFormat="1" ht="36.75" customHeight="1" x14ac:dyDescent="0.25">
      <c r="A9" s="42"/>
      <c r="B9" s="1501"/>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4" t="s">
        <v>217</v>
      </c>
      <c r="C33" s="1504"/>
      <c r="D33" s="1504"/>
      <c r="E33" s="1504"/>
      <c r="F33" s="1504"/>
      <c r="G33" s="1504"/>
      <c r="H33" s="1504"/>
      <c r="I33" s="1504"/>
      <c r="J33" s="1504"/>
      <c r="K33" s="1504"/>
      <c r="L33" s="1504"/>
      <c r="M33" s="1504"/>
      <c r="O33" s="86"/>
    </row>
    <row r="34" spans="2:19" ht="29.25" customHeight="1" x14ac:dyDescent="0.25">
      <c r="B34" s="1496"/>
      <c r="C34" s="1496"/>
      <c r="D34" s="1496"/>
      <c r="E34" s="1496"/>
      <c r="F34" s="1496"/>
      <c r="G34" s="1496"/>
      <c r="H34" s="1496"/>
      <c r="I34" s="1496"/>
      <c r="J34" s="1496"/>
      <c r="K34" s="1496"/>
      <c r="L34" s="1496"/>
      <c r="M34" s="1496"/>
      <c r="N34" s="1496"/>
      <c r="O34" s="1496"/>
      <c r="P34" s="1496"/>
      <c r="Q34" s="89"/>
      <c r="R34" s="89"/>
      <c r="S34" s="89"/>
    </row>
    <row r="35" spans="2:19" ht="4.5" customHeight="1" x14ac:dyDescent="0.25">
      <c r="B35" s="1495"/>
      <c r="C35" s="1495"/>
      <c r="D35" s="1495"/>
      <c r="E35" s="1495"/>
      <c r="F35" s="1495"/>
      <c r="G35" s="1495"/>
      <c r="H35" s="1495"/>
      <c r="I35" s="1495"/>
      <c r="J35" s="1495"/>
      <c r="K35" s="1495"/>
      <c r="L35" s="1495"/>
      <c r="M35" s="1495"/>
      <c r="N35" s="1495"/>
      <c r="O35" s="1495"/>
      <c r="P35" s="1495"/>
      <c r="Q35" s="89"/>
      <c r="R35" s="89"/>
      <c r="S35" s="89"/>
    </row>
    <row r="38" spans="2:19" x14ac:dyDescent="0.25">
      <c r="L38" s="90"/>
      <c r="M38" s="90"/>
      <c r="N38" s="90"/>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10" zoomScaleNormal="100" workbookViewId="0">
      <selection activeCell="AC34" sqref="AC34"/>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33"/>
      <c r="C2" s="1433"/>
      <c r="D2" s="1433"/>
      <c r="E2" s="1433"/>
      <c r="F2" s="1433"/>
      <c r="G2" s="1433"/>
      <c r="H2" s="1433"/>
      <c r="I2" s="1433"/>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34"/>
      <c r="C3" s="1434"/>
      <c r="D3" s="1434"/>
      <c r="E3" s="1434"/>
      <c r="F3" s="1434"/>
      <c r="G3" s="1434"/>
      <c r="H3" s="1434"/>
      <c r="I3" s="1434"/>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71" t="s">
        <v>409</v>
      </c>
      <c r="B4" s="1471"/>
      <c r="C4" s="1471"/>
      <c r="D4" s="1471"/>
      <c r="E4" s="1471"/>
      <c r="F4" s="1471"/>
      <c r="G4" s="1471"/>
      <c r="H4" s="1471"/>
      <c r="I4" s="1471"/>
      <c r="J4" s="1471"/>
      <c r="K4" s="1471"/>
      <c r="L4" s="1471"/>
      <c r="M4" s="1471"/>
      <c r="N4" s="1471"/>
      <c r="O4" s="1471"/>
      <c r="P4" s="1471"/>
      <c r="Q4" s="1471"/>
      <c r="R4" s="1471"/>
      <c r="S4" s="1471"/>
      <c r="T4" s="1471"/>
      <c r="U4" s="1471"/>
      <c r="V4" s="1471"/>
      <c r="W4" s="1471"/>
      <c r="X4" s="1471"/>
      <c r="Y4" s="1471"/>
      <c r="Z4" s="1471"/>
    </row>
    <row r="5" spans="1:50" s="492" customFormat="1" ht="17.2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1472"/>
      <c r="V5" s="1472"/>
      <c r="W5" s="1472"/>
      <c r="X5" s="1472"/>
      <c r="Y5" s="1472"/>
      <c r="Z5" s="1472"/>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10" t="s">
        <v>12</v>
      </c>
      <c r="D7" s="1510" t="s">
        <v>209</v>
      </c>
      <c r="E7" s="1510"/>
      <c r="G7" s="1510"/>
      <c r="H7" s="1510"/>
      <c r="J7" s="1510"/>
      <c r="K7" s="1510"/>
      <c r="M7" s="1510"/>
      <c r="N7" s="1510"/>
      <c r="P7" s="1510" t="s">
        <v>30</v>
      </c>
      <c r="Q7" s="1510"/>
      <c r="S7" s="1510"/>
      <c r="T7" s="1510"/>
      <c r="V7" s="1510"/>
      <c r="W7" s="1510"/>
      <c r="Y7" s="1510"/>
      <c r="Z7" s="1510"/>
      <c r="AA7" s="512"/>
      <c r="AB7" s="512"/>
      <c r="AI7" s="514"/>
    </row>
    <row r="8" spans="1:50" s="513" customFormat="1" ht="33.75" customHeight="1" x14ac:dyDescent="0.25">
      <c r="A8" s="512"/>
      <c r="B8" s="1510"/>
      <c r="D8" s="1510"/>
      <c r="E8" s="1510"/>
      <c r="G8" s="1510" t="s">
        <v>169</v>
      </c>
      <c r="H8" s="1510"/>
      <c r="J8" s="1510" t="s">
        <v>175</v>
      </c>
      <c r="K8" s="1510"/>
      <c r="M8" s="1510" t="s">
        <v>170</v>
      </c>
      <c r="N8" s="1510"/>
      <c r="P8" s="1510"/>
      <c r="Q8" s="1510"/>
      <c r="S8" s="1510" t="s">
        <v>176</v>
      </c>
      <c r="T8" s="1510"/>
      <c r="V8" s="1510" t="s">
        <v>177</v>
      </c>
      <c r="W8" s="1510"/>
      <c r="Y8" s="1510" t="s">
        <v>178</v>
      </c>
      <c r="Z8" s="1510"/>
      <c r="AA8" s="512"/>
      <c r="AB8" s="512"/>
      <c r="AI8" s="514"/>
    </row>
    <row r="9" spans="1:50" s="513" customFormat="1" ht="36.75" customHeight="1" x14ac:dyDescent="0.25">
      <c r="A9" s="512"/>
      <c r="B9" s="1510"/>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8631862</v>
      </c>
      <c r="E11" s="560">
        <f t="shared" ref="E11:E28" si="0">D11*100/$D$30</f>
        <v>17.753838233662304</v>
      </c>
      <c r="F11" s="558"/>
      <c r="G11" s="561">
        <f>'20pobl'!J12</f>
        <v>7018649</v>
      </c>
      <c r="H11" s="562">
        <f>G11*100/$G$30</f>
        <v>18.140109280821513</v>
      </c>
      <c r="I11" s="558"/>
      <c r="J11" s="561">
        <f>'20pobl'!Q12</f>
        <v>1176387</v>
      </c>
      <c r="K11" s="562">
        <f>J11*100/$J$30</f>
        <v>16.858671922090405</v>
      </c>
      <c r="L11" s="558"/>
      <c r="M11" s="561">
        <f>'20pobl'!X12</f>
        <v>436826</v>
      </c>
      <c r="N11" s="562">
        <f t="shared" ref="N11:N28" si="1">M11*100/$M$30</f>
        <v>14.805482854386845</v>
      </c>
      <c r="O11" s="558"/>
      <c r="P11" s="563">
        <f t="shared" ref="P11:P28" si="2">S11+V11+Y11</f>
        <v>392607</v>
      </c>
      <c r="Q11" s="564">
        <f>P11*100/D11</f>
        <v>4.5483465792201034</v>
      </c>
      <c r="R11" s="558"/>
      <c r="S11" s="561">
        <f>'34adictcasaad'!G12</f>
        <v>113560</v>
      </c>
      <c r="T11" s="565">
        <f>S11*100/G11</f>
        <v>1.6179751972210037</v>
      </c>
      <c r="U11" s="558"/>
      <c r="V11" s="561">
        <f>'34adictcasaad'!J12</f>
        <v>92325</v>
      </c>
      <c r="W11" s="565">
        <f>V11*100/J11</f>
        <v>7.8481826133746804</v>
      </c>
      <c r="X11" s="558"/>
      <c r="Y11" s="561">
        <f>'34adictcasaad'!M12</f>
        <v>186722</v>
      </c>
      <c r="Z11" s="565">
        <f>Y11*100/M11</f>
        <v>42.745166267575648</v>
      </c>
      <c r="AA11" s="566"/>
      <c r="AB11" s="567">
        <f t="shared" ref="AB11:AB28" si="3">_xlfn.RANK.EQ(Q11,Q$11:Q$30,0)</f>
        <v>6</v>
      </c>
      <c r="AC11" s="567">
        <v>1</v>
      </c>
      <c r="AD11" s="567">
        <f>MATCH(AC11,AB$11:AB$30,0)</f>
        <v>7</v>
      </c>
      <c r="AE11" s="568" t="str">
        <f t="shared" ref="AE11:AE29" si="4">INDEX(B$11:B$30,AD11,1)</f>
        <v>Castilla y León</v>
      </c>
      <c r="AF11" s="569">
        <f t="shared" ref="AF11:AF29" si="5">INDEX(Q$11:Q$30,AD11,1)</f>
        <v>6.5739508847748152</v>
      </c>
      <c r="AH11" s="567">
        <f>_xlfn.RANK.EQ(T11,T$11:T$30,0)</f>
        <v>6</v>
      </c>
      <c r="AI11" s="567">
        <v>1</v>
      </c>
      <c r="AJ11" s="567">
        <f>MATCH(AI11,AH$11:AH$30,0)</f>
        <v>18</v>
      </c>
      <c r="AK11" s="568" t="str">
        <f>INDEX(B$11:B$30,AJ11,1)</f>
        <v>Ceuta y Melilla</v>
      </c>
      <c r="AL11" s="569">
        <f>INDEX(T$11:T$30,AJ11,1)</f>
        <v>1.9876878483533005</v>
      </c>
      <c r="AN11" s="567">
        <f>_xlfn.RANK.EQ(W11,W$11:W$30,0)</f>
        <v>1</v>
      </c>
      <c r="AO11" s="567">
        <v>1</v>
      </c>
      <c r="AP11" s="567">
        <f>MATCH(AO11,AN$11:AN$30,0)</f>
        <v>1</v>
      </c>
      <c r="AQ11" s="568" t="str">
        <f>INDEX(B$11:B$30,AP11,1)</f>
        <v>Andalucía</v>
      </c>
      <c r="AR11" s="569">
        <f>INDEX(W$11:W$30,AP11,1)</f>
        <v>7.8481826133746804</v>
      </c>
      <c r="AT11" s="567">
        <f>_xlfn.RANK.EQ(Z11,Z$11:Z$30,0)</f>
        <v>2</v>
      </c>
      <c r="AU11" s="567">
        <v>1</v>
      </c>
      <c r="AV11" s="567">
        <f>MATCH(AU11,AT$11:AT$30,0)</f>
        <v>7</v>
      </c>
      <c r="AW11" s="568" t="str">
        <f>INDEX(B$11:B$30,AV11,1)</f>
        <v>Castilla y León</v>
      </c>
      <c r="AX11" s="569">
        <f>INDEX(Z$11:Z$30,AV11,1)</f>
        <v>43.757016114430563</v>
      </c>
    </row>
    <row r="12" spans="1:50" s="396" customFormat="1" ht="18" customHeight="1" x14ac:dyDescent="0.35">
      <c r="A12" s="519"/>
      <c r="B12" s="557" t="s">
        <v>7</v>
      </c>
      <c r="C12" s="558"/>
      <c r="D12" s="559">
        <f t="shared" ref="D12:D28" si="6">G12+J12+M12</f>
        <v>1351591</v>
      </c>
      <c r="E12" s="560">
        <f t="shared" si="0"/>
        <v>2.7799248843498505</v>
      </c>
      <c r="F12" s="558"/>
      <c r="G12" s="561">
        <f>'20pobl'!J13</f>
        <v>1048956</v>
      </c>
      <c r="H12" s="562">
        <f t="shared" ref="H12:H28" si="7">G12*100/$G$30</f>
        <v>2.7110881981380479</v>
      </c>
      <c r="I12" s="558"/>
      <c r="J12" s="561">
        <f>'20pobl'!Q13</f>
        <v>205354</v>
      </c>
      <c r="K12" s="562">
        <f t="shared" ref="K12:K28" si="8">J12*100/$J$30</f>
        <v>2.9429054502378498</v>
      </c>
      <c r="L12" s="558"/>
      <c r="M12" s="561">
        <f>'20pobl'!X13</f>
        <v>97281</v>
      </c>
      <c r="N12" s="562">
        <f t="shared" si="1"/>
        <v>3.2971759408954751</v>
      </c>
      <c r="O12" s="558"/>
      <c r="P12" s="563">
        <f t="shared" si="2"/>
        <v>53485</v>
      </c>
      <c r="Q12" s="564">
        <f t="shared" ref="Q12:Q28" si="9">P12*100/D12</f>
        <v>3.9571882322388947</v>
      </c>
      <c r="R12" s="558"/>
      <c r="S12" s="561">
        <f>'34adictcasaad'!G13</f>
        <v>10548</v>
      </c>
      <c r="T12" s="565">
        <f t="shared" ref="T12:T28" si="10">S12*100/G12</f>
        <v>1.0055712537036825</v>
      </c>
      <c r="U12" s="558"/>
      <c r="V12" s="561">
        <f>'34adictcasaad'!J13</f>
        <v>10344</v>
      </c>
      <c r="W12" s="565">
        <f t="shared" ref="W12:W28" si="11">V12*100/J12</f>
        <v>5.0371553512471143</v>
      </c>
      <c r="X12" s="558"/>
      <c r="Y12" s="561">
        <f>'34adictcasaad'!M13</f>
        <v>32593</v>
      </c>
      <c r="Z12" s="565">
        <f t="shared" ref="Z12:Z28" si="12">Y12*100/M12</f>
        <v>33.503973026593066</v>
      </c>
      <c r="AA12" s="566"/>
      <c r="AB12" s="567">
        <f t="shared" si="3"/>
        <v>10</v>
      </c>
      <c r="AC12" s="567">
        <v>2</v>
      </c>
      <c r="AD12" s="567">
        <f t="shared" ref="AD12:AD28" si="13">MATCH(AC12,AB$11:AB$30,0)</f>
        <v>11</v>
      </c>
      <c r="AE12" s="568" t="str">
        <f t="shared" si="4"/>
        <v>Extremadura</v>
      </c>
      <c r="AF12" s="569">
        <f t="shared" si="5"/>
        <v>5.4312156946033916</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1.8384396335815008</v>
      </c>
      <c r="AN12" s="567">
        <f t="shared" ref="AN12:AN30" si="18">_xlfn.RANK.EQ(W12,W$11:W$30,0)</f>
        <v>14</v>
      </c>
      <c r="AO12" s="567">
        <v>2</v>
      </c>
      <c r="AP12" s="567">
        <f t="shared" ref="AP12:AP28" si="19">MATCH(AO12,AN$11:AN$30,0)</f>
        <v>11</v>
      </c>
      <c r="AQ12" s="568" t="str">
        <f t="shared" ref="AQ12:AQ29" si="20">INDEX(B$11:B$30,AP12,1)</f>
        <v>Extremadura</v>
      </c>
      <c r="AR12" s="569">
        <f t="shared" ref="AR12:AR28" si="21">INDEX(W$11:W$30,AP12,1)</f>
        <v>7.5773170308276088</v>
      </c>
      <c r="AT12" s="567">
        <f t="shared" ref="AT12:AT30" si="22">_xlfn.RANK.EQ(Z12,Z$11:Z$30,0)</f>
        <v>13</v>
      </c>
      <c r="AU12" s="567">
        <v>2</v>
      </c>
      <c r="AV12" s="567">
        <f t="shared" ref="AV12:AV28" si="23">MATCH(AU12,AT$11:AT$30,0)</f>
        <v>1</v>
      </c>
      <c r="AW12" s="568" t="str">
        <f t="shared" ref="AW12:AW29" si="24">INDEX(B$11:B$30,AV12,1)</f>
        <v>Andalucía</v>
      </c>
      <c r="AX12" s="569">
        <f t="shared" ref="AX12:AX29" si="25">INDEX(Z$11:Z$30,AV12,1)</f>
        <v>42.745166267575648</v>
      </c>
    </row>
    <row r="13" spans="1:50" s="396" customFormat="1" ht="18" customHeight="1" x14ac:dyDescent="0.35">
      <c r="A13" s="519"/>
      <c r="B13" s="557" t="s">
        <v>37</v>
      </c>
      <c r="C13" s="558"/>
      <c r="D13" s="559">
        <f t="shared" si="6"/>
        <v>1009599</v>
      </c>
      <c r="E13" s="560">
        <f t="shared" si="0"/>
        <v>2.0765226931184988</v>
      </c>
      <c r="F13" s="558"/>
      <c r="G13" s="561">
        <f>'20pobl'!J14</f>
        <v>727094</v>
      </c>
      <c r="H13" s="562">
        <f t="shared" si="7"/>
        <v>1.8792170141902862</v>
      </c>
      <c r="I13" s="558"/>
      <c r="J13" s="561">
        <f>'20pobl'!Q14</f>
        <v>197409</v>
      </c>
      <c r="K13" s="562">
        <f t="shared" si="8"/>
        <v>2.8290465344040228</v>
      </c>
      <c r="L13" s="558"/>
      <c r="M13" s="561">
        <f>'20pobl'!X14</f>
        <v>85096</v>
      </c>
      <c r="N13" s="562">
        <f t="shared" si="1"/>
        <v>2.8841858519797428</v>
      </c>
      <c r="O13" s="558"/>
      <c r="P13" s="563">
        <f t="shared" si="2"/>
        <v>43328</v>
      </c>
      <c r="Q13" s="564">
        <f t="shared" si="9"/>
        <v>4.2916048847116528</v>
      </c>
      <c r="R13" s="558"/>
      <c r="S13" s="561">
        <f>'34adictcasaad'!G14</f>
        <v>9892</v>
      </c>
      <c r="T13" s="565">
        <f t="shared" si="10"/>
        <v>1.3604843390263157</v>
      </c>
      <c r="U13" s="558"/>
      <c r="V13" s="561">
        <f>'34adictcasaad'!J14</f>
        <v>9547</v>
      </c>
      <c r="W13" s="565">
        <f t="shared" si="11"/>
        <v>4.8361523537427376</v>
      </c>
      <c r="X13" s="558"/>
      <c r="Y13" s="561">
        <f>'34adictcasaad'!M14</f>
        <v>23889</v>
      </c>
      <c r="Z13" s="565">
        <f t="shared" si="12"/>
        <v>28.072999905988532</v>
      </c>
      <c r="AA13" s="566"/>
      <c r="AB13" s="567">
        <f t="shared" si="3"/>
        <v>8</v>
      </c>
      <c r="AC13" s="567">
        <v>3</v>
      </c>
      <c r="AD13" s="567">
        <f t="shared" si="13"/>
        <v>16</v>
      </c>
      <c r="AE13" s="568" t="str">
        <f t="shared" si="4"/>
        <v>País Vasco</v>
      </c>
      <c r="AF13" s="570">
        <f t="shared" si="5"/>
        <v>5.2843221929142556</v>
      </c>
      <c r="AH13" s="567">
        <f t="shared" si="14"/>
        <v>10</v>
      </c>
      <c r="AI13" s="567">
        <v>3</v>
      </c>
      <c r="AJ13" s="567">
        <f t="shared" si="15"/>
        <v>16</v>
      </c>
      <c r="AK13" s="568" t="str">
        <f t="shared" si="16"/>
        <v>País Vasco</v>
      </c>
      <c r="AL13" s="569">
        <f t="shared" si="17"/>
        <v>1.8291425426631014</v>
      </c>
      <c r="AN13" s="567">
        <f t="shared" si="18"/>
        <v>15</v>
      </c>
      <c r="AO13" s="567">
        <v>3</v>
      </c>
      <c r="AP13" s="567">
        <f t="shared" si="19"/>
        <v>9</v>
      </c>
      <c r="AQ13" s="568" t="str">
        <f t="shared" si="20"/>
        <v>Cataluña</v>
      </c>
      <c r="AR13" s="569">
        <f t="shared" si="21"/>
        <v>7.2550097946086476</v>
      </c>
      <c r="AT13" s="567">
        <f t="shared" si="22"/>
        <v>15</v>
      </c>
      <c r="AU13" s="567">
        <v>3</v>
      </c>
      <c r="AV13" s="567">
        <f t="shared" si="23"/>
        <v>11</v>
      </c>
      <c r="AW13" s="568" t="str">
        <f t="shared" si="24"/>
        <v>Extremadura</v>
      </c>
      <c r="AX13" s="569">
        <f t="shared" si="25"/>
        <v>42.333498506743091</v>
      </c>
    </row>
    <row r="14" spans="1:50" s="396" customFormat="1" ht="18" customHeight="1" x14ac:dyDescent="0.35">
      <c r="A14" s="519"/>
      <c r="B14" s="557" t="s">
        <v>38</v>
      </c>
      <c r="C14" s="558"/>
      <c r="D14" s="559">
        <f t="shared" si="6"/>
        <v>1231768</v>
      </c>
      <c r="E14" s="560">
        <f t="shared" si="0"/>
        <v>2.533475374537006</v>
      </c>
      <c r="F14" s="558"/>
      <c r="G14" s="561">
        <f>'20pobl'!J15</f>
        <v>1026476</v>
      </c>
      <c r="H14" s="562">
        <f t="shared" si="7"/>
        <v>2.6529873219391003</v>
      </c>
      <c r="I14" s="558"/>
      <c r="J14" s="561">
        <f>'20pobl'!Q15</f>
        <v>150815</v>
      </c>
      <c r="K14" s="562">
        <f t="shared" si="8"/>
        <v>2.1613130763346287</v>
      </c>
      <c r="L14" s="558"/>
      <c r="M14" s="561">
        <f>'20pobl'!X15</f>
        <v>54477</v>
      </c>
      <c r="N14" s="562">
        <f t="shared" si="1"/>
        <v>1.8464063253067176</v>
      </c>
      <c r="O14" s="558"/>
      <c r="P14" s="563">
        <f t="shared" si="2"/>
        <v>44238</v>
      </c>
      <c r="Q14" s="564">
        <f t="shared" si="9"/>
        <v>3.5914230601866586</v>
      </c>
      <c r="R14" s="558"/>
      <c r="S14" s="561">
        <f>'34adictcasaad'!G15</f>
        <v>12724</v>
      </c>
      <c r="T14" s="565">
        <f t="shared" si="10"/>
        <v>1.2395808572241338</v>
      </c>
      <c r="U14" s="558"/>
      <c r="V14" s="561">
        <f>'34adictcasaad'!J15</f>
        <v>10305</v>
      </c>
      <c r="W14" s="565">
        <f t="shared" si="11"/>
        <v>6.8328747140536414</v>
      </c>
      <c r="X14" s="558"/>
      <c r="Y14" s="561">
        <f>'34adictcasaad'!M15</f>
        <v>21209</v>
      </c>
      <c r="Z14" s="565">
        <f t="shared" si="12"/>
        <v>38.93202635974815</v>
      </c>
      <c r="AA14" s="566"/>
      <c r="AB14" s="567">
        <f t="shared" si="3"/>
        <v>15</v>
      </c>
      <c r="AC14" s="567">
        <v>4</v>
      </c>
      <c r="AD14" s="567">
        <f t="shared" si="13"/>
        <v>8</v>
      </c>
      <c r="AE14" s="568" t="str">
        <f t="shared" si="4"/>
        <v>Castilla - La Mancha</v>
      </c>
      <c r="AF14" s="569">
        <f t="shared" si="5"/>
        <v>4.6291804015618458</v>
      </c>
      <c r="AH14" s="567">
        <f t="shared" si="14"/>
        <v>16</v>
      </c>
      <c r="AI14" s="567">
        <v>4</v>
      </c>
      <c r="AJ14" s="567">
        <f t="shared" si="15"/>
        <v>11</v>
      </c>
      <c r="AK14" s="568" t="str">
        <f t="shared" si="16"/>
        <v>Extremadura</v>
      </c>
      <c r="AL14" s="569">
        <f t="shared" si="17"/>
        <v>1.6429143744931161</v>
      </c>
      <c r="AN14" s="567">
        <f t="shared" si="18"/>
        <v>5</v>
      </c>
      <c r="AO14" s="567">
        <v>4</v>
      </c>
      <c r="AP14" s="567">
        <f t="shared" si="19"/>
        <v>14</v>
      </c>
      <c r="AQ14" s="568" t="str">
        <f t="shared" si="20"/>
        <v>Murcia, Región de</v>
      </c>
      <c r="AR14" s="569">
        <f t="shared" si="21"/>
        <v>7.1051545955551791</v>
      </c>
      <c r="AT14" s="567">
        <f t="shared" si="22"/>
        <v>6</v>
      </c>
      <c r="AU14" s="567">
        <v>4</v>
      </c>
      <c r="AV14" s="567">
        <f t="shared" si="23"/>
        <v>8</v>
      </c>
      <c r="AW14" s="568" t="str">
        <f t="shared" si="24"/>
        <v>Castilla - La Mancha</v>
      </c>
      <c r="AX14" s="569">
        <f t="shared" si="25"/>
        <v>41.633913742701047</v>
      </c>
    </row>
    <row r="15" spans="1:50" s="396" customFormat="1" ht="18" customHeight="1" x14ac:dyDescent="0.35">
      <c r="A15" s="519"/>
      <c r="B15" s="557" t="s">
        <v>6</v>
      </c>
      <c r="C15" s="558"/>
      <c r="D15" s="559">
        <f t="shared" si="6"/>
        <v>2238754</v>
      </c>
      <c r="E15" s="560">
        <f t="shared" si="0"/>
        <v>4.6046237023905645</v>
      </c>
      <c r="F15" s="558"/>
      <c r="G15" s="561">
        <f>'20pobl'!J16</f>
        <v>1840318</v>
      </c>
      <c r="H15" s="562">
        <f t="shared" si="7"/>
        <v>4.7564096212052895</v>
      </c>
      <c r="I15" s="558"/>
      <c r="J15" s="561">
        <f>'20pobl'!Q16</f>
        <v>296882</v>
      </c>
      <c r="K15" s="562">
        <f t="shared" si="8"/>
        <v>4.2545830900664869</v>
      </c>
      <c r="L15" s="558"/>
      <c r="M15" s="561">
        <f>'20pobl'!X16</f>
        <v>101554</v>
      </c>
      <c r="N15" s="562">
        <f t="shared" si="1"/>
        <v>3.4420020918956329</v>
      </c>
      <c r="O15" s="558"/>
      <c r="P15" s="563">
        <f t="shared" si="2"/>
        <v>63901</v>
      </c>
      <c r="Q15" s="564">
        <f t="shared" si="9"/>
        <v>2.8543109247375997</v>
      </c>
      <c r="R15" s="558"/>
      <c r="S15" s="561">
        <f>'34adictcasaad'!G16</f>
        <v>23103</v>
      </c>
      <c r="T15" s="565">
        <f t="shared" si="10"/>
        <v>1.2553808635246735</v>
      </c>
      <c r="U15" s="558"/>
      <c r="V15" s="561">
        <f>'34adictcasaad'!J16</f>
        <v>14252</v>
      </c>
      <c r="W15" s="565">
        <f t="shared" si="11"/>
        <v>4.800560492047345</v>
      </c>
      <c r="X15" s="558"/>
      <c r="Y15" s="561">
        <f>'34adictcasaad'!M16</f>
        <v>26546</v>
      </c>
      <c r="Z15" s="565">
        <f t="shared" si="12"/>
        <v>26.139787699155129</v>
      </c>
      <c r="AA15" s="566"/>
      <c r="AB15" s="567">
        <f t="shared" si="3"/>
        <v>19</v>
      </c>
      <c r="AC15" s="567">
        <v>5</v>
      </c>
      <c r="AD15" s="567">
        <f t="shared" si="13"/>
        <v>17</v>
      </c>
      <c r="AE15" s="568" t="str">
        <f t="shared" si="4"/>
        <v>Rioja, La</v>
      </c>
      <c r="AF15" s="569">
        <f t="shared" si="5"/>
        <v>4.5634577894035484</v>
      </c>
      <c r="AH15" s="567">
        <f t="shared" si="14"/>
        <v>15</v>
      </c>
      <c r="AI15" s="567">
        <v>5</v>
      </c>
      <c r="AJ15" s="567">
        <f t="shared" si="15"/>
        <v>14</v>
      </c>
      <c r="AK15" s="568" t="str">
        <f t="shared" si="16"/>
        <v>Murcia, Región de</v>
      </c>
      <c r="AL15" s="569">
        <f t="shared" si="17"/>
        <v>1.6186637531331196</v>
      </c>
      <c r="AN15" s="567">
        <f t="shared" si="18"/>
        <v>17</v>
      </c>
      <c r="AO15" s="567">
        <v>5</v>
      </c>
      <c r="AP15" s="567">
        <f t="shared" si="19"/>
        <v>4</v>
      </c>
      <c r="AQ15" s="568" t="str">
        <f t="shared" si="20"/>
        <v>Balears, Illes</v>
      </c>
      <c r="AR15" s="569">
        <f t="shared" si="21"/>
        <v>6.8328747140536414</v>
      </c>
      <c r="AT15" s="567">
        <f t="shared" si="22"/>
        <v>18</v>
      </c>
      <c r="AU15" s="567">
        <v>5</v>
      </c>
      <c r="AV15" s="567">
        <f t="shared" si="23"/>
        <v>9</v>
      </c>
      <c r="AW15" s="568" t="str">
        <f t="shared" si="24"/>
        <v>Cataluña</v>
      </c>
      <c r="AX15" s="569">
        <f t="shared" si="25"/>
        <v>39.76790007799692</v>
      </c>
    </row>
    <row r="16" spans="1:50" s="396" customFormat="1" ht="18" customHeight="1" x14ac:dyDescent="0.35">
      <c r="A16" s="519"/>
      <c r="B16" s="557" t="s">
        <v>5</v>
      </c>
      <c r="C16" s="558"/>
      <c r="D16" s="571">
        <f t="shared" si="6"/>
        <v>590851</v>
      </c>
      <c r="E16" s="560">
        <f t="shared" si="0"/>
        <v>1.2152503219117274</v>
      </c>
      <c r="F16" s="558"/>
      <c r="G16" s="572">
        <f>'20pobl'!J17</f>
        <v>448930</v>
      </c>
      <c r="H16" s="562">
        <f t="shared" si="7"/>
        <v>1.1602858697506033</v>
      </c>
      <c r="I16" s="558"/>
      <c r="J16" s="572">
        <f>'20pobl'!Q17</f>
        <v>100609</v>
      </c>
      <c r="K16" s="562">
        <f t="shared" si="8"/>
        <v>1.4418164459566398</v>
      </c>
      <c r="L16" s="558"/>
      <c r="M16" s="572">
        <f>'20pobl'!X17</f>
        <v>41312</v>
      </c>
      <c r="N16" s="562">
        <f t="shared" si="1"/>
        <v>1.4002007840202493</v>
      </c>
      <c r="O16" s="558"/>
      <c r="P16" s="572">
        <f t="shared" si="2"/>
        <v>22822</v>
      </c>
      <c r="Q16" s="564">
        <f t="shared" si="9"/>
        <v>3.8625643351707959</v>
      </c>
      <c r="R16" s="558"/>
      <c r="S16" s="572">
        <f>'34adictcasaad'!G17</f>
        <v>6369</v>
      </c>
      <c r="T16" s="565">
        <f t="shared" si="10"/>
        <v>1.4187067026039695</v>
      </c>
      <c r="U16" s="558"/>
      <c r="V16" s="572">
        <f>'34adictcasaad'!J17</f>
        <v>4864</v>
      </c>
      <c r="W16" s="565">
        <f t="shared" si="11"/>
        <v>4.8345575445536682</v>
      </c>
      <c r="X16" s="558"/>
      <c r="Y16" s="572">
        <f>'34adictcasaad'!M17</f>
        <v>11589</v>
      </c>
      <c r="Z16" s="565">
        <f t="shared" si="12"/>
        <v>28.052381874515881</v>
      </c>
      <c r="AA16" s="566"/>
      <c r="AB16" s="567">
        <f t="shared" si="3"/>
        <v>11</v>
      </c>
      <c r="AC16" s="567">
        <v>6</v>
      </c>
      <c r="AD16" s="567">
        <f t="shared" si="13"/>
        <v>1</v>
      </c>
      <c r="AE16" s="568" t="str">
        <f t="shared" si="4"/>
        <v>Andalucía</v>
      </c>
      <c r="AF16" s="569">
        <f t="shared" si="5"/>
        <v>4.5483465792201034</v>
      </c>
      <c r="AH16" s="567">
        <f t="shared" si="14"/>
        <v>7</v>
      </c>
      <c r="AI16" s="567">
        <v>6</v>
      </c>
      <c r="AJ16" s="567">
        <f t="shared" si="15"/>
        <v>1</v>
      </c>
      <c r="AK16" s="568" t="str">
        <f t="shared" si="16"/>
        <v>Andalucía</v>
      </c>
      <c r="AL16" s="569">
        <f t="shared" si="17"/>
        <v>1.6179751972210037</v>
      </c>
      <c r="AN16" s="567">
        <f t="shared" si="18"/>
        <v>16</v>
      </c>
      <c r="AO16" s="567">
        <v>6</v>
      </c>
      <c r="AP16" s="567">
        <f t="shared" si="19"/>
        <v>8</v>
      </c>
      <c r="AQ16" s="568" t="str">
        <f t="shared" si="20"/>
        <v>Castilla - La Mancha</v>
      </c>
      <c r="AR16" s="569">
        <f t="shared" si="21"/>
        <v>6.7929689299266922</v>
      </c>
      <c r="AT16" s="567">
        <f t="shared" si="22"/>
        <v>16</v>
      </c>
      <c r="AU16" s="567">
        <v>6</v>
      </c>
      <c r="AV16" s="567">
        <f t="shared" si="23"/>
        <v>4</v>
      </c>
      <c r="AW16" s="568" t="str">
        <f t="shared" si="24"/>
        <v>Balears, Illes</v>
      </c>
      <c r="AX16" s="569">
        <f t="shared" si="25"/>
        <v>38.93202635974815</v>
      </c>
    </row>
    <row r="17" spans="1:50" s="396" customFormat="1" ht="18" customHeight="1" x14ac:dyDescent="0.35">
      <c r="A17" s="519"/>
      <c r="B17" s="557" t="s">
        <v>4</v>
      </c>
      <c r="C17" s="558"/>
      <c r="D17" s="559">
        <f t="shared" si="6"/>
        <v>2391682</v>
      </c>
      <c r="E17" s="560">
        <f t="shared" si="0"/>
        <v>4.9191629030169768</v>
      </c>
      <c r="F17" s="558"/>
      <c r="G17" s="561">
        <f>'20pobl'!J18</f>
        <v>1748820</v>
      </c>
      <c r="H17" s="562">
        <f t="shared" si="7"/>
        <v>4.5199276830179542</v>
      </c>
      <c r="I17" s="558"/>
      <c r="J17" s="561">
        <f>'20pobl'!Q18</f>
        <v>421942</v>
      </c>
      <c r="K17" s="562">
        <f t="shared" si="8"/>
        <v>6.0468041113601823</v>
      </c>
      <c r="L17" s="558"/>
      <c r="M17" s="561">
        <f>'20pobl'!X18</f>
        <v>220920</v>
      </c>
      <c r="N17" s="562">
        <f t="shared" si="1"/>
        <v>7.4877119772887646</v>
      </c>
      <c r="O17" s="558"/>
      <c r="P17" s="563">
        <f t="shared" si="2"/>
        <v>157228</v>
      </c>
      <c r="Q17" s="564">
        <f>P17*100/D17</f>
        <v>6.5739508847748152</v>
      </c>
      <c r="R17" s="558"/>
      <c r="S17" s="561">
        <f>'34adictcasaad'!G18</f>
        <v>32151</v>
      </c>
      <c r="T17" s="565">
        <f>S17*100/G17</f>
        <v>1.8384396335815008</v>
      </c>
      <c r="U17" s="558"/>
      <c r="V17" s="561">
        <f>'34adictcasaad'!J18</f>
        <v>28409</v>
      </c>
      <c r="W17" s="565">
        <f>V17*100/J17</f>
        <v>6.7329158983936184</v>
      </c>
      <c r="X17" s="558"/>
      <c r="Y17" s="561">
        <f>'34adictcasaad'!M18</f>
        <v>96668</v>
      </c>
      <c r="Z17" s="565">
        <f>Y17*100/M17</f>
        <v>43.757016114430563</v>
      </c>
      <c r="AA17" s="566"/>
      <c r="AB17" s="567">
        <f t="shared" si="3"/>
        <v>1</v>
      </c>
      <c r="AC17" s="567">
        <v>7</v>
      </c>
      <c r="AD17" s="567">
        <f t="shared" si="13"/>
        <v>9</v>
      </c>
      <c r="AE17" s="568" t="str">
        <f t="shared" si="4"/>
        <v>Cataluña</v>
      </c>
      <c r="AF17" s="569">
        <f t="shared" si="5"/>
        <v>4.43055124097146</v>
      </c>
      <c r="AH17" s="567">
        <f t="shared" si="14"/>
        <v>2</v>
      </c>
      <c r="AI17" s="567">
        <v>7</v>
      </c>
      <c r="AJ17" s="567">
        <f t="shared" si="15"/>
        <v>6</v>
      </c>
      <c r="AK17" s="568" t="str">
        <f t="shared" si="16"/>
        <v>Cantabria</v>
      </c>
      <c r="AL17" s="569">
        <f t="shared" si="17"/>
        <v>1.4187067026039695</v>
      </c>
      <c r="AN17" s="567">
        <f t="shared" si="18"/>
        <v>7</v>
      </c>
      <c r="AO17" s="567">
        <v>7</v>
      </c>
      <c r="AP17" s="567">
        <f t="shared" si="19"/>
        <v>7</v>
      </c>
      <c r="AQ17" s="568" t="str">
        <f t="shared" si="20"/>
        <v>Castilla y León</v>
      </c>
      <c r="AR17" s="569">
        <f t="shared" si="21"/>
        <v>6.7329158983936184</v>
      </c>
      <c r="AT17" s="567">
        <f t="shared" si="22"/>
        <v>1</v>
      </c>
      <c r="AU17" s="567">
        <v>7</v>
      </c>
      <c r="AV17" s="567">
        <f t="shared" si="23"/>
        <v>16</v>
      </c>
      <c r="AW17" s="568" t="str">
        <f t="shared" si="24"/>
        <v>País Vasco</v>
      </c>
      <c r="AX17" s="569">
        <f t="shared" si="25"/>
        <v>38.693825401115504</v>
      </c>
    </row>
    <row r="18" spans="1:50" s="396" customFormat="1" ht="18" customHeight="1" x14ac:dyDescent="0.35">
      <c r="A18" s="519"/>
      <c r="B18" s="557" t="s">
        <v>40</v>
      </c>
      <c r="C18" s="558"/>
      <c r="D18" s="559">
        <f t="shared" si="6"/>
        <v>2104433</v>
      </c>
      <c r="E18" s="560">
        <f t="shared" si="0"/>
        <v>4.3283550009929108</v>
      </c>
      <c r="F18" s="558"/>
      <c r="G18" s="561">
        <f>'20pobl'!J19</f>
        <v>1689133</v>
      </c>
      <c r="H18" s="562">
        <f t="shared" si="7"/>
        <v>4.3656631368575187</v>
      </c>
      <c r="I18" s="558"/>
      <c r="J18" s="561">
        <f>'20pobl'!Q19</f>
        <v>282233</v>
      </c>
      <c r="K18" s="562">
        <f t="shared" si="8"/>
        <v>4.0446498920740721</v>
      </c>
      <c r="L18" s="558"/>
      <c r="M18" s="561">
        <f>'20pobl'!X19</f>
        <v>133067</v>
      </c>
      <c r="N18" s="562">
        <f t="shared" si="1"/>
        <v>4.5100822455272684</v>
      </c>
      <c r="O18" s="558"/>
      <c r="P18" s="563">
        <f t="shared" si="2"/>
        <v>97418</v>
      </c>
      <c r="Q18" s="564">
        <f t="shared" si="9"/>
        <v>4.6291804015618458</v>
      </c>
      <c r="R18" s="558"/>
      <c r="S18" s="561">
        <f>'34adictcasaad'!G19</f>
        <v>22845</v>
      </c>
      <c r="T18" s="565">
        <f t="shared" si="10"/>
        <v>1.3524689885284344</v>
      </c>
      <c r="U18" s="558"/>
      <c r="V18" s="561">
        <f>'34adictcasaad'!J19</f>
        <v>19172</v>
      </c>
      <c r="W18" s="565">
        <f t="shared" si="11"/>
        <v>6.7929689299266922</v>
      </c>
      <c r="X18" s="558"/>
      <c r="Y18" s="561">
        <f>'34adictcasaad'!M19</f>
        <v>55401</v>
      </c>
      <c r="Z18" s="565">
        <f t="shared" si="12"/>
        <v>41.633913742701047</v>
      </c>
      <c r="AA18" s="566"/>
      <c r="AB18" s="567">
        <f t="shared" si="3"/>
        <v>4</v>
      </c>
      <c r="AC18" s="567">
        <v>8</v>
      </c>
      <c r="AD18" s="567">
        <f t="shared" si="13"/>
        <v>3</v>
      </c>
      <c r="AE18" s="568" t="str">
        <f t="shared" si="4"/>
        <v>Asturias, Principado de</v>
      </c>
      <c r="AF18" s="569">
        <f t="shared" si="5"/>
        <v>4.2916048847116528</v>
      </c>
      <c r="AH18" s="567">
        <f t="shared" si="14"/>
        <v>12</v>
      </c>
      <c r="AI18" s="567">
        <v>8</v>
      </c>
      <c r="AJ18" s="567">
        <f t="shared" si="15"/>
        <v>9</v>
      </c>
      <c r="AK18" s="568" t="str">
        <f t="shared" si="16"/>
        <v>Cataluña</v>
      </c>
      <c r="AL18" s="569">
        <f t="shared" si="17"/>
        <v>1.397498546938426</v>
      </c>
      <c r="AN18" s="567">
        <f t="shared" si="18"/>
        <v>6</v>
      </c>
      <c r="AO18" s="567">
        <v>8</v>
      </c>
      <c r="AP18" s="567">
        <f t="shared" si="19"/>
        <v>16</v>
      </c>
      <c r="AQ18" s="568" t="str">
        <f t="shared" si="20"/>
        <v>País Vasco</v>
      </c>
      <c r="AR18" s="569">
        <f t="shared" si="21"/>
        <v>6.4399027610848556</v>
      </c>
      <c r="AT18" s="567">
        <f t="shared" si="22"/>
        <v>4</v>
      </c>
      <c r="AU18" s="567">
        <v>8</v>
      </c>
      <c r="AV18" s="567">
        <f t="shared" si="23"/>
        <v>13</v>
      </c>
      <c r="AW18" s="568" t="str">
        <f t="shared" si="24"/>
        <v>Madrid, Comunidad de</v>
      </c>
      <c r="AX18" s="569">
        <f t="shared" si="25"/>
        <v>38.144103857165803</v>
      </c>
    </row>
    <row r="19" spans="1:50" s="396" customFormat="1" ht="18" customHeight="1" x14ac:dyDescent="0.35">
      <c r="A19" s="519"/>
      <c r="B19" s="557" t="s">
        <v>41</v>
      </c>
      <c r="C19" s="558"/>
      <c r="D19" s="559">
        <f t="shared" si="6"/>
        <v>8012231</v>
      </c>
      <c r="E19" s="560">
        <f t="shared" si="0"/>
        <v>16.479393792988624</v>
      </c>
      <c r="F19" s="558"/>
      <c r="G19" s="561">
        <f>'20pobl'!J20</f>
        <v>6446733</v>
      </c>
      <c r="H19" s="562">
        <f t="shared" si="7"/>
        <v>16.661958893268253</v>
      </c>
      <c r="I19" s="558"/>
      <c r="J19" s="561">
        <f>'20pobl'!Q20</f>
        <v>1100095</v>
      </c>
      <c r="K19" s="562">
        <f t="shared" si="8"/>
        <v>15.765339712298799</v>
      </c>
      <c r="L19" s="558"/>
      <c r="M19" s="561">
        <f>'20pobl'!X20</f>
        <v>465403</v>
      </c>
      <c r="N19" s="562">
        <f t="shared" si="1"/>
        <v>15.774052224181256</v>
      </c>
      <c r="O19" s="558"/>
      <c r="P19" s="563">
        <f t="shared" si="2"/>
        <v>354986</v>
      </c>
      <c r="Q19" s="564">
        <f t="shared" si="9"/>
        <v>4.43055124097146</v>
      </c>
      <c r="R19" s="558"/>
      <c r="S19" s="561">
        <f>'34adictcasaad'!G20</f>
        <v>90093</v>
      </c>
      <c r="T19" s="565">
        <f t="shared" si="10"/>
        <v>1.397498546938426</v>
      </c>
      <c r="U19" s="558"/>
      <c r="V19" s="561">
        <f>'34adictcasaad'!J20</f>
        <v>79812</v>
      </c>
      <c r="W19" s="565">
        <f t="shared" si="11"/>
        <v>7.2550097946086476</v>
      </c>
      <c r="X19" s="558"/>
      <c r="Y19" s="561">
        <f>'34adictcasaad'!M20</f>
        <v>185081</v>
      </c>
      <c r="Z19" s="565">
        <f t="shared" si="12"/>
        <v>39.76790007799692</v>
      </c>
      <c r="AA19" s="566"/>
      <c r="AB19" s="567">
        <f t="shared" si="3"/>
        <v>7</v>
      </c>
      <c r="AC19" s="567">
        <v>9</v>
      </c>
      <c r="AD19" s="567">
        <f t="shared" si="13"/>
        <v>20</v>
      </c>
      <c r="AE19" s="568" t="str">
        <f t="shared" si="4"/>
        <v>TOTAL</v>
      </c>
      <c r="AF19" s="569">
        <f t="shared" si="5"/>
        <v>4.2332885880917184</v>
      </c>
      <c r="AH19" s="567">
        <f t="shared" si="14"/>
        <v>8</v>
      </c>
      <c r="AI19" s="567">
        <v>9</v>
      </c>
      <c r="AJ19" s="567">
        <f t="shared" si="15"/>
        <v>20</v>
      </c>
      <c r="AK19" s="568" t="str">
        <f t="shared" si="16"/>
        <v>TOTAL</v>
      </c>
      <c r="AL19" s="569">
        <f t="shared" si="17"/>
        <v>1.3959355800849116</v>
      </c>
      <c r="AN19" s="567">
        <f t="shared" si="18"/>
        <v>3</v>
      </c>
      <c r="AO19" s="567">
        <v>9</v>
      </c>
      <c r="AP19" s="567">
        <f t="shared" si="19"/>
        <v>20</v>
      </c>
      <c r="AQ19" s="568" t="str">
        <f t="shared" si="20"/>
        <v>TOTAL</v>
      </c>
      <c r="AR19" s="569">
        <f t="shared" si="21"/>
        <v>6.2524093807708701</v>
      </c>
      <c r="AT19" s="567">
        <f t="shared" si="22"/>
        <v>5</v>
      </c>
      <c r="AU19" s="567">
        <v>9</v>
      </c>
      <c r="AV19" s="567">
        <f t="shared" si="23"/>
        <v>17</v>
      </c>
      <c r="AW19" s="568" t="str">
        <f t="shared" si="24"/>
        <v>Rioja, La</v>
      </c>
      <c r="AX19" s="569">
        <f t="shared" si="25"/>
        <v>38.045119459987568</v>
      </c>
    </row>
    <row r="20" spans="1:50" s="396" customFormat="1" ht="18" customHeight="1" x14ac:dyDescent="0.35">
      <c r="A20" s="519"/>
      <c r="B20" s="557" t="s">
        <v>3</v>
      </c>
      <c r="C20" s="558"/>
      <c r="D20" s="559">
        <f t="shared" si="6"/>
        <v>5319285</v>
      </c>
      <c r="E20" s="560">
        <f t="shared" si="0"/>
        <v>10.94059722094102</v>
      </c>
      <c r="F20" s="558"/>
      <c r="G20" s="561">
        <f>'20pobl'!J21</f>
        <v>4245246</v>
      </c>
      <c r="H20" s="562">
        <f t="shared" si="7"/>
        <v>10.972086845199184</v>
      </c>
      <c r="I20" s="558"/>
      <c r="J20" s="561">
        <f>'20pobl'!Q21</f>
        <v>773188</v>
      </c>
      <c r="K20" s="562">
        <f t="shared" si="8"/>
        <v>11.080471669694784</v>
      </c>
      <c r="L20" s="558"/>
      <c r="M20" s="561">
        <f>'20pobl'!X21</f>
        <v>300851</v>
      </c>
      <c r="N20" s="562">
        <f t="shared" si="1"/>
        <v>10.196838837947231</v>
      </c>
      <c r="O20" s="558"/>
      <c r="P20" s="563">
        <f t="shared" si="2"/>
        <v>204737</v>
      </c>
      <c r="Q20" s="564">
        <f t="shared" si="9"/>
        <v>3.8489571436762646</v>
      </c>
      <c r="R20" s="558"/>
      <c r="S20" s="561">
        <f>'34adictcasaad'!G21</f>
        <v>55295</v>
      </c>
      <c r="T20" s="565">
        <f t="shared" si="10"/>
        <v>1.3025158023822412</v>
      </c>
      <c r="U20" s="558"/>
      <c r="V20" s="561">
        <f>'34adictcasaad'!J21</f>
        <v>44135</v>
      </c>
      <c r="W20" s="565">
        <f t="shared" si="11"/>
        <v>5.7081848140426388</v>
      </c>
      <c r="X20" s="558"/>
      <c r="Y20" s="561">
        <f>'34adictcasaad'!M21</f>
        <v>105307</v>
      </c>
      <c r="Z20" s="565">
        <f t="shared" si="12"/>
        <v>35.003041372639615</v>
      </c>
      <c r="AA20" s="566"/>
      <c r="AB20" s="567">
        <f t="shared" si="3"/>
        <v>12</v>
      </c>
      <c r="AC20" s="567">
        <v>10</v>
      </c>
      <c r="AD20" s="567">
        <f t="shared" si="13"/>
        <v>2</v>
      </c>
      <c r="AE20" s="568" t="str">
        <f t="shared" si="4"/>
        <v>Aragón</v>
      </c>
      <c r="AF20" s="570">
        <f t="shared" si="5"/>
        <v>3.9571882322388947</v>
      </c>
      <c r="AH20" s="567">
        <f t="shared" si="14"/>
        <v>13</v>
      </c>
      <c r="AI20" s="567">
        <v>10</v>
      </c>
      <c r="AJ20" s="567">
        <f t="shared" si="15"/>
        <v>3</v>
      </c>
      <c r="AK20" s="568" t="str">
        <f t="shared" si="16"/>
        <v>Asturias, Principado de</v>
      </c>
      <c r="AL20" s="569">
        <f t="shared" si="17"/>
        <v>1.3604843390263157</v>
      </c>
      <c r="AN20" s="567">
        <f t="shared" si="18"/>
        <v>11</v>
      </c>
      <c r="AO20" s="567">
        <v>10</v>
      </c>
      <c r="AP20" s="567">
        <f t="shared" si="19"/>
        <v>18</v>
      </c>
      <c r="AQ20" s="568" t="str">
        <f t="shared" si="20"/>
        <v>Ceuta y Melilla</v>
      </c>
      <c r="AR20" s="569">
        <f t="shared" si="21"/>
        <v>5.8756176931420994</v>
      </c>
      <c r="AT20" s="567">
        <f t="shared" si="22"/>
        <v>12</v>
      </c>
      <c r="AU20" s="567">
        <v>10</v>
      </c>
      <c r="AV20" s="567">
        <f t="shared" si="23"/>
        <v>20</v>
      </c>
      <c r="AW20" s="568" t="str">
        <f t="shared" si="24"/>
        <v>TOTAL</v>
      </c>
      <c r="AX20" s="569">
        <f t="shared" si="25"/>
        <v>36.666368405461704</v>
      </c>
    </row>
    <row r="21" spans="1:50" s="329" customFormat="1" ht="18" customHeight="1" x14ac:dyDescent="0.35">
      <c r="A21" s="348"/>
      <c r="B21" s="548" t="s">
        <v>2</v>
      </c>
      <c r="C21" s="573"/>
      <c r="D21" s="574">
        <f t="shared" si="6"/>
        <v>1054681</v>
      </c>
      <c r="E21" s="575">
        <f t="shared" si="0"/>
        <v>2.1692464339811264</v>
      </c>
      <c r="F21" s="573"/>
      <c r="G21" s="576">
        <f>'20pobl'!J22</f>
        <v>818728</v>
      </c>
      <c r="H21" s="577">
        <f t="shared" si="7"/>
        <v>2.1160504523403914</v>
      </c>
      <c r="I21" s="573"/>
      <c r="J21" s="576">
        <f>'20pobl'!Q22</f>
        <v>161284</v>
      </c>
      <c r="K21" s="577">
        <f t="shared" si="8"/>
        <v>2.3113431568713603</v>
      </c>
      <c r="L21" s="573"/>
      <c r="M21" s="576">
        <f>'20pobl'!X22</f>
        <v>74669</v>
      </c>
      <c r="N21" s="577">
        <f t="shared" si="1"/>
        <v>2.5307802174188612</v>
      </c>
      <c r="O21" s="573"/>
      <c r="P21" s="578">
        <f t="shared" si="2"/>
        <v>57282</v>
      </c>
      <c r="Q21" s="579">
        <f t="shared" si="9"/>
        <v>5.4312156946033916</v>
      </c>
      <c r="R21" s="573"/>
      <c r="S21" s="576">
        <f>'34adictcasaad'!G22</f>
        <v>13451</v>
      </c>
      <c r="T21" s="580">
        <f t="shared" si="10"/>
        <v>1.6429143744931161</v>
      </c>
      <c r="U21" s="573"/>
      <c r="V21" s="576">
        <f>'34adictcasaad'!J22</f>
        <v>12221</v>
      </c>
      <c r="W21" s="580">
        <f t="shared" si="11"/>
        <v>7.5773170308276088</v>
      </c>
      <c r="X21" s="573"/>
      <c r="Y21" s="576">
        <f>'34adictcasaad'!M22</f>
        <v>31610</v>
      </c>
      <c r="Z21" s="565">
        <f t="shared" si="12"/>
        <v>42.333498506743091</v>
      </c>
      <c r="AA21" s="566"/>
      <c r="AB21" s="567">
        <f t="shared" si="3"/>
        <v>2</v>
      </c>
      <c r="AC21" s="567">
        <v>11</v>
      </c>
      <c r="AD21" s="567">
        <f t="shared" si="13"/>
        <v>6</v>
      </c>
      <c r="AE21" s="568" t="str">
        <f t="shared" si="4"/>
        <v>Cantabria</v>
      </c>
      <c r="AF21" s="569">
        <f t="shared" si="5"/>
        <v>3.8625643351707959</v>
      </c>
      <c r="AG21" s="396"/>
      <c r="AH21" s="567">
        <f t="shared" si="14"/>
        <v>4</v>
      </c>
      <c r="AI21" s="567">
        <v>11</v>
      </c>
      <c r="AJ21" s="567">
        <f t="shared" si="15"/>
        <v>17</v>
      </c>
      <c r="AK21" s="568" t="str">
        <f t="shared" si="16"/>
        <v>Rioja, La</v>
      </c>
      <c r="AL21" s="569">
        <f t="shared" si="17"/>
        <v>1.3592725198821329</v>
      </c>
      <c r="AM21" s="396"/>
      <c r="AN21" s="567">
        <f t="shared" si="18"/>
        <v>2</v>
      </c>
      <c r="AO21" s="567">
        <v>11</v>
      </c>
      <c r="AP21" s="567">
        <f t="shared" si="19"/>
        <v>10</v>
      </c>
      <c r="AQ21" s="568" t="str">
        <f t="shared" si="20"/>
        <v>Comunitat Valenciana</v>
      </c>
      <c r="AR21" s="569">
        <f t="shared" si="21"/>
        <v>5.7081848140426388</v>
      </c>
      <c r="AS21" s="396"/>
      <c r="AT21" s="567">
        <f t="shared" si="22"/>
        <v>3</v>
      </c>
      <c r="AU21" s="567">
        <v>11</v>
      </c>
      <c r="AV21" s="567">
        <f t="shared" si="23"/>
        <v>14</v>
      </c>
      <c r="AW21" s="568" t="str">
        <f t="shared" si="24"/>
        <v>Murcia, Región de</v>
      </c>
      <c r="AX21" s="569">
        <f t="shared" si="25"/>
        <v>35.049852238517417</v>
      </c>
    </row>
    <row r="22" spans="1:50" s="329" customFormat="1" ht="18" customHeight="1" x14ac:dyDescent="0.35">
      <c r="A22" s="348"/>
      <c r="B22" s="548" t="s">
        <v>35</v>
      </c>
      <c r="C22" s="573"/>
      <c r="D22" s="574">
        <f t="shared" si="6"/>
        <v>2705833</v>
      </c>
      <c r="E22" s="575">
        <f t="shared" si="0"/>
        <v>5.5653022915919159</v>
      </c>
      <c r="F22" s="573"/>
      <c r="G22" s="576">
        <f>'20pobl'!J23</f>
        <v>1985942</v>
      </c>
      <c r="H22" s="577">
        <f t="shared" si="7"/>
        <v>5.1327833754577608</v>
      </c>
      <c r="I22" s="573"/>
      <c r="J22" s="576">
        <f>'20pobl'!Q23</f>
        <v>478661</v>
      </c>
      <c r="K22" s="577">
        <f t="shared" si="8"/>
        <v>6.8596378240321565</v>
      </c>
      <c r="L22" s="573"/>
      <c r="M22" s="576">
        <f>'20pobl'!X23</f>
        <v>241230</v>
      </c>
      <c r="N22" s="577">
        <f t="shared" si="1"/>
        <v>8.1760852810128952</v>
      </c>
      <c r="O22" s="573"/>
      <c r="P22" s="578">
        <f t="shared" si="2"/>
        <v>85220</v>
      </c>
      <c r="Q22" s="579">
        <f t="shared" si="9"/>
        <v>3.1494922266082201</v>
      </c>
      <c r="R22" s="573"/>
      <c r="S22" s="576">
        <f>'34adictcasaad'!G23</f>
        <v>25214</v>
      </c>
      <c r="T22" s="580">
        <f t="shared" si="10"/>
        <v>1.2696241884204071</v>
      </c>
      <c r="U22" s="573"/>
      <c r="V22" s="576">
        <f>'34adictcasaad'!J23</f>
        <v>14865</v>
      </c>
      <c r="W22" s="580">
        <f t="shared" si="11"/>
        <v>3.1055381574851513</v>
      </c>
      <c r="X22" s="573"/>
      <c r="Y22" s="576">
        <f>'34adictcasaad'!M23</f>
        <v>45141</v>
      </c>
      <c r="Z22" s="565">
        <f t="shared" si="12"/>
        <v>18.712846660863075</v>
      </c>
      <c r="AA22" s="566"/>
      <c r="AB22" s="567">
        <f t="shared" si="3"/>
        <v>17</v>
      </c>
      <c r="AC22" s="567">
        <v>12</v>
      </c>
      <c r="AD22" s="567">
        <f t="shared" si="13"/>
        <v>10</v>
      </c>
      <c r="AE22" s="568" t="str">
        <f t="shared" si="4"/>
        <v>Comunitat Valenciana</v>
      </c>
      <c r="AF22" s="569">
        <f t="shared" si="5"/>
        <v>3.8489571436762646</v>
      </c>
      <c r="AG22" s="396"/>
      <c r="AH22" s="567">
        <f t="shared" si="14"/>
        <v>14</v>
      </c>
      <c r="AI22" s="567">
        <v>12</v>
      </c>
      <c r="AJ22" s="567">
        <f t="shared" si="15"/>
        <v>8</v>
      </c>
      <c r="AK22" s="568" t="str">
        <f t="shared" si="16"/>
        <v>Castilla - La Mancha</v>
      </c>
      <c r="AL22" s="569">
        <f t="shared" si="17"/>
        <v>1.3524689885284344</v>
      </c>
      <c r="AM22" s="396"/>
      <c r="AN22" s="567">
        <f t="shared" si="18"/>
        <v>19</v>
      </c>
      <c r="AO22" s="567">
        <v>12</v>
      </c>
      <c r="AP22" s="567">
        <f t="shared" si="19"/>
        <v>17</v>
      </c>
      <c r="AQ22" s="568" t="str">
        <f t="shared" si="20"/>
        <v>Rioja, La</v>
      </c>
      <c r="AR22" s="569">
        <f t="shared" si="21"/>
        <v>5.6834356826223109</v>
      </c>
      <c r="AS22" s="396"/>
      <c r="AT22" s="567">
        <f t="shared" si="22"/>
        <v>19</v>
      </c>
      <c r="AU22" s="567">
        <v>12</v>
      </c>
      <c r="AV22" s="567">
        <f t="shared" si="23"/>
        <v>10</v>
      </c>
      <c r="AW22" s="568" t="str">
        <f t="shared" si="24"/>
        <v>Comunitat Valenciana</v>
      </c>
      <c r="AX22" s="569">
        <f t="shared" si="25"/>
        <v>35.003041372639615</v>
      </c>
    </row>
    <row r="23" spans="1:50" s="329" customFormat="1" ht="18" customHeight="1" x14ac:dyDescent="0.35">
      <c r="A23" s="348"/>
      <c r="B23" s="548" t="s">
        <v>42</v>
      </c>
      <c r="C23" s="573"/>
      <c r="D23" s="574">
        <f t="shared" si="6"/>
        <v>7009268</v>
      </c>
      <c r="E23" s="575">
        <f t="shared" si="0"/>
        <v>14.416519889727814</v>
      </c>
      <c r="F23" s="573"/>
      <c r="G23" s="576">
        <f>'20pobl'!J24</f>
        <v>5704269</v>
      </c>
      <c r="H23" s="577">
        <f t="shared" si="7"/>
        <v>14.743017214167919</v>
      </c>
      <c r="I23" s="573"/>
      <c r="J23" s="576">
        <f>'20pobl'!Q24</f>
        <v>912768</v>
      </c>
      <c r="K23" s="577">
        <f t="shared" si="8"/>
        <v>13.080777204255586</v>
      </c>
      <c r="L23" s="573"/>
      <c r="M23" s="576">
        <f>'20pobl'!X24</f>
        <v>392231</v>
      </c>
      <c r="N23" s="577">
        <f t="shared" si="1"/>
        <v>13.294010304924631</v>
      </c>
      <c r="O23" s="573"/>
      <c r="P23" s="578">
        <f t="shared" si="2"/>
        <v>262142</v>
      </c>
      <c r="Q23" s="579">
        <f t="shared" si="9"/>
        <v>3.7399340416146165</v>
      </c>
      <c r="R23" s="573"/>
      <c r="S23" s="576">
        <f>'34adictcasaad'!G24</f>
        <v>61178</v>
      </c>
      <c r="T23" s="580">
        <f t="shared" si="10"/>
        <v>1.072495003303666</v>
      </c>
      <c r="U23" s="573"/>
      <c r="V23" s="576">
        <f>'34adictcasaad'!J24</f>
        <v>51351</v>
      </c>
      <c r="W23" s="580">
        <f t="shared" si="11"/>
        <v>5.62585454354228</v>
      </c>
      <c r="X23" s="573"/>
      <c r="Y23" s="576">
        <f>'34adictcasaad'!M24</f>
        <v>149613</v>
      </c>
      <c r="Z23" s="565">
        <f t="shared" si="12"/>
        <v>38.144103857165803</v>
      </c>
      <c r="AA23" s="566"/>
      <c r="AB23" s="567">
        <f t="shared" si="3"/>
        <v>14</v>
      </c>
      <c r="AC23" s="567">
        <v>13</v>
      </c>
      <c r="AD23" s="567">
        <f t="shared" si="13"/>
        <v>14</v>
      </c>
      <c r="AE23" s="568" t="str">
        <f t="shared" si="4"/>
        <v>Murcia, Región de</v>
      </c>
      <c r="AF23" s="569">
        <f t="shared" si="5"/>
        <v>3.823481407619548</v>
      </c>
      <c r="AG23" s="396"/>
      <c r="AH23" s="567">
        <f t="shared" si="14"/>
        <v>17</v>
      </c>
      <c r="AI23" s="567">
        <v>13</v>
      </c>
      <c r="AJ23" s="567">
        <f t="shared" si="15"/>
        <v>10</v>
      </c>
      <c r="AK23" s="568" t="str">
        <f t="shared" si="16"/>
        <v>Comunitat Valenciana</v>
      </c>
      <c r="AL23" s="569">
        <f t="shared" si="17"/>
        <v>1.3025158023822412</v>
      </c>
      <c r="AM23" s="396"/>
      <c r="AN23" s="567">
        <f t="shared" si="18"/>
        <v>13</v>
      </c>
      <c r="AO23" s="567">
        <v>13</v>
      </c>
      <c r="AP23" s="567">
        <f t="shared" si="19"/>
        <v>13</v>
      </c>
      <c r="AQ23" s="568" t="str">
        <f t="shared" si="20"/>
        <v>Madrid, Comunidad de</v>
      </c>
      <c r="AR23" s="569">
        <f t="shared" si="21"/>
        <v>5.62585454354228</v>
      </c>
      <c r="AS23" s="396"/>
      <c r="AT23" s="567">
        <f t="shared" si="22"/>
        <v>8</v>
      </c>
      <c r="AU23" s="567">
        <v>13</v>
      </c>
      <c r="AV23" s="567">
        <f t="shared" si="23"/>
        <v>2</v>
      </c>
      <c r="AW23" s="568" t="str">
        <f t="shared" si="24"/>
        <v>Aragón</v>
      </c>
      <c r="AX23" s="569">
        <f t="shared" si="25"/>
        <v>33.503973026593066</v>
      </c>
    </row>
    <row r="24" spans="1:50" s="329" customFormat="1" ht="18" customHeight="1" x14ac:dyDescent="0.35">
      <c r="A24" s="348"/>
      <c r="B24" s="548" t="s">
        <v>43</v>
      </c>
      <c r="C24" s="573"/>
      <c r="D24" s="574">
        <f t="shared" si="6"/>
        <v>1568492</v>
      </c>
      <c r="E24" s="575">
        <f t="shared" si="0"/>
        <v>3.226042450492542</v>
      </c>
      <c r="F24" s="573"/>
      <c r="G24" s="576">
        <f>'20pobl'!J25</f>
        <v>1307004</v>
      </c>
      <c r="H24" s="577">
        <f t="shared" si="7"/>
        <v>3.3780283627904519</v>
      </c>
      <c r="I24" s="573"/>
      <c r="J24" s="576">
        <f>'20pobl'!Q25</f>
        <v>189074</v>
      </c>
      <c r="K24" s="577">
        <f t="shared" si="8"/>
        <v>2.7095985717262443</v>
      </c>
      <c r="L24" s="573"/>
      <c r="M24" s="576">
        <f>'20pobl'!X25</f>
        <v>72414</v>
      </c>
      <c r="N24" s="577">
        <f t="shared" si="1"/>
        <v>2.4543507836474228</v>
      </c>
      <c r="O24" s="573"/>
      <c r="P24" s="578">
        <f t="shared" si="2"/>
        <v>59971</v>
      </c>
      <c r="Q24" s="579">
        <f t="shared" si="9"/>
        <v>3.823481407619548</v>
      </c>
      <c r="R24" s="573"/>
      <c r="S24" s="576">
        <f>'34adictcasaad'!G25</f>
        <v>21156</v>
      </c>
      <c r="T24" s="580">
        <f t="shared" si="10"/>
        <v>1.6186637531331196</v>
      </c>
      <c r="U24" s="573"/>
      <c r="V24" s="576">
        <f>'34adictcasaad'!J25</f>
        <v>13434</v>
      </c>
      <c r="W24" s="580">
        <f t="shared" si="11"/>
        <v>7.1051545955551791</v>
      </c>
      <c r="X24" s="573"/>
      <c r="Y24" s="576">
        <f>'34adictcasaad'!M25</f>
        <v>25381</v>
      </c>
      <c r="Z24" s="565">
        <f t="shared" si="12"/>
        <v>35.049852238517417</v>
      </c>
      <c r="AA24" s="566"/>
      <c r="AB24" s="567">
        <f t="shared" si="3"/>
        <v>13</v>
      </c>
      <c r="AC24" s="567">
        <v>14</v>
      </c>
      <c r="AD24" s="567">
        <f t="shared" si="13"/>
        <v>13</v>
      </c>
      <c r="AE24" s="568" t="str">
        <f t="shared" si="4"/>
        <v>Madrid, Comunidad de</v>
      </c>
      <c r="AF24" s="569">
        <f t="shared" si="5"/>
        <v>3.7399340416146165</v>
      </c>
      <c r="AG24" s="396"/>
      <c r="AH24" s="567">
        <f t="shared" si="14"/>
        <v>5</v>
      </c>
      <c r="AI24" s="567">
        <v>14</v>
      </c>
      <c r="AJ24" s="567">
        <f t="shared" si="15"/>
        <v>12</v>
      </c>
      <c r="AK24" s="568" t="str">
        <f t="shared" si="16"/>
        <v>Galicia</v>
      </c>
      <c r="AL24" s="569">
        <f t="shared" si="17"/>
        <v>1.2696241884204071</v>
      </c>
      <c r="AM24" s="396"/>
      <c r="AN24" s="567">
        <f t="shared" si="18"/>
        <v>4</v>
      </c>
      <c r="AO24" s="567">
        <v>14</v>
      </c>
      <c r="AP24" s="567">
        <f t="shared" si="19"/>
        <v>2</v>
      </c>
      <c r="AQ24" s="568" t="str">
        <f t="shared" si="20"/>
        <v>Aragón</v>
      </c>
      <c r="AR24" s="569">
        <f t="shared" si="21"/>
        <v>5.0371553512471143</v>
      </c>
      <c r="AS24" s="396"/>
      <c r="AT24" s="567">
        <f t="shared" si="22"/>
        <v>11</v>
      </c>
      <c r="AU24" s="567">
        <v>14</v>
      </c>
      <c r="AV24" s="567">
        <f t="shared" si="23"/>
        <v>18</v>
      </c>
      <c r="AW24" s="568" t="str">
        <f t="shared" si="24"/>
        <v>Ceuta y Melilla</v>
      </c>
      <c r="AX24" s="569">
        <f t="shared" si="25"/>
        <v>31.439625330889839</v>
      </c>
    </row>
    <row r="25" spans="1:50" s="329" customFormat="1" ht="18" customHeight="1" x14ac:dyDescent="0.35">
      <c r="B25" s="548" t="s">
        <v>44</v>
      </c>
      <c r="C25" s="573"/>
      <c r="D25" s="581">
        <f t="shared" si="6"/>
        <v>678333</v>
      </c>
      <c r="E25" s="575">
        <f t="shared" si="0"/>
        <v>1.3951815205751497</v>
      </c>
      <c r="F25" s="573"/>
      <c r="G25" s="582">
        <f>'20pobl'!J26</f>
        <v>537748</v>
      </c>
      <c r="H25" s="577">
        <f t="shared" si="7"/>
        <v>1.3898411910245414</v>
      </c>
      <c r="I25" s="573"/>
      <c r="J25" s="582">
        <f>'20pobl'!Q26</f>
        <v>97707</v>
      </c>
      <c r="K25" s="577">
        <f t="shared" si="8"/>
        <v>1.4002282050819053</v>
      </c>
      <c r="L25" s="573"/>
      <c r="M25" s="582">
        <f>'20pobl'!X26</f>
        <v>42878</v>
      </c>
      <c r="N25" s="577">
        <f t="shared" si="1"/>
        <v>1.4532777211759356</v>
      </c>
      <c r="O25" s="573"/>
      <c r="P25" s="583">
        <f t="shared" si="2"/>
        <v>20881</v>
      </c>
      <c r="Q25" s="579">
        <f t="shared" si="9"/>
        <v>3.0782816109491944</v>
      </c>
      <c r="R25" s="573"/>
      <c r="S25" s="582">
        <f>'34adictcasaad'!G26</f>
        <v>5117</v>
      </c>
      <c r="T25" s="580">
        <f t="shared" si="10"/>
        <v>0.95156095420159625</v>
      </c>
      <c r="U25" s="573"/>
      <c r="V25" s="582">
        <f>'34adictcasaad'!J26</f>
        <v>3800</v>
      </c>
      <c r="W25" s="580">
        <f t="shared" si="11"/>
        <v>3.8891788715240465</v>
      </c>
      <c r="X25" s="573"/>
      <c r="Y25" s="582">
        <f>'34adictcasaad'!M26</f>
        <v>11964</v>
      </c>
      <c r="Z25" s="565">
        <f t="shared" si="12"/>
        <v>27.902420821866691</v>
      </c>
      <c r="AA25" s="566"/>
      <c r="AB25" s="567">
        <f t="shared" si="3"/>
        <v>18</v>
      </c>
      <c r="AC25" s="567">
        <v>15</v>
      </c>
      <c r="AD25" s="567">
        <f t="shared" si="13"/>
        <v>4</v>
      </c>
      <c r="AE25" s="568" t="str">
        <f t="shared" si="4"/>
        <v>Balears, Illes</v>
      </c>
      <c r="AF25" s="569">
        <f t="shared" si="5"/>
        <v>3.5914230601866586</v>
      </c>
      <c r="AG25" s="396"/>
      <c r="AH25" s="567">
        <f t="shared" si="14"/>
        <v>19</v>
      </c>
      <c r="AI25" s="567">
        <v>15</v>
      </c>
      <c r="AJ25" s="567">
        <f t="shared" si="15"/>
        <v>5</v>
      </c>
      <c r="AK25" s="568" t="str">
        <f t="shared" si="16"/>
        <v>Canarias</v>
      </c>
      <c r="AL25" s="569">
        <f t="shared" si="17"/>
        <v>1.2553808635246735</v>
      </c>
      <c r="AM25" s="396"/>
      <c r="AN25" s="567">
        <f t="shared" si="18"/>
        <v>18</v>
      </c>
      <c r="AO25" s="567">
        <v>15</v>
      </c>
      <c r="AP25" s="567">
        <f t="shared" si="19"/>
        <v>3</v>
      </c>
      <c r="AQ25" s="568" t="str">
        <f t="shared" si="20"/>
        <v>Asturias, Principado de</v>
      </c>
      <c r="AR25" s="569">
        <f t="shared" si="21"/>
        <v>4.8361523537427376</v>
      </c>
      <c r="AS25" s="396"/>
      <c r="AT25" s="567">
        <f t="shared" si="22"/>
        <v>17</v>
      </c>
      <c r="AU25" s="567">
        <v>15</v>
      </c>
      <c r="AV25" s="567">
        <f t="shared" si="23"/>
        <v>3</v>
      </c>
      <c r="AW25" s="568" t="str">
        <f t="shared" si="24"/>
        <v>Asturias, Principado de</v>
      </c>
      <c r="AX25" s="569">
        <f t="shared" si="25"/>
        <v>28.072999905988532</v>
      </c>
    </row>
    <row r="26" spans="1:50" s="329" customFormat="1" ht="18" customHeight="1" x14ac:dyDescent="0.35">
      <c r="B26" s="548" t="s">
        <v>45</v>
      </c>
      <c r="C26" s="573"/>
      <c r="D26" s="581">
        <f t="shared" si="6"/>
        <v>2227684</v>
      </c>
      <c r="E26" s="575">
        <f t="shared" si="0"/>
        <v>4.5818551514977628</v>
      </c>
      <c r="F26" s="573"/>
      <c r="G26" s="582">
        <f>'20pobl'!J27</f>
        <v>1697134</v>
      </c>
      <c r="H26" s="577">
        <f t="shared" si="7"/>
        <v>4.38634218981427</v>
      </c>
      <c r="I26" s="573"/>
      <c r="J26" s="582">
        <f>'20pobl'!Q27</f>
        <v>367754</v>
      </c>
      <c r="K26" s="577">
        <f t="shared" si="8"/>
        <v>5.2702418796165169</v>
      </c>
      <c r="L26" s="573"/>
      <c r="M26" s="582">
        <f>'20pobl'!X27</f>
        <v>162796</v>
      </c>
      <c r="N26" s="577">
        <f t="shared" si="1"/>
        <v>5.5176967185166657</v>
      </c>
      <c r="O26" s="573"/>
      <c r="P26" s="583">
        <f t="shared" si="2"/>
        <v>117718</v>
      </c>
      <c r="Q26" s="579">
        <f t="shared" si="9"/>
        <v>5.2843221929142556</v>
      </c>
      <c r="R26" s="573"/>
      <c r="S26" s="582">
        <f>'34adictcasaad'!G27</f>
        <v>31043</v>
      </c>
      <c r="T26" s="580">
        <f t="shared" si="10"/>
        <v>1.8291425426631014</v>
      </c>
      <c r="U26" s="573"/>
      <c r="V26" s="582">
        <f>'34adictcasaad'!J27</f>
        <v>23683</v>
      </c>
      <c r="W26" s="580">
        <f t="shared" si="11"/>
        <v>6.4399027610848556</v>
      </c>
      <c r="X26" s="573"/>
      <c r="Y26" s="582">
        <f>'34adictcasaad'!M27</f>
        <v>62992</v>
      </c>
      <c r="Z26" s="565">
        <f t="shared" si="12"/>
        <v>38.693825401115504</v>
      </c>
      <c r="AA26" s="566"/>
      <c r="AB26" s="567">
        <f t="shared" si="3"/>
        <v>3</v>
      </c>
      <c r="AC26" s="567">
        <v>16</v>
      </c>
      <c r="AD26" s="567">
        <f t="shared" si="13"/>
        <v>18</v>
      </c>
      <c r="AE26" s="568" t="str">
        <f t="shared" si="4"/>
        <v>Ceuta y Melilla</v>
      </c>
      <c r="AF26" s="570">
        <f t="shared" si="5"/>
        <v>3.2240902319642477</v>
      </c>
      <c r="AG26" s="396"/>
      <c r="AH26" s="567">
        <f t="shared" si="14"/>
        <v>3</v>
      </c>
      <c r="AI26" s="567">
        <v>16</v>
      </c>
      <c r="AJ26" s="567">
        <f t="shared" si="15"/>
        <v>4</v>
      </c>
      <c r="AK26" s="568" t="str">
        <f t="shared" si="16"/>
        <v>Balears, Illes</v>
      </c>
      <c r="AL26" s="569">
        <f t="shared" si="17"/>
        <v>1.2395808572241338</v>
      </c>
      <c r="AM26" s="396"/>
      <c r="AN26" s="567">
        <f t="shared" si="18"/>
        <v>8</v>
      </c>
      <c r="AO26" s="567">
        <v>16</v>
      </c>
      <c r="AP26" s="567">
        <f t="shared" si="19"/>
        <v>6</v>
      </c>
      <c r="AQ26" s="568" t="str">
        <f t="shared" si="20"/>
        <v>Cantabria</v>
      </c>
      <c r="AR26" s="569">
        <f t="shared" si="21"/>
        <v>4.8345575445536682</v>
      </c>
      <c r="AS26" s="396"/>
      <c r="AT26" s="567">
        <f t="shared" si="22"/>
        <v>7</v>
      </c>
      <c r="AU26" s="567">
        <v>16</v>
      </c>
      <c r="AV26" s="567">
        <f t="shared" si="23"/>
        <v>6</v>
      </c>
      <c r="AW26" s="568" t="str">
        <f t="shared" si="24"/>
        <v>Cantabria</v>
      </c>
      <c r="AX26" s="569">
        <f t="shared" si="25"/>
        <v>28.052381874515881</v>
      </c>
    </row>
    <row r="27" spans="1:50" s="329" customFormat="1" ht="18" customHeight="1" x14ac:dyDescent="0.35">
      <c r="B27" s="548" t="s">
        <v>46</v>
      </c>
      <c r="C27" s="573"/>
      <c r="D27" s="581">
        <f t="shared" si="6"/>
        <v>324184</v>
      </c>
      <c r="E27" s="584">
        <f t="shared" si="0"/>
        <v>0.6667750589550181</v>
      </c>
      <c r="F27" s="573"/>
      <c r="G27" s="582">
        <f>'20pobl'!J28</f>
        <v>252488</v>
      </c>
      <c r="H27" s="585">
        <f t="shared" si="7"/>
        <v>0.65257001911565349</v>
      </c>
      <c r="I27" s="573"/>
      <c r="J27" s="582">
        <f>'20pobl'!Q28</f>
        <v>49178</v>
      </c>
      <c r="K27" s="585">
        <f t="shared" si="8"/>
        <v>0.70476447613290694</v>
      </c>
      <c r="L27" s="573"/>
      <c r="M27" s="582">
        <f>'20pobl'!X28</f>
        <v>22518</v>
      </c>
      <c r="N27" s="585">
        <f t="shared" si="1"/>
        <v>0.76320975151452297</v>
      </c>
      <c r="O27" s="573"/>
      <c r="P27" s="583">
        <f t="shared" si="2"/>
        <v>14794</v>
      </c>
      <c r="Q27" s="586">
        <f t="shared" si="9"/>
        <v>4.5634577894035484</v>
      </c>
      <c r="R27" s="573"/>
      <c r="S27" s="582">
        <f>'34adictcasaad'!G28</f>
        <v>3432</v>
      </c>
      <c r="T27" s="587">
        <f t="shared" si="10"/>
        <v>1.3592725198821329</v>
      </c>
      <c r="U27" s="573"/>
      <c r="V27" s="582">
        <f>'34adictcasaad'!J28</f>
        <v>2795</v>
      </c>
      <c r="W27" s="587">
        <f t="shared" si="11"/>
        <v>5.6834356826223109</v>
      </c>
      <c r="X27" s="573"/>
      <c r="Y27" s="582">
        <f>'34adictcasaad'!M28</f>
        <v>8567</v>
      </c>
      <c r="Z27" s="588">
        <f t="shared" si="12"/>
        <v>38.045119459987568</v>
      </c>
      <c r="AA27" s="566"/>
      <c r="AB27" s="567">
        <f t="shared" si="3"/>
        <v>5</v>
      </c>
      <c r="AC27" s="567">
        <v>17</v>
      </c>
      <c r="AD27" s="567">
        <f t="shared" si="13"/>
        <v>12</v>
      </c>
      <c r="AE27" s="568" t="str">
        <f t="shared" si="4"/>
        <v>Galicia</v>
      </c>
      <c r="AF27" s="569">
        <f t="shared" si="5"/>
        <v>3.1494922266082201</v>
      </c>
      <c r="AG27" s="396"/>
      <c r="AH27" s="567">
        <f t="shared" si="14"/>
        <v>11</v>
      </c>
      <c r="AI27" s="567">
        <v>17</v>
      </c>
      <c r="AJ27" s="567">
        <f t="shared" si="15"/>
        <v>13</v>
      </c>
      <c r="AK27" s="568" t="str">
        <f t="shared" si="16"/>
        <v>Madrid, Comunidad de</v>
      </c>
      <c r="AL27" s="569">
        <f t="shared" si="17"/>
        <v>1.072495003303666</v>
      </c>
      <c r="AM27" s="396"/>
      <c r="AN27" s="567">
        <f t="shared" si="18"/>
        <v>12</v>
      </c>
      <c r="AO27" s="567">
        <v>17</v>
      </c>
      <c r="AP27" s="567">
        <f t="shared" si="19"/>
        <v>5</v>
      </c>
      <c r="AQ27" s="568" t="str">
        <f t="shared" si="20"/>
        <v>Canarias</v>
      </c>
      <c r="AR27" s="569">
        <f t="shared" si="21"/>
        <v>4.800560492047345</v>
      </c>
      <c r="AS27" s="396"/>
      <c r="AT27" s="567">
        <f t="shared" si="22"/>
        <v>9</v>
      </c>
      <c r="AU27" s="567">
        <v>17</v>
      </c>
      <c r="AV27" s="567">
        <f t="shared" si="23"/>
        <v>15</v>
      </c>
      <c r="AW27" s="568" t="str">
        <f t="shared" si="24"/>
        <v>Navarra, Comunidad Foral de</v>
      </c>
      <c r="AX27" s="569">
        <f t="shared" si="25"/>
        <v>27.902420821866691</v>
      </c>
    </row>
    <row r="28" spans="1:50" s="329" customFormat="1" ht="18" customHeight="1" x14ac:dyDescent="0.35">
      <c r="B28" s="548" t="s">
        <v>1</v>
      </c>
      <c r="C28" s="573"/>
      <c r="D28" s="581">
        <f t="shared" si="6"/>
        <v>169164</v>
      </c>
      <c r="E28" s="584">
        <f t="shared" si="0"/>
        <v>0.34793307526918876</v>
      </c>
      <c r="F28" s="573"/>
      <c r="G28" s="582">
        <f>'20pobl'!J29</f>
        <v>147659</v>
      </c>
      <c r="H28" s="585">
        <f t="shared" si="7"/>
        <v>0.38163333090126372</v>
      </c>
      <c r="I28" s="573"/>
      <c r="J28" s="582">
        <f>'20pobl'!Q29</f>
        <v>16594</v>
      </c>
      <c r="K28" s="585">
        <f t="shared" si="8"/>
        <v>0.23780677776545323</v>
      </c>
      <c r="L28" s="573"/>
      <c r="M28" s="582">
        <f>'20pobl'!X29</f>
        <v>4911</v>
      </c>
      <c r="N28" s="585">
        <f t="shared" si="1"/>
        <v>0.16645008835988198</v>
      </c>
      <c r="O28" s="573"/>
      <c r="P28" s="583">
        <f t="shared" si="2"/>
        <v>5454</v>
      </c>
      <c r="Q28" s="586">
        <f t="shared" si="9"/>
        <v>3.2240902319642477</v>
      </c>
      <c r="R28" s="573"/>
      <c r="S28" s="582">
        <f>'34adictcasaad'!G29</f>
        <v>2935</v>
      </c>
      <c r="T28" s="587">
        <f t="shared" si="10"/>
        <v>1.9876878483533005</v>
      </c>
      <c r="U28" s="573"/>
      <c r="V28" s="582">
        <f>'34adictcasaad'!J29</f>
        <v>975</v>
      </c>
      <c r="W28" s="587">
        <f t="shared" si="11"/>
        <v>5.8756176931420994</v>
      </c>
      <c r="X28" s="573"/>
      <c r="Y28" s="582">
        <f>'34adictcasaad'!M29</f>
        <v>1544</v>
      </c>
      <c r="Z28" s="588">
        <f t="shared" si="12"/>
        <v>31.439625330889839</v>
      </c>
      <c r="AA28" s="566"/>
      <c r="AB28" s="567">
        <f t="shared" si="3"/>
        <v>16</v>
      </c>
      <c r="AC28" s="567">
        <v>18</v>
      </c>
      <c r="AD28" s="567">
        <f t="shared" si="13"/>
        <v>15</v>
      </c>
      <c r="AE28" s="568" t="str">
        <f t="shared" si="4"/>
        <v>Navarra, Comunidad Foral de</v>
      </c>
      <c r="AF28" s="569">
        <f t="shared" si="5"/>
        <v>3.0782816109491944</v>
      </c>
      <c r="AG28" s="396"/>
      <c r="AH28" s="567">
        <f t="shared" si="14"/>
        <v>1</v>
      </c>
      <c r="AI28" s="567">
        <v>18</v>
      </c>
      <c r="AJ28" s="567">
        <f t="shared" si="15"/>
        <v>2</v>
      </c>
      <c r="AK28" s="568" t="str">
        <f t="shared" si="16"/>
        <v>Aragón</v>
      </c>
      <c r="AL28" s="569">
        <f t="shared" si="17"/>
        <v>1.0055712537036825</v>
      </c>
      <c r="AM28" s="396"/>
      <c r="AN28" s="567">
        <f t="shared" si="18"/>
        <v>10</v>
      </c>
      <c r="AO28" s="567">
        <v>18</v>
      </c>
      <c r="AP28" s="567">
        <f t="shared" si="19"/>
        <v>15</v>
      </c>
      <c r="AQ28" s="568" t="str">
        <f t="shared" si="20"/>
        <v>Navarra, Comunidad Foral de</v>
      </c>
      <c r="AR28" s="569">
        <f t="shared" si="21"/>
        <v>3.8891788715240465</v>
      </c>
      <c r="AS28" s="396"/>
      <c r="AT28" s="567">
        <f t="shared" si="22"/>
        <v>14</v>
      </c>
      <c r="AU28" s="567">
        <v>18</v>
      </c>
      <c r="AV28" s="567">
        <f t="shared" si="23"/>
        <v>5</v>
      </c>
      <c r="AW28" s="568" t="str">
        <f t="shared" si="24"/>
        <v>Canarias</v>
      </c>
      <c r="AX28" s="569">
        <f t="shared" si="25"/>
        <v>26.139787699155129</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2.8543109247375997</v>
      </c>
      <c r="AG29" s="396"/>
      <c r="AH29" s="396"/>
      <c r="AI29" s="396"/>
      <c r="AJ29" s="567">
        <f>MATCH(AI30,AH$11:AH$30,0)</f>
        <v>15</v>
      </c>
      <c r="AK29" s="568" t="str">
        <f t="shared" si="16"/>
        <v>Navarra, Comunidad Foral de</v>
      </c>
      <c r="AL29" s="569">
        <f t="shared" si="17"/>
        <v>0.95156095420159625</v>
      </c>
      <c r="AM29" s="396"/>
      <c r="AN29" s="396"/>
      <c r="AO29" s="396"/>
      <c r="AP29" s="567">
        <f>MATCH(AO30,AN$11:AN$30,0)</f>
        <v>12</v>
      </c>
      <c r="AQ29" s="568" t="str">
        <f t="shared" si="20"/>
        <v>Galicia</v>
      </c>
      <c r="AR29" s="569">
        <f>INDEX(W$11:W$30,AP29,1)</f>
        <v>3.1055381574851513</v>
      </c>
      <c r="AS29" s="396"/>
      <c r="AT29" s="396"/>
      <c r="AU29" s="396"/>
      <c r="AV29" s="567">
        <f>MATCH(AU30,AT$11:AT$30,0)</f>
        <v>12</v>
      </c>
      <c r="AW29" s="568" t="str">
        <f t="shared" si="24"/>
        <v>Galicia</v>
      </c>
      <c r="AX29" s="569">
        <f t="shared" si="25"/>
        <v>18.712846660863075</v>
      </c>
    </row>
    <row r="30" spans="1:50" s="329" customFormat="1" ht="18" customHeight="1" x14ac:dyDescent="0.3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2058212</v>
      </c>
      <c r="Q30" s="545">
        <f>P30*100/D30</f>
        <v>4.2332885880917184</v>
      </c>
      <c r="R30" s="320"/>
      <c r="S30" s="549">
        <f>SUM(S11:S28)</f>
        <v>540106</v>
      </c>
      <c r="T30" s="546">
        <f>S30*100/G30</f>
        <v>1.3959355800849116</v>
      </c>
      <c r="U30" s="320"/>
      <c r="V30" s="549">
        <f>SUM(V11:V28)</f>
        <v>436289</v>
      </c>
      <c r="W30" s="546">
        <f>V30*100/J30</f>
        <v>6.2524093807708701</v>
      </c>
      <c r="X30" s="320"/>
      <c r="Y30" s="549">
        <f>SUM(Y11:Y28)</f>
        <v>1081817</v>
      </c>
      <c r="Z30" s="551">
        <f>Y30*100/M30</f>
        <v>36.666368405461704</v>
      </c>
      <c r="AA30" s="566"/>
      <c r="AB30" s="567">
        <f>_xlfn.RANK.EQ(Q30,Q$11:Q$30,0)</f>
        <v>9</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11" t="s">
        <v>171</v>
      </c>
      <c r="C33" s="1511"/>
      <c r="D33" s="1511"/>
      <c r="E33" s="1511"/>
      <c r="F33" s="1511"/>
      <c r="G33" s="1511"/>
      <c r="H33" s="1511"/>
      <c r="I33" s="1511"/>
      <c r="J33" s="1511"/>
      <c r="K33" s="1511"/>
      <c r="L33" s="1511"/>
      <c r="M33" s="1511"/>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12"/>
      <c r="C34" s="1512"/>
      <c r="D34" s="1512"/>
      <c r="E34" s="1512"/>
      <c r="F34" s="1512"/>
      <c r="G34" s="1512"/>
      <c r="H34" s="1512"/>
      <c r="I34" s="1512"/>
      <c r="J34" s="1512"/>
      <c r="K34" s="1512"/>
      <c r="L34" s="1512"/>
      <c r="M34" s="1512"/>
      <c r="N34" s="1512"/>
      <c r="O34" s="1512"/>
      <c r="P34" s="1512"/>
    </row>
    <row r="35" spans="2:50" s="329" customFormat="1" ht="4.5" customHeight="1" x14ac:dyDescent="0.25">
      <c r="B35" s="1461"/>
      <c r="C35" s="1461"/>
      <c r="D35" s="1461"/>
      <c r="E35" s="1461"/>
      <c r="F35" s="1461"/>
      <c r="G35" s="1461"/>
      <c r="H35" s="1461"/>
      <c r="I35" s="1461"/>
      <c r="J35" s="1461"/>
      <c r="K35" s="1461"/>
      <c r="L35" s="1461"/>
      <c r="M35" s="1461"/>
      <c r="N35" s="1461"/>
      <c r="O35" s="1461"/>
      <c r="P35" s="1461"/>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8"/>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433"/>
      <c r="C2" s="1433"/>
      <c r="X2" s="599"/>
      <c r="Y2" s="599"/>
      <c r="Z2" s="599"/>
      <c r="AA2" s="556"/>
      <c r="AB2" s="556"/>
      <c r="AC2" s="556"/>
      <c r="AD2" s="556"/>
    </row>
    <row r="3" spans="1:34" s="345" customFormat="1" ht="32.25" customHeight="1" x14ac:dyDescent="0.25">
      <c r="B3" s="1434"/>
      <c r="C3" s="1434"/>
      <c r="X3" s="599"/>
      <c r="Y3" s="599"/>
      <c r="Z3" s="599"/>
      <c r="AA3" s="556"/>
      <c r="AB3" s="556"/>
      <c r="AC3" s="556"/>
      <c r="AD3" s="556"/>
    </row>
    <row r="4" spans="1:34" s="492" customFormat="1" ht="19.5" customHeight="1" x14ac:dyDescent="0.25">
      <c r="A4" s="1530" t="s">
        <v>472</v>
      </c>
      <c r="B4" s="1530"/>
      <c r="C4" s="1530"/>
      <c r="D4" s="1530"/>
      <c r="E4" s="1530"/>
      <c r="F4" s="1530"/>
      <c r="G4" s="1530"/>
      <c r="H4" s="1530"/>
      <c r="I4" s="1530"/>
      <c r="J4" s="1530"/>
      <c r="K4" s="1530"/>
      <c r="L4" s="1530"/>
      <c r="M4" s="1530"/>
      <c r="N4" s="1530"/>
      <c r="O4" s="1530"/>
      <c r="P4" s="1530"/>
      <c r="Q4" s="1530"/>
      <c r="R4" s="1530"/>
      <c r="S4" s="1530"/>
      <c r="T4" s="1530"/>
      <c r="U4" s="1530"/>
      <c r="V4" s="1530"/>
      <c r="AA4" s="556"/>
      <c r="AB4" s="556"/>
      <c r="AC4" s="556"/>
      <c r="AD4" s="556"/>
    </row>
    <row r="5" spans="1:34" s="492" customFormat="1" ht="15.5"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1472"/>
      <c r="V5" s="1472"/>
      <c r="AA5" s="556"/>
      <c r="AB5" s="556"/>
      <c r="AC5" s="556"/>
      <c r="AD5" s="556"/>
    </row>
    <row r="6" spans="1:34" s="492" customFormat="1" ht="6" customHeight="1" x14ac:dyDescent="0.25">
      <c r="AA6" s="556"/>
      <c r="AB6" s="556"/>
      <c r="AC6" s="556"/>
      <c r="AD6" s="556"/>
    </row>
    <row r="7" spans="1:34" s="437" customFormat="1" ht="7.5" customHeight="1" x14ac:dyDescent="0.25">
      <c r="A7" s="488"/>
      <c r="B7" s="1437" t="s">
        <v>12</v>
      </c>
      <c r="D7" s="1473" t="s">
        <v>244</v>
      </c>
      <c r="E7" s="593"/>
      <c r="F7" s="1528"/>
      <c r="G7" s="1528"/>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438"/>
      <c r="D8" s="1527"/>
      <c r="F8" s="1473" t="s">
        <v>383</v>
      </c>
      <c r="G8" s="1474"/>
      <c r="I8" s="1473" t="s">
        <v>384</v>
      </c>
      <c r="J8" s="1475"/>
      <c r="K8" s="1518" t="s">
        <v>372</v>
      </c>
      <c r="L8" s="1519"/>
      <c r="M8" s="1519"/>
      <c r="N8" s="1519"/>
      <c r="O8" s="1519"/>
      <c r="P8" s="1519"/>
      <c r="Q8" s="1519"/>
      <c r="R8" s="1519"/>
      <c r="S8" s="1519"/>
      <c r="T8" s="1519"/>
      <c r="U8" s="1519"/>
      <c r="V8" s="1520"/>
      <c r="AA8" s="513"/>
      <c r="AB8" s="513"/>
      <c r="AC8" s="513"/>
      <c r="AD8" s="513"/>
    </row>
    <row r="9" spans="1:34" s="437" customFormat="1" ht="25.5" customHeight="1" x14ac:dyDescent="0.25">
      <c r="A9" s="488"/>
      <c r="B9" s="1438"/>
      <c r="D9" s="1493"/>
      <c r="E9" s="491"/>
      <c r="F9" s="1516"/>
      <c r="G9" s="1529"/>
      <c r="I9" s="1516"/>
      <c r="J9" s="1517"/>
      <c r="K9" s="1513" t="s">
        <v>373</v>
      </c>
      <c r="L9" s="1514"/>
      <c r="M9" s="1513" t="s">
        <v>374</v>
      </c>
      <c r="N9" s="1515"/>
      <c r="O9" s="1513" t="s">
        <v>375</v>
      </c>
      <c r="P9" s="1514"/>
      <c r="Q9" s="1522" t="s">
        <v>376</v>
      </c>
      <c r="R9" s="1522"/>
      <c r="S9" s="1523" t="s">
        <v>377</v>
      </c>
      <c r="T9" s="1524"/>
      <c r="U9" s="1525" t="s">
        <v>378</v>
      </c>
      <c r="V9" s="1526"/>
      <c r="AA9" s="513"/>
      <c r="AB9" s="513"/>
      <c r="AC9" s="513"/>
      <c r="AD9" s="513"/>
    </row>
    <row r="10" spans="1:34" s="437" customFormat="1" ht="39" x14ac:dyDescent="0.25">
      <c r="A10" s="488"/>
      <c r="B10" s="1439"/>
      <c r="D10" s="600" t="s">
        <v>9</v>
      </c>
      <c r="E10" s="493"/>
      <c r="F10" s="455" t="s">
        <v>9</v>
      </c>
      <c r="G10" s="401" t="s">
        <v>273</v>
      </c>
      <c r="H10" s="494"/>
      <c r="I10" s="400" t="s">
        <v>9</v>
      </c>
      <c r="J10" s="406" t="s">
        <v>273</v>
      </c>
      <c r="K10" s="601" t="s">
        <v>9</v>
      </c>
      <c r="L10" s="403" t="s">
        <v>379</v>
      </c>
      <c r="M10" s="405" t="s">
        <v>9</v>
      </c>
      <c r="N10" s="403" t="s">
        <v>379</v>
      </c>
      <c r="O10" s="407" t="s">
        <v>9</v>
      </c>
      <c r="P10" s="403" t="s">
        <v>379</v>
      </c>
      <c r="Q10" s="406" t="s">
        <v>9</v>
      </c>
      <c r="R10" s="735" t="s">
        <v>379</v>
      </c>
      <c r="S10" s="406" t="s">
        <v>9</v>
      </c>
      <c r="T10" s="736" t="s">
        <v>379</v>
      </c>
      <c r="U10" s="407" t="s">
        <v>9</v>
      </c>
      <c r="V10" s="735" t="s">
        <v>379</v>
      </c>
      <c r="AA10" s="568" t="s">
        <v>208</v>
      </c>
      <c r="AB10" s="602" t="s">
        <v>385</v>
      </c>
      <c r="AC10" s="603" t="s">
        <v>386</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392607</v>
      </c>
      <c r="E12" s="350"/>
      <c r="F12" s="355">
        <v>4292</v>
      </c>
      <c r="G12" s="358">
        <v>1.0932051644519838</v>
      </c>
      <c r="H12" s="350"/>
      <c r="I12" s="355">
        <v>4117</v>
      </c>
      <c r="J12" s="358">
        <v>1.0486313285295474</v>
      </c>
      <c r="K12" s="355">
        <v>3872</v>
      </c>
      <c r="L12" s="358">
        <v>94.049064853048336</v>
      </c>
      <c r="M12" s="355">
        <v>57</v>
      </c>
      <c r="N12" s="358">
        <v>1.3845032790867136</v>
      </c>
      <c r="O12" s="355">
        <v>0</v>
      </c>
      <c r="P12" s="358">
        <v>0</v>
      </c>
      <c r="Q12" s="355">
        <v>147</v>
      </c>
      <c r="R12" s="358">
        <v>3.5705610881709982</v>
      </c>
      <c r="S12" s="355">
        <v>13</v>
      </c>
      <c r="T12" s="358">
        <v>0.31576390575661889</v>
      </c>
      <c r="U12" s="355">
        <v>28</v>
      </c>
      <c r="V12" s="358">
        <v>0.68010687393733305</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53485</v>
      </c>
      <c r="E13" s="350"/>
      <c r="F13" s="368">
        <v>836</v>
      </c>
      <c r="G13" s="372">
        <v>1.5630550621669625</v>
      </c>
      <c r="H13" s="350"/>
      <c r="I13" s="368">
        <v>788</v>
      </c>
      <c r="J13" s="372">
        <v>1.4733102739085724</v>
      </c>
      <c r="K13" s="368">
        <v>773</v>
      </c>
      <c r="L13" s="372">
        <v>98.096446700507613</v>
      </c>
      <c r="M13" s="368">
        <v>13</v>
      </c>
      <c r="N13" s="372">
        <v>1.6497461928934012</v>
      </c>
      <c r="O13" s="368">
        <v>0</v>
      </c>
      <c r="P13" s="372">
        <v>0</v>
      </c>
      <c r="Q13" s="368">
        <v>0</v>
      </c>
      <c r="R13" s="372">
        <v>0</v>
      </c>
      <c r="S13" s="368">
        <v>0</v>
      </c>
      <c r="T13" s="372">
        <v>0</v>
      </c>
      <c r="U13" s="368">
        <v>2</v>
      </c>
      <c r="V13" s="372">
        <v>0.25380710659898476</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43328</v>
      </c>
      <c r="E14" s="350"/>
      <c r="F14" s="368">
        <v>803</v>
      </c>
      <c r="G14" s="372">
        <v>1.853305022156573</v>
      </c>
      <c r="H14" s="350"/>
      <c r="I14" s="368">
        <v>637</v>
      </c>
      <c r="J14" s="372">
        <v>1.4701809453471195</v>
      </c>
      <c r="K14" s="368">
        <v>600</v>
      </c>
      <c r="L14" s="372">
        <v>94.191522762951337</v>
      </c>
      <c r="M14" s="368">
        <v>5</v>
      </c>
      <c r="N14" s="372">
        <v>0.78492935635792771</v>
      </c>
      <c r="O14" s="368">
        <v>6</v>
      </c>
      <c r="P14" s="372">
        <v>0.9419152276295133</v>
      </c>
      <c r="Q14" s="368">
        <v>1</v>
      </c>
      <c r="R14" s="372">
        <v>0.15698587127158556</v>
      </c>
      <c r="S14" s="368">
        <v>1</v>
      </c>
      <c r="T14" s="372">
        <v>0.15698587127158556</v>
      </c>
      <c r="U14" s="368">
        <v>24</v>
      </c>
      <c r="V14" s="372">
        <v>3.7676609105180532</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44238</v>
      </c>
      <c r="E15" s="350"/>
      <c r="F15" s="368">
        <v>812</v>
      </c>
      <c r="G15" s="372">
        <v>1.8355260183552602</v>
      </c>
      <c r="H15" s="350"/>
      <c r="I15" s="368">
        <v>496</v>
      </c>
      <c r="J15" s="372">
        <v>1.1212080112120801</v>
      </c>
      <c r="K15" s="368">
        <v>481</v>
      </c>
      <c r="L15" s="372">
        <v>96.975806451612897</v>
      </c>
      <c r="M15" s="368">
        <v>10</v>
      </c>
      <c r="N15" s="372">
        <v>2.0161290322580645</v>
      </c>
      <c r="O15" s="368">
        <v>0</v>
      </c>
      <c r="P15" s="372">
        <v>0</v>
      </c>
      <c r="Q15" s="368">
        <v>0</v>
      </c>
      <c r="R15" s="372">
        <v>0</v>
      </c>
      <c r="S15" s="368">
        <v>5</v>
      </c>
      <c r="T15" s="372">
        <v>1.0080645161290323</v>
      </c>
      <c r="U15" s="368">
        <v>0</v>
      </c>
      <c r="V15" s="372">
        <v>0</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63901</v>
      </c>
      <c r="E16" s="350"/>
      <c r="F16" s="368">
        <v>5343</v>
      </c>
      <c r="G16" s="372">
        <v>8.3613714965337014</v>
      </c>
      <c r="H16" s="350"/>
      <c r="I16" s="368">
        <v>672</v>
      </c>
      <c r="J16" s="372">
        <v>1.051626735105867</v>
      </c>
      <c r="K16" s="368">
        <v>659</v>
      </c>
      <c r="L16" s="372">
        <v>98.06547619047619</v>
      </c>
      <c r="M16" s="368">
        <v>9</v>
      </c>
      <c r="N16" s="372">
        <v>1.3392857142857142</v>
      </c>
      <c r="O16" s="368">
        <v>0</v>
      </c>
      <c r="P16" s="372">
        <v>0</v>
      </c>
      <c r="Q16" s="368">
        <v>0</v>
      </c>
      <c r="R16" s="372">
        <v>0</v>
      </c>
      <c r="S16" s="368">
        <v>0</v>
      </c>
      <c r="T16" s="372">
        <v>0</v>
      </c>
      <c r="U16" s="368">
        <v>4</v>
      </c>
      <c r="V16" s="372">
        <v>0.59523809523809523</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22822</v>
      </c>
      <c r="E17" s="350"/>
      <c r="F17" s="377">
        <v>201</v>
      </c>
      <c r="G17" s="372">
        <v>0.8807291210235737</v>
      </c>
      <c r="H17" s="350"/>
      <c r="I17" s="377">
        <v>797</v>
      </c>
      <c r="J17" s="372">
        <v>3.4922443256506881</v>
      </c>
      <c r="K17" s="377">
        <v>296</v>
      </c>
      <c r="L17" s="372">
        <v>37.13927227101631</v>
      </c>
      <c r="M17" s="377">
        <v>12</v>
      </c>
      <c r="N17" s="372">
        <v>1.5056461731493098</v>
      </c>
      <c r="O17" s="377">
        <v>0</v>
      </c>
      <c r="P17" s="372">
        <v>0</v>
      </c>
      <c r="Q17" s="377">
        <v>489</v>
      </c>
      <c r="R17" s="372">
        <v>61.355081555834381</v>
      </c>
      <c r="S17" s="377">
        <v>0</v>
      </c>
      <c r="T17" s="372">
        <v>0</v>
      </c>
      <c r="U17" s="377">
        <v>0</v>
      </c>
      <c r="V17" s="372">
        <v>0</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157228</v>
      </c>
      <c r="E18" s="350"/>
      <c r="F18" s="368">
        <v>2502</v>
      </c>
      <c r="G18" s="372">
        <v>1.5913196122827995</v>
      </c>
      <c r="H18" s="350"/>
      <c r="I18" s="368">
        <v>1994</v>
      </c>
      <c r="J18" s="372">
        <v>1.2682219452006003</v>
      </c>
      <c r="K18" s="368">
        <v>1897</v>
      </c>
      <c r="L18" s="372">
        <v>95.135406218655973</v>
      </c>
      <c r="M18" s="368">
        <v>51</v>
      </c>
      <c r="N18" s="372">
        <v>2.5576730190571713</v>
      </c>
      <c r="O18" s="368">
        <v>0</v>
      </c>
      <c r="P18" s="372">
        <v>0</v>
      </c>
      <c r="Q18" s="368">
        <v>3</v>
      </c>
      <c r="R18" s="372">
        <v>0.15045135406218654</v>
      </c>
      <c r="S18" s="368">
        <v>0</v>
      </c>
      <c r="T18" s="372">
        <v>0</v>
      </c>
      <c r="U18" s="368">
        <v>43</v>
      </c>
      <c r="V18" s="372">
        <v>2.156469408224674</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97418</v>
      </c>
      <c r="E19" s="350"/>
      <c r="F19" s="368">
        <v>1791</v>
      </c>
      <c r="G19" s="372">
        <v>1.8384692767250406</v>
      </c>
      <c r="H19" s="350"/>
      <c r="I19" s="368">
        <v>1338</v>
      </c>
      <c r="J19" s="372">
        <v>1.3734628097476851</v>
      </c>
      <c r="K19" s="368">
        <v>1206</v>
      </c>
      <c r="L19" s="372">
        <v>90.134529147982065</v>
      </c>
      <c r="M19" s="368">
        <v>30</v>
      </c>
      <c r="N19" s="372">
        <v>2.2421524663677128</v>
      </c>
      <c r="O19" s="368">
        <v>5</v>
      </c>
      <c r="P19" s="372">
        <v>0.37369207772795215</v>
      </c>
      <c r="Q19" s="368">
        <v>22</v>
      </c>
      <c r="R19" s="372">
        <v>1.6442451420029895</v>
      </c>
      <c r="S19" s="368">
        <v>0</v>
      </c>
      <c r="T19" s="372">
        <v>0</v>
      </c>
      <c r="U19" s="368">
        <v>75</v>
      </c>
      <c r="V19" s="372">
        <v>5.6053811659192831</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354986</v>
      </c>
      <c r="E20" s="350"/>
      <c r="F20" s="368">
        <v>7437</v>
      </c>
      <c r="G20" s="372">
        <v>2.0950121976641332</v>
      </c>
      <c r="H20" s="350"/>
      <c r="I20" s="368">
        <v>5243</v>
      </c>
      <c r="J20" s="372">
        <v>1.4769596547469477</v>
      </c>
      <c r="K20" s="368">
        <v>4263</v>
      </c>
      <c r="L20" s="372">
        <v>81.308411214953267</v>
      </c>
      <c r="M20" s="368">
        <v>50</v>
      </c>
      <c r="N20" s="372">
        <v>0.95365248903299638</v>
      </c>
      <c r="O20" s="368">
        <v>610</v>
      </c>
      <c r="P20" s="372">
        <v>11.634560366202555</v>
      </c>
      <c r="Q20" s="368">
        <v>0</v>
      </c>
      <c r="R20" s="372">
        <v>0</v>
      </c>
      <c r="S20" s="368">
        <v>69</v>
      </c>
      <c r="T20" s="372">
        <v>1.316040434865535</v>
      </c>
      <c r="U20" s="368">
        <v>251</v>
      </c>
      <c r="V20" s="372">
        <v>4.7873354949456415</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204737</v>
      </c>
      <c r="E21" s="350"/>
      <c r="F21" s="368">
        <v>5374</v>
      </c>
      <c r="G21" s="372">
        <v>2.6248308805931511</v>
      </c>
      <c r="H21" s="350"/>
      <c r="I21" s="368">
        <v>2477</v>
      </c>
      <c r="J21" s="372">
        <v>1.2098448253124741</v>
      </c>
      <c r="K21" s="368">
        <v>2309</v>
      </c>
      <c r="L21" s="372">
        <v>93.217601937828022</v>
      </c>
      <c r="M21" s="368">
        <v>39</v>
      </c>
      <c r="N21" s="372">
        <v>1.5744852644327816</v>
      </c>
      <c r="O21" s="368">
        <v>0</v>
      </c>
      <c r="P21" s="372">
        <v>0</v>
      </c>
      <c r="Q21" s="368">
        <v>30</v>
      </c>
      <c r="R21" s="372">
        <v>1.2111425111021397</v>
      </c>
      <c r="S21" s="368">
        <v>82</v>
      </c>
      <c r="T21" s="372">
        <v>3.310456197012515</v>
      </c>
      <c r="U21" s="368">
        <v>17</v>
      </c>
      <c r="V21" s="372">
        <v>0.68631408962454588</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57282</v>
      </c>
      <c r="E22" s="350"/>
      <c r="F22" s="368">
        <v>1046</v>
      </c>
      <c r="G22" s="372">
        <v>1.826053559582417</v>
      </c>
      <c r="H22" s="350"/>
      <c r="I22" s="368">
        <v>760</v>
      </c>
      <c r="J22" s="372">
        <v>1.3267693167138019</v>
      </c>
      <c r="K22" s="368">
        <v>582</v>
      </c>
      <c r="L22" s="372">
        <v>76.578947368421055</v>
      </c>
      <c r="M22" s="368">
        <v>27</v>
      </c>
      <c r="N22" s="372">
        <v>3.5526315789473681</v>
      </c>
      <c r="O22" s="368">
        <v>0</v>
      </c>
      <c r="P22" s="372">
        <v>0</v>
      </c>
      <c r="Q22" s="368">
        <v>11</v>
      </c>
      <c r="R22" s="372">
        <v>1.4473684210526316</v>
      </c>
      <c r="S22" s="368">
        <v>0</v>
      </c>
      <c r="T22" s="372">
        <v>0</v>
      </c>
      <c r="U22" s="368">
        <v>140</v>
      </c>
      <c r="V22" s="372">
        <v>18.421052631578945</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85220</v>
      </c>
      <c r="E23" s="350"/>
      <c r="F23" s="368">
        <v>790</v>
      </c>
      <c r="G23" s="372">
        <v>0.92701243839474301</v>
      </c>
      <c r="H23" s="350"/>
      <c r="I23" s="368">
        <v>1235</v>
      </c>
      <c r="J23" s="372">
        <v>1.4491903309082375</v>
      </c>
      <c r="K23" s="368">
        <v>1220</v>
      </c>
      <c r="L23" s="372">
        <v>98.785425101214571</v>
      </c>
      <c r="M23" s="368">
        <v>9</v>
      </c>
      <c r="N23" s="372">
        <v>0.72874493927125505</v>
      </c>
      <c r="O23" s="368">
        <v>0</v>
      </c>
      <c r="P23" s="372">
        <v>0</v>
      </c>
      <c r="Q23" s="368">
        <v>6</v>
      </c>
      <c r="R23" s="372">
        <v>0.48582995951417007</v>
      </c>
      <c r="S23" s="368">
        <v>0</v>
      </c>
      <c r="T23" s="372">
        <v>0</v>
      </c>
      <c r="U23" s="368">
        <v>0</v>
      </c>
      <c r="V23" s="372">
        <v>0</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262142</v>
      </c>
      <c r="E24" s="350"/>
      <c r="F24" s="368">
        <v>4087</v>
      </c>
      <c r="G24" s="372">
        <v>1.5590786672871955</v>
      </c>
      <c r="H24" s="350"/>
      <c r="I24" s="368">
        <v>2910</v>
      </c>
      <c r="J24" s="372">
        <v>1.1100853735761533</v>
      </c>
      <c r="K24" s="368">
        <v>2577</v>
      </c>
      <c r="L24" s="372">
        <v>88.556701030927826</v>
      </c>
      <c r="M24" s="368">
        <v>110</v>
      </c>
      <c r="N24" s="372">
        <v>3.7800687285223367</v>
      </c>
      <c r="O24" s="368">
        <v>0</v>
      </c>
      <c r="P24" s="372">
        <v>0</v>
      </c>
      <c r="Q24" s="368">
        <v>16</v>
      </c>
      <c r="R24" s="372">
        <v>0.54982817869415812</v>
      </c>
      <c r="S24" s="368">
        <v>3</v>
      </c>
      <c r="T24" s="372">
        <v>0.10309278350515465</v>
      </c>
      <c r="U24" s="368">
        <v>204</v>
      </c>
      <c r="V24" s="372">
        <v>7.0103092783505154</v>
      </c>
      <c r="X24" s="606"/>
      <c r="Y24" s="606"/>
      <c r="Z24" s="606"/>
      <c r="AA24" s="604">
        <v>44681</v>
      </c>
      <c r="AB24" s="602">
        <v>29337</v>
      </c>
      <c r="AC24" s="602">
        <v>20494</v>
      </c>
      <c r="AD24" s="567"/>
      <c r="AE24" s="360"/>
      <c r="AF24" s="360"/>
      <c r="AG24" s="361"/>
      <c r="AH24" s="607"/>
    </row>
    <row r="25" spans="1:34" x14ac:dyDescent="0.35">
      <c r="A25" s="332"/>
      <c r="B25" s="363" t="s">
        <v>43</v>
      </c>
      <c r="C25" s="350"/>
      <c r="D25" s="608">
        <v>59971</v>
      </c>
      <c r="E25" s="350"/>
      <c r="F25" s="368">
        <v>1019</v>
      </c>
      <c r="G25" s="372">
        <v>1.6991545913858364</v>
      </c>
      <c r="H25" s="350"/>
      <c r="I25" s="368">
        <v>898</v>
      </c>
      <c r="J25" s="372">
        <v>1.4973904053625919</v>
      </c>
      <c r="K25" s="368">
        <v>583</v>
      </c>
      <c r="L25" s="372">
        <v>64.922048997772833</v>
      </c>
      <c r="M25" s="368">
        <v>11</v>
      </c>
      <c r="N25" s="372">
        <v>1.2249443207126949</v>
      </c>
      <c r="O25" s="368">
        <v>14</v>
      </c>
      <c r="P25" s="372">
        <v>1.5590200445434299</v>
      </c>
      <c r="Q25" s="368">
        <v>247</v>
      </c>
      <c r="R25" s="372">
        <v>27.505567928730514</v>
      </c>
      <c r="S25" s="368">
        <v>16</v>
      </c>
      <c r="T25" s="372">
        <v>1.7817371937639197</v>
      </c>
      <c r="U25" s="368">
        <v>27</v>
      </c>
      <c r="V25" s="372">
        <v>3.0066815144766146</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20881</v>
      </c>
      <c r="E26" s="350"/>
      <c r="F26" s="377">
        <v>21</v>
      </c>
      <c r="G26" s="372">
        <v>0.10056989607777406</v>
      </c>
      <c r="H26" s="350"/>
      <c r="I26" s="377">
        <v>370</v>
      </c>
      <c r="J26" s="372">
        <v>1.7719457880369716</v>
      </c>
      <c r="K26" s="377">
        <v>359</v>
      </c>
      <c r="L26" s="372">
        <v>97.027027027027017</v>
      </c>
      <c r="M26" s="377">
        <v>11</v>
      </c>
      <c r="N26" s="372">
        <v>2.9729729729729732</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117718</v>
      </c>
      <c r="E27" s="350"/>
      <c r="F27" s="377">
        <v>1693</v>
      </c>
      <c r="G27" s="372">
        <v>1.4381827757862009</v>
      </c>
      <c r="H27" s="350"/>
      <c r="I27" s="377">
        <v>1681</v>
      </c>
      <c r="J27" s="372">
        <v>1.4279889226796243</v>
      </c>
      <c r="K27" s="377">
        <v>1605</v>
      </c>
      <c r="L27" s="372">
        <v>95.478881618084472</v>
      </c>
      <c r="M27" s="377">
        <v>58</v>
      </c>
      <c r="N27" s="372">
        <v>3.4503271861986913</v>
      </c>
      <c r="O27" s="377">
        <v>0</v>
      </c>
      <c r="P27" s="372">
        <v>0</v>
      </c>
      <c r="Q27" s="377">
        <v>9</v>
      </c>
      <c r="R27" s="372">
        <v>0.53539559785841762</v>
      </c>
      <c r="S27" s="377">
        <v>3</v>
      </c>
      <c r="T27" s="372">
        <v>0.17846519928613919</v>
      </c>
      <c r="U27" s="377">
        <v>6</v>
      </c>
      <c r="V27" s="372">
        <v>0.35693039857227837</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14794</v>
      </c>
      <c r="E28" s="350"/>
      <c r="F28" s="377">
        <v>281</v>
      </c>
      <c r="G28" s="383">
        <v>1.8994186832499662</v>
      </c>
      <c r="H28" s="350"/>
      <c r="I28" s="377">
        <v>236</v>
      </c>
      <c r="J28" s="383">
        <v>1.5952413140462349</v>
      </c>
      <c r="K28" s="377">
        <v>109</v>
      </c>
      <c r="L28" s="383">
        <v>46.186440677966104</v>
      </c>
      <c r="M28" s="377">
        <v>7</v>
      </c>
      <c r="N28" s="383">
        <v>2.9661016949152543</v>
      </c>
      <c r="O28" s="377">
        <v>113</v>
      </c>
      <c r="P28" s="383">
        <v>47.881355932203391</v>
      </c>
      <c r="Q28" s="377">
        <v>0</v>
      </c>
      <c r="R28" s="383">
        <v>0</v>
      </c>
      <c r="S28" s="377">
        <v>0</v>
      </c>
      <c r="T28" s="383">
        <v>0</v>
      </c>
      <c r="U28" s="377">
        <v>7</v>
      </c>
      <c r="V28" s="383">
        <v>2.9661016949152543</v>
      </c>
      <c r="X28" s="606"/>
      <c r="Y28" s="606"/>
      <c r="Z28" s="606"/>
      <c r="AA28" s="604">
        <v>44804</v>
      </c>
      <c r="AB28" s="602">
        <v>19988</v>
      </c>
      <c r="AC28" s="602">
        <v>21716</v>
      </c>
      <c r="AD28" s="567"/>
      <c r="AE28" s="360"/>
      <c r="AF28" s="360"/>
      <c r="AG28" s="361"/>
      <c r="AH28" s="607"/>
    </row>
    <row r="29" spans="1:34" s="331" customFormat="1" x14ac:dyDescent="0.35">
      <c r="B29" s="384" t="s">
        <v>1</v>
      </c>
      <c r="C29" s="350"/>
      <c r="D29" s="611">
        <v>5454</v>
      </c>
      <c r="E29" s="350"/>
      <c r="F29" s="389">
        <v>110</v>
      </c>
      <c r="G29" s="393">
        <v>2.0168683535020171</v>
      </c>
      <c r="H29" s="350"/>
      <c r="I29" s="389">
        <v>72</v>
      </c>
      <c r="J29" s="393">
        <v>1.3201320132013201</v>
      </c>
      <c r="K29" s="389">
        <v>50</v>
      </c>
      <c r="L29" s="393">
        <v>69.444444444444443</v>
      </c>
      <c r="M29" s="389">
        <v>3</v>
      </c>
      <c r="N29" s="393">
        <v>4.1666666666666661</v>
      </c>
      <c r="O29" s="389">
        <v>0</v>
      </c>
      <c r="P29" s="393">
        <v>0</v>
      </c>
      <c r="Q29" s="389">
        <v>9</v>
      </c>
      <c r="R29" s="393">
        <v>12.5</v>
      </c>
      <c r="S29" s="389">
        <v>0</v>
      </c>
      <c r="T29" s="393">
        <v>0</v>
      </c>
      <c r="U29" s="389">
        <v>10</v>
      </c>
      <c r="V29" s="393">
        <v>13.888888888888889</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2058212</v>
      </c>
      <c r="E31" s="437"/>
      <c r="F31" s="440">
        <v>38438</v>
      </c>
      <c r="G31" s="441">
        <v>1.8675432851426383</v>
      </c>
      <c r="H31" s="437"/>
      <c r="I31" s="440">
        <v>26721</v>
      </c>
      <c r="J31" s="441">
        <v>1.2982627639912701</v>
      </c>
      <c r="K31" s="440">
        <v>23441</v>
      </c>
      <c r="L31" s="441">
        <v>87.725010291531007</v>
      </c>
      <c r="M31" s="440">
        <v>512</v>
      </c>
      <c r="N31" s="441">
        <v>1.916095954492721</v>
      </c>
      <c r="O31" s="440">
        <v>748</v>
      </c>
      <c r="P31" s="441">
        <v>2.7992964335167096</v>
      </c>
      <c r="Q31" s="440">
        <v>990</v>
      </c>
      <c r="R31" s="441">
        <v>3.7049511620074096</v>
      </c>
      <c r="S31" s="440">
        <v>192</v>
      </c>
      <c r="T31" s="441">
        <v>0.71853598293477039</v>
      </c>
      <c r="U31" s="440">
        <v>838</v>
      </c>
      <c r="V31" s="441">
        <v>3.1361101755173837</v>
      </c>
      <c r="X31" s="1260"/>
      <c r="Y31" s="1260"/>
      <c r="Z31" s="1261"/>
      <c r="AA31" s="1262">
        <v>44895</v>
      </c>
      <c r="AB31" s="1263">
        <v>30634</v>
      </c>
      <c r="AC31" s="1263">
        <v>17693</v>
      </c>
      <c r="AD31" s="1338"/>
      <c r="AE31" s="1264"/>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521" t="s">
        <v>387</v>
      </c>
      <c r="C33" s="1521"/>
      <c r="D33" s="1521"/>
      <c r="E33" s="1521"/>
      <c r="F33" s="1521"/>
      <c r="G33" s="1521"/>
      <c r="H33" s="1521"/>
      <c r="I33" s="1521"/>
      <c r="J33" s="1521"/>
      <c r="K33" s="1521"/>
      <c r="L33" s="1521"/>
      <c r="M33" s="1521"/>
      <c r="N33" s="1521"/>
      <c r="O33" s="1521"/>
      <c r="P33" s="1521"/>
      <c r="Q33" s="1521"/>
      <c r="R33" s="1521"/>
      <c r="S33" s="1521"/>
      <c r="T33" s="1521"/>
      <c r="U33" s="1521"/>
      <c r="V33" s="1521"/>
      <c r="X33" s="596"/>
      <c r="Y33" s="596"/>
      <c r="Z33" s="596"/>
      <c r="AA33" s="604">
        <v>44957</v>
      </c>
      <c r="AB33" s="602">
        <v>25222</v>
      </c>
      <c r="AC33" s="602">
        <v>21942</v>
      </c>
      <c r="AD33" s="396"/>
    </row>
    <row r="34" spans="2:30" s="394" customFormat="1" ht="12" customHeight="1" x14ac:dyDescent="0.25">
      <c r="B34" s="1521"/>
      <c r="C34" s="1521"/>
      <c r="D34" s="1521"/>
      <c r="E34" s="1521"/>
      <c r="F34" s="1521"/>
      <c r="G34" s="1521"/>
      <c r="H34" s="1521"/>
      <c r="I34" s="1521"/>
      <c r="J34" s="1521"/>
      <c r="K34" s="1521"/>
      <c r="L34" s="1521"/>
      <c r="M34" s="1521"/>
      <c r="N34" s="1521"/>
      <c r="O34" s="1521"/>
      <c r="P34" s="1521"/>
      <c r="Q34" s="1521"/>
      <c r="R34" s="1521"/>
      <c r="S34" s="1521"/>
      <c r="T34" s="1521"/>
      <c r="U34" s="1521"/>
      <c r="V34" s="1521"/>
      <c r="X34" s="596"/>
      <c r="Y34" s="596"/>
      <c r="Z34" s="596"/>
      <c r="AA34" s="604">
        <v>44985</v>
      </c>
      <c r="AB34" s="602">
        <v>28262</v>
      </c>
      <c r="AC34" s="602">
        <v>21287</v>
      </c>
      <c r="AD34" s="396"/>
    </row>
    <row r="35" spans="2:30" x14ac:dyDescent="0.25">
      <c r="B35" s="1481"/>
      <c r="C35" s="1481"/>
      <c r="D35" s="1481"/>
      <c r="AA35" s="604">
        <v>45016</v>
      </c>
      <c r="AB35" s="602">
        <v>37938</v>
      </c>
      <c r="AC35" s="602">
        <v>24401</v>
      </c>
    </row>
    <row r="36" spans="2:30" x14ac:dyDescent="0.25">
      <c r="B36" s="1470"/>
      <c r="C36" s="1470"/>
      <c r="D36" s="1470"/>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row r="55" spans="27:29" x14ac:dyDescent="0.25">
      <c r="AA55" s="604">
        <v>45626</v>
      </c>
      <c r="AB55" s="602">
        <v>34436</v>
      </c>
      <c r="AC55" s="602">
        <v>19875</v>
      </c>
    </row>
    <row r="56" spans="27:29" x14ac:dyDescent="0.25">
      <c r="AA56" s="604">
        <v>45657</v>
      </c>
      <c r="AB56" s="602">
        <v>30004</v>
      </c>
      <c r="AC56" s="602">
        <v>18320</v>
      </c>
    </row>
    <row r="57" spans="27:29" x14ac:dyDescent="0.25">
      <c r="AA57" s="604">
        <v>45688</v>
      </c>
      <c r="AB57" s="602">
        <v>29776</v>
      </c>
      <c r="AC57" s="602">
        <v>21050</v>
      </c>
    </row>
    <row r="58" spans="27:29" x14ac:dyDescent="0.25">
      <c r="AA58" s="604">
        <v>45716</v>
      </c>
      <c r="AB58" s="602">
        <v>38438</v>
      </c>
      <c r="AC58" s="602">
        <v>26721</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5"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36"/>
      <c r="C3" s="1536"/>
      <c r="D3" s="1536"/>
      <c r="E3" s="1536"/>
      <c r="F3" s="1536"/>
      <c r="G3" s="1536"/>
      <c r="H3" s="1536"/>
      <c r="I3" s="1536"/>
      <c r="J3" s="1536"/>
      <c r="K3" s="1536"/>
      <c r="L3" s="618"/>
      <c r="M3" s="618"/>
      <c r="W3" s="620"/>
      <c r="AA3" s="620"/>
      <c r="AD3" s="620"/>
    </row>
    <row r="4" spans="2:32" s="621" customFormat="1" ht="13.5" customHeight="1" x14ac:dyDescent="0.25">
      <c r="B4" s="1537"/>
      <c r="C4" s="1537"/>
      <c r="D4" s="1537"/>
      <c r="E4" s="1537"/>
      <c r="F4" s="1537"/>
      <c r="G4" s="1537"/>
      <c r="H4" s="1537"/>
      <c r="I4" s="1537"/>
      <c r="J4" s="1537"/>
      <c r="K4" s="1537"/>
      <c r="L4" s="1537"/>
      <c r="M4" s="1537"/>
      <c r="N4" s="1537"/>
      <c r="O4" s="1537"/>
      <c r="P4" s="1537"/>
      <c r="Q4" s="1537"/>
      <c r="R4" s="1537"/>
      <c r="S4" s="1537"/>
      <c r="T4" s="1537"/>
      <c r="U4" s="1537"/>
      <c r="V4" s="1537"/>
      <c r="W4" s="1537"/>
      <c r="X4" s="1537"/>
      <c r="Y4" s="1537"/>
      <c r="Z4" s="1537"/>
      <c r="AA4" s="1537"/>
      <c r="AB4" s="1537"/>
      <c r="AC4" s="1537"/>
      <c r="AD4" s="1537"/>
    </row>
    <row r="5" spans="2:32" s="623" customFormat="1" ht="16.5" customHeight="1" x14ac:dyDescent="0.25">
      <c r="B5" s="1538" t="s">
        <v>410</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c r="AD5" s="1538"/>
    </row>
    <row r="6" spans="2:32" s="623" customFormat="1" ht="14.25" customHeight="1" x14ac:dyDescent="0.25">
      <c r="B6" s="1472" t="str">
        <f>porsaad!$B$6</f>
        <v>Situación a 28 de febrero de 2025</v>
      </c>
      <c r="C6" s="1472"/>
      <c r="D6" s="1472"/>
      <c r="E6" s="1472"/>
      <c r="F6" s="1472"/>
      <c r="G6" s="1472"/>
      <c r="H6" s="1472"/>
      <c r="I6" s="1472"/>
      <c r="J6" s="1472"/>
      <c r="K6" s="1472"/>
      <c r="L6" s="1472"/>
      <c r="M6" s="1472"/>
      <c r="N6" s="1472"/>
      <c r="O6" s="1472"/>
      <c r="P6" s="1472"/>
      <c r="Q6" s="1472"/>
      <c r="R6" s="1472"/>
      <c r="S6" s="1472"/>
      <c r="T6" s="1472"/>
      <c r="U6" s="1472"/>
      <c r="V6" s="1472"/>
      <c r="W6" s="1472"/>
      <c r="X6" s="1472"/>
      <c r="Y6" s="1472"/>
      <c r="Z6" s="1472"/>
      <c r="AA6" s="1472"/>
      <c r="AB6" s="1472"/>
      <c r="AC6" s="1472"/>
      <c r="AD6" s="622"/>
    </row>
    <row r="7" spans="2:32" s="621" customFormat="1" ht="5.25" customHeight="1" x14ac:dyDescent="0.25">
      <c r="AC7" s="792"/>
    </row>
    <row r="8" spans="2:32" s="626" customFormat="1" ht="21.75" customHeight="1" x14ac:dyDescent="0.25">
      <c r="B8" s="1546" t="s">
        <v>27</v>
      </c>
      <c r="C8" s="625"/>
      <c r="D8" s="1567" t="s">
        <v>112</v>
      </c>
      <c r="E8" s="1577" t="s">
        <v>26</v>
      </c>
      <c r="F8" s="1578"/>
      <c r="G8" s="1578"/>
      <c r="H8" s="1578"/>
      <c r="I8" s="1578"/>
      <c r="J8" s="1578"/>
      <c r="K8" s="1578"/>
      <c r="L8" s="1578"/>
      <c r="M8" s="1578"/>
      <c r="N8" s="1578"/>
      <c r="O8" s="1578"/>
      <c r="P8" s="1578"/>
      <c r="Q8" s="1578"/>
      <c r="R8" s="1578"/>
      <c r="S8" s="1578"/>
      <c r="T8" s="1578"/>
      <c r="U8" s="1578"/>
      <c r="V8" s="1578"/>
      <c r="W8" s="1578"/>
      <c r="X8" s="1578"/>
      <c r="Y8" s="1578"/>
      <c r="Z8" s="1578"/>
      <c r="AA8" s="1549"/>
      <c r="AB8" s="625"/>
      <c r="AC8" s="1567" t="s">
        <v>0</v>
      </c>
      <c r="AD8" s="1579"/>
    </row>
    <row r="9" spans="2:32" s="626" customFormat="1" ht="21.75" customHeight="1" x14ac:dyDescent="0.25">
      <c r="B9" s="1576"/>
      <c r="C9" s="625"/>
      <c r="D9" s="1568"/>
      <c r="E9" s="1565" t="s">
        <v>22</v>
      </c>
      <c r="F9" s="1566"/>
      <c r="G9" s="627"/>
      <c r="H9" s="1565" t="s">
        <v>21</v>
      </c>
      <c r="I9" s="1566"/>
      <c r="J9" s="627"/>
      <c r="K9" s="1565" t="s">
        <v>20</v>
      </c>
      <c r="L9" s="1566"/>
      <c r="M9" s="627"/>
      <c r="N9" s="1565" t="s">
        <v>19</v>
      </c>
      <c r="O9" s="1566"/>
      <c r="P9" s="627"/>
      <c r="Q9" s="1565" t="s">
        <v>18</v>
      </c>
      <c r="R9" s="1566"/>
      <c r="S9" s="627"/>
      <c r="T9" s="1565" t="s">
        <v>17</v>
      </c>
      <c r="U9" s="1566"/>
      <c r="V9" s="627"/>
      <c r="W9" s="1565" t="s">
        <v>16</v>
      </c>
      <c r="X9" s="1566"/>
      <c r="Y9" s="627"/>
      <c r="Z9" s="1565" t="s">
        <v>15</v>
      </c>
      <c r="AA9" s="1566"/>
      <c r="AB9" s="625"/>
      <c r="AC9" s="1580"/>
      <c r="AD9" s="1581"/>
    </row>
    <row r="10" spans="2:32" s="626" customFormat="1" ht="21.75" customHeight="1" x14ac:dyDescent="0.25">
      <c r="B10" s="1547"/>
      <c r="C10" s="628"/>
      <c r="D10" s="1569"/>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0" t="s">
        <v>24</v>
      </c>
      <c r="D12" s="793" t="s">
        <v>31</v>
      </c>
      <c r="E12" s="794">
        <v>551</v>
      </c>
      <c r="F12" s="795">
        <v>0.20065769108912335</v>
      </c>
      <c r="G12" s="634"/>
      <c r="H12" s="796">
        <v>10561</v>
      </c>
      <c r="I12" s="795">
        <v>3.8459997742145764</v>
      </c>
      <c r="J12" s="634"/>
      <c r="K12" s="796">
        <v>6259</v>
      </c>
      <c r="L12" s="795">
        <v>2.2793402695586624</v>
      </c>
      <c r="M12" s="634"/>
      <c r="N12" s="796">
        <v>8925</v>
      </c>
      <c r="O12" s="795">
        <v>3.250217591597869</v>
      </c>
      <c r="P12" s="634"/>
      <c r="Q12" s="796">
        <v>8615</v>
      </c>
      <c r="R12" s="795">
        <v>3.1373248797328448</v>
      </c>
      <c r="S12" s="634"/>
      <c r="T12" s="796">
        <v>11824</v>
      </c>
      <c r="U12" s="795">
        <v>4.3059465325549802</v>
      </c>
      <c r="V12" s="634"/>
      <c r="W12" s="796">
        <v>39985</v>
      </c>
      <c r="X12" s="795">
        <v>14.561338980396727</v>
      </c>
      <c r="Y12" s="634"/>
      <c r="Z12" s="796">
        <v>187877</v>
      </c>
      <c r="AA12" s="795">
        <f t="shared" ref="AA12:AA21" si="0">Z12*100/$AC12</f>
        <v>68.419174280855216</v>
      </c>
      <c r="AB12" s="637"/>
      <c r="AC12" s="675">
        <f t="shared" ref="AC12:AD15" si="1">E12+H12+K12+N12+Q12+T12+W12+Z12</f>
        <v>274597</v>
      </c>
      <c r="AD12" s="676">
        <f t="shared" si="1"/>
        <v>100</v>
      </c>
      <c r="AF12" s="797"/>
    </row>
    <row r="13" spans="2:32" s="633" customFormat="1" ht="21" customHeight="1" x14ac:dyDescent="0.25">
      <c r="B13" s="1571"/>
      <c r="D13" s="798" t="s">
        <v>49</v>
      </c>
      <c r="E13" s="799">
        <v>778</v>
      </c>
      <c r="F13" s="800">
        <v>0.2027314017391123</v>
      </c>
      <c r="G13" s="634"/>
      <c r="H13" s="801">
        <v>12695</v>
      </c>
      <c r="I13" s="800">
        <v>3.3080657391748467</v>
      </c>
      <c r="J13" s="634"/>
      <c r="K13" s="801">
        <v>8080</v>
      </c>
      <c r="L13" s="800">
        <v>2.1054880797583899</v>
      </c>
      <c r="M13" s="634"/>
      <c r="N13" s="801">
        <v>11698</v>
      </c>
      <c r="O13" s="800">
        <v>3.0482672719076294</v>
      </c>
      <c r="P13" s="634"/>
      <c r="Q13" s="801">
        <v>13181</v>
      </c>
      <c r="R13" s="800">
        <v>3.4347077202098193</v>
      </c>
      <c r="S13" s="634"/>
      <c r="T13" s="801">
        <v>21600</v>
      </c>
      <c r="U13" s="800">
        <v>5.628532490443221</v>
      </c>
      <c r="V13" s="634"/>
      <c r="W13" s="801">
        <v>69634</v>
      </c>
      <c r="X13" s="800">
        <v>18.145242196274225</v>
      </c>
      <c r="Y13" s="634"/>
      <c r="Z13" s="801">
        <v>246093</v>
      </c>
      <c r="AA13" s="800">
        <f t="shared" si="0"/>
        <v>64.126965100492754</v>
      </c>
      <c r="AB13" s="637"/>
      <c r="AC13" s="683">
        <f t="shared" si="1"/>
        <v>383759</v>
      </c>
      <c r="AD13" s="684">
        <f t="shared" si="1"/>
        <v>100</v>
      </c>
      <c r="AF13" s="797"/>
    </row>
    <row r="14" spans="2:32" s="633" customFormat="1" ht="21" customHeight="1" x14ac:dyDescent="0.25">
      <c r="B14" s="1571"/>
      <c r="D14" s="798" t="s">
        <v>50</v>
      </c>
      <c r="E14" s="799">
        <v>372</v>
      </c>
      <c r="F14" s="800">
        <v>9.8442908405754148E-2</v>
      </c>
      <c r="G14" s="634"/>
      <c r="H14" s="801">
        <v>9774</v>
      </c>
      <c r="I14" s="800">
        <v>2.5865080289189275</v>
      </c>
      <c r="J14" s="634"/>
      <c r="K14" s="801">
        <v>7478</v>
      </c>
      <c r="L14" s="800">
        <v>1.9789141641350256</v>
      </c>
      <c r="M14" s="634"/>
      <c r="N14" s="801">
        <v>10138</v>
      </c>
      <c r="O14" s="800">
        <v>2.6828338855310094</v>
      </c>
      <c r="P14" s="634"/>
      <c r="Q14" s="801">
        <v>13838</v>
      </c>
      <c r="R14" s="800">
        <v>3.6619703401043706</v>
      </c>
      <c r="S14" s="634"/>
      <c r="T14" s="801">
        <v>24576</v>
      </c>
      <c r="U14" s="800">
        <v>6.5035831101607897</v>
      </c>
      <c r="V14" s="634"/>
      <c r="W14" s="801">
        <v>89696</v>
      </c>
      <c r="X14" s="800">
        <v>23.736384710651947</v>
      </c>
      <c r="Y14" s="634"/>
      <c r="Z14" s="801">
        <v>222012</v>
      </c>
      <c r="AA14" s="800">
        <f t="shared" si="0"/>
        <v>58.751362852092178</v>
      </c>
      <c r="AB14" s="637"/>
      <c r="AC14" s="683">
        <f t="shared" si="1"/>
        <v>377884</v>
      </c>
      <c r="AD14" s="684">
        <f t="shared" si="1"/>
        <v>100</v>
      </c>
      <c r="AF14" s="797"/>
    </row>
    <row r="15" spans="2:32" s="633" customFormat="1" ht="21" customHeight="1" x14ac:dyDescent="0.25">
      <c r="B15" s="1571"/>
      <c r="D15" s="802" t="s">
        <v>113</v>
      </c>
      <c r="E15" s="803">
        <v>596</v>
      </c>
      <c r="F15" s="804">
        <v>0.23913845956313096</v>
      </c>
      <c r="G15" s="634"/>
      <c r="H15" s="805">
        <v>11166</v>
      </c>
      <c r="I15" s="804">
        <v>4.4802349655736915</v>
      </c>
      <c r="J15" s="634"/>
      <c r="K15" s="805">
        <v>4993</v>
      </c>
      <c r="L15" s="804">
        <v>2.0033864573803908</v>
      </c>
      <c r="M15" s="634"/>
      <c r="N15" s="805">
        <v>5531</v>
      </c>
      <c r="O15" s="804">
        <v>2.2192530534289889</v>
      </c>
      <c r="P15" s="634"/>
      <c r="Q15" s="805">
        <v>8574</v>
      </c>
      <c r="R15" s="804">
        <v>3.4402234098897395</v>
      </c>
      <c r="S15" s="634"/>
      <c r="T15" s="805">
        <v>17302</v>
      </c>
      <c r="U15" s="804">
        <v>6.9422376298008253</v>
      </c>
      <c r="V15" s="634"/>
      <c r="W15" s="805">
        <v>73393</v>
      </c>
      <c r="X15" s="804">
        <v>29.448135843484682</v>
      </c>
      <c r="Y15" s="634"/>
      <c r="Z15" s="805">
        <v>127673</v>
      </c>
      <c r="AA15" s="804">
        <f t="shared" si="0"/>
        <v>51.227390180878551</v>
      </c>
      <c r="AB15" s="637"/>
      <c r="AC15" s="691">
        <f t="shared" si="1"/>
        <v>249228</v>
      </c>
      <c r="AD15" s="692">
        <f t="shared" si="1"/>
        <v>100</v>
      </c>
      <c r="AF15" s="797"/>
    </row>
    <row r="16" spans="2:32" s="633" customFormat="1" ht="21" customHeight="1" x14ac:dyDescent="0.25">
      <c r="B16" s="1572"/>
      <c r="D16" s="806" t="s">
        <v>68</v>
      </c>
      <c r="E16" s="807">
        <f>SUM(E12:E15)</f>
        <v>2297</v>
      </c>
      <c r="F16" s="808">
        <f t="shared" ref="F16:F21" si="2">E16*100/$AC16</f>
        <v>0.17868978457651222</v>
      </c>
      <c r="G16" s="634"/>
      <c r="H16" s="807">
        <f>SUM(H12:H15)</f>
        <v>44196</v>
      </c>
      <c r="I16" s="808">
        <f t="shared" ref="I16:I21" si="3">H16*100/$AC16</f>
        <v>3.438125258660659</v>
      </c>
      <c r="J16" s="634"/>
      <c r="K16" s="809">
        <f>SUM(K12:K15)</f>
        <v>26810</v>
      </c>
      <c r="L16" s="810">
        <f t="shared" ref="L16:L21" si="4">K16*100/$AC16</f>
        <v>2.0856217346522823</v>
      </c>
      <c r="M16" s="634"/>
      <c r="N16" s="809">
        <f>SUM(N12:N15)</f>
        <v>36292</v>
      </c>
      <c r="O16" s="810">
        <f t="shared" ref="O16:O21" si="5">N16*100/$AC16</f>
        <v>2.8232519207012543</v>
      </c>
      <c r="P16" s="634"/>
      <c r="Q16" s="809">
        <f>SUM(Q12:Q15)</f>
        <v>44208</v>
      </c>
      <c r="R16" s="810">
        <f t="shared" ref="R16:R21" si="6">Q16*100/$AC16</f>
        <v>3.4390587708134315</v>
      </c>
      <c r="S16" s="634"/>
      <c r="T16" s="809">
        <f>SUM(T12:T15)</f>
        <v>75302</v>
      </c>
      <c r="U16" s="810">
        <f t="shared" ref="U16:U21" si="7">T16*100/$AC16</f>
        <v>5.8579443440054515</v>
      </c>
      <c r="V16" s="634"/>
      <c r="W16" s="809">
        <f>SUM(W12:W15)</f>
        <v>272708</v>
      </c>
      <c r="X16" s="810">
        <f t="shared" ref="X16:X21" si="8">W16*100/$AC16</f>
        <v>21.214686013187414</v>
      </c>
      <c r="Y16" s="634"/>
      <c r="Z16" s="807">
        <f>SUM(Z12:Z15)</f>
        <v>783655</v>
      </c>
      <c r="AA16" s="808">
        <f t="shared" si="0"/>
        <v>60.962622173402991</v>
      </c>
      <c r="AB16" s="637"/>
      <c r="AC16" s="811">
        <f>SUM(AC12:AC15)</f>
        <v>1285468</v>
      </c>
      <c r="AD16" s="812">
        <f t="shared" ref="AD16:AD21" si="9">F16+I16+L16+O16+R16+U16+X16+AA16</f>
        <v>100</v>
      </c>
      <c r="AF16" s="797"/>
    </row>
    <row r="17" spans="2:32" s="633" customFormat="1" ht="21" customHeight="1" x14ac:dyDescent="0.25">
      <c r="B17" s="1570" t="s">
        <v>23</v>
      </c>
      <c r="D17" s="793" t="s">
        <v>31</v>
      </c>
      <c r="E17" s="796">
        <v>734</v>
      </c>
      <c r="F17" s="795">
        <v>0.4651604930447733</v>
      </c>
      <c r="G17" s="634"/>
      <c r="H17" s="796">
        <v>22608</v>
      </c>
      <c r="I17" s="795">
        <v>14.327450172692417</v>
      </c>
      <c r="J17" s="634"/>
      <c r="K17" s="796">
        <v>9774</v>
      </c>
      <c r="L17" s="795">
        <v>6.1941126144681391</v>
      </c>
      <c r="M17" s="634"/>
      <c r="N17" s="796">
        <v>11038</v>
      </c>
      <c r="O17" s="795">
        <v>6.9951519376406095</v>
      </c>
      <c r="P17" s="634"/>
      <c r="Q17" s="796">
        <v>9803</v>
      </c>
      <c r="R17" s="795">
        <v>6.2124908900789002</v>
      </c>
      <c r="S17" s="634"/>
      <c r="T17" s="796">
        <v>13044</v>
      </c>
      <c r="U17" s="795">
        <v>8.2664216229918566</v>
      </c>
      <c r="V17" s="634"/>
      <c r="W17" s="796">
        <v>30163</v>
      </c>
      <c r="X17" s="795">
        <v>19.115307836116479</v>
      </c>
      <c r="Y17" s="634"/>
      <c r="Z17" s="796">
        <v>60631</v>
      </c>
      <c r="AA17" s="795">
        <f t="shared" si="0"/>
        <v>38.423904432966822</v>
      </c>
      <c r="AB17" s="637"/>
      <c r="AC17" s="675">
        <f>E17+H17+K17+N17+Q17+T17+W17+Z17</f>
        <v>157795</v>
      </c>
      <c r="AD17" s="676">
        <f t="shared" si="9"/>
        <v>100</v>
      </c>
      <c r="AF17" s="797"/>
    </row>
    <row r="18" spans="2:32" s="633" customFormat="1" ht="21" customHeight="1" x14ac:dyDescent="0.25">
      <c r="B18" s="1571"/>
      <c r="D18" s="798" t="s">
        <v>49</v>
      </c>
      <c r="E18" s="801">
        <v>1042</v>
      </c>
      <c r="F18" s="800">
        <v>0.44652039766883783</v>
      </c>
      <c r="G18" s="634"/>
      <c r="H18" s="801">
        <v>31632</v>
      </c>
      <c r="I18" s="800">
        <v>13.555022283167638</v>
      </c>
      <c r="J18" s="634"/>
      <c r="K18" s="801">
        <v>12786</v>
      </c>
      <c r="L18" s="800">
        <v>5.479088104216661</v>
      </c>
      <c r="M18" s="634"/>
      <c r="N18" s="801">
        <v>15428</v>
      </c>
      <c r="O18" s="800">
        <v>6.6112444292080905</v>
      </c>
      <c r="P18" s="634"/>
      <c r="Q18" s="801">
        <v>15804</v>
      </c>
      <c r="R18" s="800">
        <v>6.7723688721288999</v>
      </c>
      <c r="S18" s="634"/>
      <c r="T18" s="801">
        <v>23569</v>
      </c>
      <c r="U18" s="800">
        <v>10.099845731916352</v>
      </c>
      <c r="V18" s="634"/>
      <c r="W18" s="801">
        <v>47812</v>
      </c>
      <c r="X18" s="800">
        <v>20.488515598217347</v>
      </c>
      <c r="Y18" s="634"/>
      <c r="Z18" s="801">
        <v>85287</v>
      </c>
      <c r="AA18" s="800">
        <f t="shared" si="0"/>
        <v>36.547394583476176</v>
      </c>
      <c r="AB18" s="637"/>
      <c r="AC18" s="683">
        <f>E18+H18+K18+N18+Q18+T18+W18+Z18</f>
        <v>233360</v>
      </c>
      <c r="AD18" s="684">
        <f t="shared" si="9"/>
        <v>100</v>
      </c>
      <c r="AF18" s="797"/>
    </row>
    <row r="19" spans="2:32" s="633" customFormat="1" ht="21" customHeight="1" x14ac:dyDescent="0.25">
      <c r="B19" s="1571"/>
      <c r="D19" s="798" t="s">
        <v>50</v>
      </c>
      <c r="E19" s="801">
        <v>420</v>
      </c>
      <c r="F19" s="800">
        <v>0.18638998109473048</v>
      </c>
      <c r="G19" s="634"/>
      <c r="H19" s="801">
        <v>22402</v>
      </c>
      <c r="I19" s="800">
        <v>9.9416865630575053</v>
      </c>
      <c r="J19" s="634"/>
      <c r="K19" s="801">
        <v>12848</v>
      </c>
      <c r="L19" s="800">
        <v>5.7017582788216599</v>
      </c>
      <c r="M19" s="634"/>
      <c r="N19" s="801">
        <v>14101</v>
      </c>
      <c r="O19" s="800">
        <v>6.2578217224209398</v>
      </c>
      <c r="P19" s="634"/>
      <c r="Q19" s="801">
        <v>15744</v>
      </c>
      <c r="R19" s="800">
        <v>6.9869615770367544</v>
      </c>
      <c r="S19" s="634"/>
      <c r="T19" s="801">
        <v>24128</v>
      </c>
      <c r="U19" s="800">
        <v>10.707660628222994</v>
      </c>
      <c r="V19" s="634"/>
      <c r="W19" s="801">
        <v>48084</v>
      </c>
      <c r="X19" s="800">
        <v>21.338990121331001</v>
      </c>
      <c r="Y19" s="634"/>
      <c r="Z19" s="801">
        <v>87607</v>
      </c>
      <c r="AA19" s="800">
        <f t="shared" si="0"/>
        <v>38.878731128014415</v>
      </c>
      <c r="AB19" s="637"/>
      <c r="AC19" s="683">
        <f>E19+H19+K19+N19+Q19+T19+W19+Z19</f>
        <v>225334</v>
      </c>
      <c r="AD19" s="684">
        <f t="shared" si="9"/>
        <v>100</v>
      </c>
      <c r="AF19" s="797"/>
    </row>
    <row r="20" spans="2:32" s="633" customFormat="1" ht="21" customHeight="1" x14ac:dyDescent="0.25">
      <c r="B20" s="1571"/>
      <c r="D20" s="802" t="s">
        <v>113</v>
      </c>
      <c r="E20" s="805">
        <v>742</v>
      </c>
      <c r="F20" s="804">
        <v>0.47486480432626155</v>
      </c>
      <c r="G20" s="634"/>
      <c r="H20" s="805">
        <v>15876</v>
      </c>
      <c r="I20" s="804">
        <v>10.160314869924163</v>
      </c>
      <c r="J20" s="634"/>
      <c r="K20" s="805">
        <v>7886</v>
      </c>
      <c r="L20" s="804">
        <v>5.0468784998880034</v>
      </c>
      <c r="M20" s="634"/>
      <c r="N20" s="805">
        <v>6704</v>
      </c>
      <c r="O20" s="804">
        <v>4.2904227064733931</v>
      </c>
      <c r="P20" s="634"/>
      <c r="Q20" s="805">
        <v>8000</v>
      </c>
      <c r="R20" s="804">
        <v>5.1198361652427122</v>
      </c>
      <c r="S20" s="634"/>
      <c r="T20" s="805">
        <v>14888</v>
      </c>
      <c r="U20" s="804">
        <v>9.5280151035166867</v>
      </c>
      <c r="V20" s="634"/>
      <c r="W20" s="805">
        <v>37522</v>
      </c>
      <c r="X20" s="804">
        <v>24.013311574029633</v>
      </c>
      <c r="Y20" s="634"/>
      <c r="Z20" s="805">
        <v>64637</v>
      </c>
      <c r="AA20" s="804">
        <f t="shared" si="0"/>
        <v>41.366356276599149</v>
      </c>
      <c r="AB20" s="637"/>
      <c r="AC20" s="691">
        <f>E20+H20+K20+N20+Q20+T20+W20+Z20</f>
        <v>156255</v>
      </c>
      <c r="AD20" s="692">
        <f t="shared" si="9"/>
        <v>100</v>
      </c>
      <c r="AF20" s="797"/>
    </row>
    <row r="21" spans="2:32" s="633" customFormat="1" ht="21" customHeight="1" x14ac:dyDescent="0.25">
      <c r="B21" s="1572"/>
      <c r="D21" s="813" t="s">
        <v>68</v>
      </c>
      <c r="E21" s="809">
        <f>SUM(E17:E20)</f>
        <v>2938</v>
      </c>
      <c r="F21" s="810">
        <f t="shared" si="2"/>
        <v>0.3802035344176079</v>
      </c>
      <c r="G21" s="634"/>
      <c r="H21" s="809">
        <f>SUM(H17:H20)</f>
        <v>92518</v>
      </c>
      <c r="I21" s="810">
        <f t="shared" si="3"/>
        <v>11.972658474216558</v>
      </c>
      <c r="J21" s="634"/>
      <c r="K21" s="809">
        <f>SUM(K17:K20)</f>
        <v>43294</v>
      </c>
      <c r="L21" s="810">
        <f t="shared" si="4"/>
        <v>5.6026316606793456</v>
      </c>
      <c r="M21" s="634"/>
      <c r="N21" s="809">
        <f>SUM(N17:N20)</f>
        <v>47271</v>
      </c>
      <c r="O21" s="810">
        <f t="shared" si="5"/>
        <v>6.1172911080513082</v>
      </c>
      <c r="P21" s="634"/>
      <c r="Q21" s="809">
        <f>SUM(Q17:Q20)</f>
        <v>49351</v>
      </c>
      <c r="R21" s="810">
        <f t="shared" si="6"/>
        <v>6.3864617518867828</v>
      </c>
      <c r="S21" s="634"/>
      <c r="T21" s="809">
        <f>SUM(T17:T20)</f>
        <v>75629</v>
      </c>
      <c r="U21" s="810">
        <f t="shared" si="7"/>
        <v>9.7870704916505336</v>
      </c>
      <c r="V21" s="634"/>
      <c r="W21" s="809">
        <f>SUM(W17:W20)</f>
        <v>163581</v>
      </c>
      <c r="X21" s="810">
        <f t="shared" si="8"/>
        <v>21.168847639062871</v>
      </c>
      <c r="Y21" s="634"/>
      <c r="Z21" s="809">
        <f>SUM(Z17:Z20)</f>
        <v>298162</v>
      </c>
      <c r="AA21" s="810">
        <f t="shared" si="0"/>
        <v>38.584835340034992</v>
      </c>
      <c r="AB21" s="637"/>
      <c r="AC21" s="811">
        <f>SUM(AC17:AC20)</f>
        <v>772744</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73" t="s">
        <v>0</v>
      </c>
      <c r="C23" s="1574"/>
      <c r="D23" s="1575"/>
      <c r="E23" s="816">
        <f>E16+E21</f>
        <v>5235</v>
      </c>
      <c r="F23" s="817">
        <f>E23*100/$AC23</f>
        <v>0.25434697689062158</v>
      </c>
      <c r="G23" s="1265"/>
      <c r="H23" s="664">
        <f>H16+H21</f>
        <v>136714</v>
      </c>
      <c r="I23" s="665">
        <f>H23*100/$AC23</f>
        <v>6.6423672585720031</v>
      </c>
      <c r="J23" s="1265"/>
      <c r="K23" s="664">
        <f>K16+K21</f>
        <v>70104</v>
      </c>
      <c r="L23" s="665">
        <f>K23*100/$AC23</f>
        <v>3.4060631266361288</v>
      </c>
      <c r="M23" s="1265"/>
      <c r="N23" s="664">
        <f>N16+N21</f>
        <v>83563</v>
      </c>
      <c r="O23" s="665">
        <f>N23*100/$AC23</f>
        <v>4.0599802158378244</v>
      </c>
      <c r="P23" s="1265"/>
      <c r="Q23" s="664">
        <f>Q16+Q21</f>
        <v>93559</v>
      </c>
      <c r="R23" s="665">
        <f>Q23*100/$AC23</f>
        <v>4.5456444719980258</v>
      </c>
      <c r="S23" s="1265"/>
      <c r="T23" s="664">
        <f>T16+T21</f>
        <v>150931</v>
      </c>
      <c r="U23" s="665">
        <f>T23*100/$AC23</f>
        <v>7.3331124296233821</v>
      </c>
      <c r="V23" s="1265"/>
      <c r="W23" s="664">
        <f>W16+W21</f>
        <v>436289</v>
      </c>
      <c r="X23" s="665">
        <f>W23*100/$AC23</f>
        <v>21.197476256090237</v>
      </c>
      <c r="Y23" s="1265"/>
      <c r="Z23" s="664">
        <f>Z16+Z21</f>
        <v>1081817</v>
      </c>
      <c r="AA23" s="665">
        <f>Z23*100/$AC23</f>
        <v>52.561009264351775</v>
      </c>
      <c r="AB23" s="1265"/>
      <c r="AC23" s="664">
        <f>AC16+AC21</f>
        <v>2058212</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535" t="s">
        <v>14</v>
      </c>
      <c r="D37" s="1535"/>
      <c r="E37" s="1535"/>
      <c r="F37" s="1535"/>
      <c r="G37" s="1535"/>
      <c r="H37" s="1535"/>
      <c r="I37" s="1535"/>
      <c r="J37" s="1535"/>
      <c r="K37" s="1535"/>
      <c r="L37" s="1535"/>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531"/>
      <c r="C46" s="1531"/>
      <c r="D46" s="1531"/>
      <c r="E46" s="1531"/>
      <c r="F46" s="1531"/>
      <c r="G46" s="1531"/>
      <c r="H46" s="1531"/>
      <c r="I46" s="1531"/>
      <c r="J46" s="1531"/>
      <c r="K46" s="1531"/>
      <c r="L46" s="1531"/>
      <c r="M46" s="1531"/>
      <c r="N46" s="1531"/>
      <c r="O46" s="1531"/>
      <c r="P46" s="656"/>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7"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82"/>
      <c r="C3" s="1582"/>
      <c r="D3" s="1582"/>
      <c r="E3" s="1582"/>
      <c r="F3" s="1582"/>
      <c r="G3" s="1582"/>
      <c r="H3" s="1582"/>
      <c r="I3" s="1582"/>
      <c r="J3" s="12"/>
      <c r="Q3" s="16"/>
    </row>
    <row r="4" spans="2:30" s="4" customFormat="1" ht="2.25" customHeight="1" x14ac:dyDescent="0.25">
      <c r="B4" s="1583"/>
      <c r="C4" s="1583"/>
      <c r="D4" s="1583"/>
      <c r="E4" s="1583"/>
      <c r="F4" s="1583"/>
      <c r="G4" s="1583"/>
      <c r="H4" s="1583"/>
      <c r="I4" s="1583"/>
      <c r="J4" s="1583"/>
      <c r="K4" s="1583"/>
      <c r="L4" s="1583"/>
      <c r="M4" s="1583"/>
      <c r="N4" s="1583"/>
      <c r="O4" s="1583"/>
      <c r="P4" s="1583"/>
      <c r="Q4" s="1583"/>
      <c r="R4" s="1583"/>
      <c r="S4" s="1583"/>
      <c r="T4" s="1583"/>
    </row>
    <row r="5" spans="2:30" s="738" customFormat="1" ht="16.5" customHeight="1" x14ac:dyDescent="0.25">
      <c r="B5" s="1538" t="s">
        <v>411</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712"/>
    </row>
    <row r="6" spans="2:30" s="738" customFormat="1" ht="14.25" customHeight="1" x14ac:dyDescent="0.25">
      <c r="B6" s="1472" t="str">
        <f>porsaad!$B$6</f>
        <v>Situación a 28 de febrero de 2025</v>
      </c>
      <c r="C6" s="1472"/>
      <c r="D6" s="1472"/>
      <c r="E6" s="1472"/>
      <c r="F6" s="1472"/>
      <c r="G6" s="1472"/>
      <c r="H6" s="1472"/>
      <c r="I6" s="1472"/>
      <c r="J6" s="1472"/>
      <c r="K6" s="1472"/>
      <c r="L6" s="1472"/>
      <c r="M6" s="1472"/>
      <c r="N6" s="1472"/>
      <c r="O6" s="1472"/>
      <c r="P6" s="1472"/>
      <c r="Q6" s="1472"/>
      <c r="R6" s="1472"/>
      <c r="S6" s="1472"/>
      <c r="T6" s="1472"/>
      <c r="U6" s="1472"/>
      <c r="V6" s="1472"/>
      <c r="W6" s="1472"/>
      <c r="X6" s="1472"/>
      <c r="Y6" s="1472"/>
      <c r="Z6" s="1472"/>
      <c r="AA6" s="1472"/>
      <c r="AB6" s="1472"/>
      <c r="AC6" s="1472"/>
    </row>
    <row r="7" spans="2:30" s="133" customFormat="1" ht="5.25" customHeight="1" x14ac:dyDescent="0.25"/>
    <row r="8" spans="2:30" s="134" customFormat="1" ht="21.75" customHeight="1" x14ac:dyDescent="0.25">
      <c r="B8" s="1584" t="s">
        <v>27</v>
      </c>
      <c r="D8" s="1584" t="s">
        <v>112</v>
      </c>
      <c r="E8" s="1584" t="s">
        <v>26</v>
      </c>
      <c r="F8" s="1584"/>
      <c r="G8" s="1584"/>
      <c r="H8" s="1584"/>
      <c r="I8" s="1584"/>
      <c r="J8" s="1584"/>
      <c r="K8" s="1584"/>
      <c r="L8" s="1584"/>
      <c r="M8" s="1584"/>
      <c r="N8" s="1584"/>
      <c r="O8" s="1584"/>
      <c r="P8" s="1584"/>
      <c r="Q8" s="1584"/>
      <c r="R8" s="1584"/>
      <c r="S8" s="1584"/>
    </row>
    <row r="9" spans="2:30" s="134" customFormat="1" ht="21.75" customHeight="1" x14ac:dyDescent="0.25">
      <c r="B9" s="1584"/>
      <c r="D9" s="158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84"/>
      <c r="D10" s="158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85" t="s">
        <v>24</v>
      </c>
      <c r="D12" s="141" t="s">
        <v>31</v>
      </c>
      <c r="E12" s="142">
        <f>'36perfresol'!E12</f>
        <v>551</v>
      </c>
      <c r="F12" s="141"/>
      <c r="G12" s="142">
        <f>'36perfresol'!H12</f>
        <v>10561</v>
      </c>
      <c r="H12" s="141"/>
      <c r="I12" s="142">
        <f>'36perfresol'!K12</f>
        <v>6259</v>
      </c>
      <c r="J12" s="141"/>
      <c r="K12" s="142">
        <f>'36perfresol'!N12</f>
        <v>8925</v>
      </c>
      <c r="L12" s="141"/>
      <c r="M12" s="142">
        <f>'36perfresol'!Q12</f>
        <v>8615</v>
      </c>
      <c r="N12" s="141"/>
      <c r="O12" s="142">
        <f>'36perfresol'!T12</f>
        <v>11824</v>
      </c>
      <c r="P12" s="141"/>
      <c r="Q12" s="142">
        <f>'36perfresol'!W12</f>
        <v>39985</v>
      </c>
      <c r="R12" s="141"/>
      <c r="S12" s="142">
        <f>'36perfresol'!Z12</f>
        <v>187877</v>
      </c>
      <c r="T12" s="143"/>
      <c r="V12" s="144">
        <f>E12/E$16</f>
        <v>0.23987810187200698</v>
      </c>
      <c r="W12" s="144">
        <f>G12/G$16</f>
        <v>0.23895827676712825</v>
      </c>
      <c r="X12" s="144">
        <f>I12/I$16</f>
        <v>0.23345766505035434</v>
      </c>
      <c r="Y12" s="144">
        <f>K12/K$16</f>
        <v>0.24592196627355892</v>
      </c>
      <c r="Z12" s="144">
        <f>M12/M$16</f>
        <v>0.19487423090843287</v>
      </c>
      <c r="AA12" s="144">
        <f>O12/O$16</f>
        <v>0.1570210618575868</v>
      </c>
      <c r="AB12" s="144">
        <f>Q12/Q$16</f>
        <v>0.14662202795664228</v>
      </c>
      <c r="AC12" s="144">
        <f>S12/S$16</f>
        <v>0.23974453043750119</v>
      </c>
      <c r="AD12" s="144"/>
    </row>
    <row r="13" spans="2:30" s="140" customFormat="1" ht="21" customHeight="1" x14ac:dyDescent="0.25">
      <c r="B13" s="1585"/>
      <c r="D13" s="141" t="s">
        <v>49</v>
      </c>
      <c r="E13" s="142">
        <f>'36perfresol'!E13</f>
        <v>778</v>
      </c>
      <c r="F13" s="141"/>
      <c r="G13" s="142">
        <f>'36perfresol'!H13</f>
        <v>12695</v>
      </c>
      <c r="H13" s="141"/>
      <c r="I13" s="142">
        <f>'36perfresol'!K13</f>
        <v>8080</v>
      </c>
      <c r="J13" s="141"/>
      <c r="K13" s="142">
        <f>'36perfresol'!N13</f>
        <v>11698</v>
      </c>
      <c r="L13" s="141"/>
      <c r="M13" s="142">
        <f>'36perfresol'!Q13</f>
        <v>13181</v>
      </c>
      <c r="N13" s="141"/>
      <c r="O13" s="142">
        <f>'36perfresol'!T13</f>
        <v>21600</v>
      </c>
      <c r="P13" s="141"/>
      <c r="Q13" s="142">
        <f>'36perfresol'!W13</f>
        <v>69634</v>
      </c>
      <c r="R13" s="141"/>
      <c r="S13" s="142">
        <f>'36perfresol'!Z13</f>
        <v>246093</v>
      </c>
      <c r="T13" s="143"/>
      <c r="V13" s="144">
        <f>E13/E$16</f>
        <v>0.3387026556377884</v>
      </c>
      <c r="W13" s="144">
        <f>G13/G$16</f>
        <v>0.28724318942890759</v>
      </c>
      <c r="X13" s="144">
        <f>I13/I$16</f>
        <v>0.30138008205893324</v>
      </c>
      <c r="Y13" s="144">
        <f>K13/K$16</f>
        <v>0.32232999008045848</v>
      </c>
      <c r="Z13" s="144">
        <f>M13/M$16</f>
        <v>0.29815870430691277</v>
      </c>
      <c r="AA13" s="144">
        <f>O13/O$16</f>
        <v>0.28684497091710709</v>
      </c>
      <c r="AB13" s="144">
        <f>Q13/Q$16</f>
        <v>0.25534271088490251</v>
      </c>
      <c r="AC13" s="144">
        <f>S13/S$16</f>
        <v>0.31403232289719329</v>
      </c>
      <c r="AD13" s="144"/>
    </row>
    <row r="14" spans="2:30" s="140" customFormat="1" ht="21" customHeight="1" x14ac:dyDescent="0.25">
      <c r="B14" s="1585"/>
      <c r="D14" s="141" t="s">
        <v>50</v>
      </c>
      <c r="E14" s="142">
        <f>'36perfresol'!E14</f>
        <v>372</v>
      </c>
      <c r="F14" s="141"/>
      <c r="G14" s="142">
        <f>'36perfresol'!H14</f>
        <v>9774</v>
      </c>
      <c r="H14" s="141"/>
      <c r="I14" s="142">
        <f>'36perfresol'!K14</f>
        <v>7478</v>
      </c>
      <c r="J14" s="141"/>
      <c r="K14" s="142">
        <f>'36perfresol'!N14</f>
        <v>10138</v>
      </c>
      <c r="L14" s="141"/>
      <c r="M14" s="142">
        <f>'36perfresol'!Q14</f>
        <v>13838</v>
      </c>
      <c r="N14" s="141"/>
      <c r="O14" s="142">
        <f>'36perfresol'!T14</f>
        <v>24576</v>
      </c>
      <c r="P14" s="141"/>
      <c r="Q14" s="142">
        <f>'36perfresol'!W14</f>
        <v>89696</v>
      </c>
      <c r="R14" s="141"/>
      <c r="S14" s="142">
        <f>'36perfresol'!Z14</f>
        <v>222012</v>
      </c>
      <c r="T14" s="143"/>
      <c r="V14" s="144">
        <f>E14/E$16</f>
        <v>0.16195037004788854</v>
      </c>
      <c r="W14" s="144">
        <f>G14/G$16</f>
        <v>0.22115123540591908</v>
      </c>
      <c r="X14" s="144">
        <f>I14/I$16</f>
        <v>0.27892577396493845</v>
      </c>
      <c r="Y14" s="144">
        <f>K14/K$16</f>
        <v>0.27934531026121462</v>
      </c>
      <c r="Z14" s="144">
        <f>M14/M$16</f>
        <v>0.31302026782482806</v>
      </c>
      <c r="AA14" s="144">
        <f>O14/O$16</f>
        <v>0.32636583357679744</v>
      </c>
      <c r="AB14" s="144">
        <f>Q14/Q$16</f>
        <v>0.32890857620605191</v>
      </c>
      <c r="AC14" s="144">
        <f>S14/S$16</f>
        <v>0.28330323930811391</v>
      </c>
      <c r="AD14" s="144"/>
    </row>
    <row r="15" spans="2:30" s="140" customFormat="1" ht="21" customHeight="1" x14ac:dyDescent="0.25">
      <c r="B15" s="1585"/>
      <c r="D15" s="141" t="s">
        <v>113</v>
      </c>
      <c r="E15" s="142">
        <f>'36perfresol'!E15</f>
        <v>596</v>
      </c>
      <c r="F15" s="141"/>
      <c r="G15" s="142">
        <f>'36perfresol'!H15</f>
        <v>11166</v>
      </c>
      <c r="H15" s="141"/>
      <c r="I15" s="142">
        <f>'36perfresol'!K15</f>
        <v>4993</v>
      </c>
      <c r="J15" s="141"/>
      <c r="K15" s="142">
        <f>'36perfresol'!N15</f>
        <v>5531</v>
      </c>
      <c r="L15" s="141"/>
      <c r="M15" s="142">
        <f>'36perfresol'!Q15</f>
        <v>8574</v>
      </c>
      <c r="N15" s="141"/>
      <c r="O15" s="142">
        <f>'36perfresol'!T15</f>
        <v>17302</v>
      </c>
      <c r="P15" s="141"/>
      <c r="Q15" s="142">
        <f>'36perfresol'!W15</f>
        <v>73393</v>
      </c>
      <c r="R15" s="141"/>
      <c r="S15" s="142">
        <f>'36perfresol'!Z15</f>
        <v>127673</v>
      </c>
      <c r="T15" s="143"/>
      <c r="V15" s="144">
        <f>E15/E$16</f>
        <v>0.25946887244231609</v>
      </c>
      <c r="W15" s="144">
        <f>G15/G$16</f>
        <v>0.25264729839804506</v>
      </c>
      <c r="X15" s="144">
        <f>I15/I$16</f>
        <v>0.18623647892577397</v>
      </c>
      <c r="Y15" s="144">
        <f>K15/K$16</f>
        <v>0.15240273338476798</v>
      </c>
      <c r="Z15" s="144">
        <f>M15/M$16</f>
        <v>0.19394679695982628</v>
      </c>
      <c r="AA15" s="144">
        <f>O15/O$16</f>
        <v>0.22976813364850868</v>
      </c>
      <c r="AB15" s="144">
        <f>Q15/Q$16</f>
        <v>0.26912668495240333</v>
      </c>
      <c r="AC15" s="144">
        <f>S15/S$16</f>
        <v>0.16291990735719161</v>
      </c>
      <c r="AD15" s="144"/>
    </row>
    <row r="16" spans="2:30" s="140" customFormat="1" ht="21" customHeight="1" x14ac:dyDescent="0.25">
      <c r="B16" s="1585"/>
      <c r="D16" s="145" t="s">
        <v>68</v>
      </c>
      <c r="E16" s="142">
        <f>SUM(E12:E15)</f>
        <v>2297</v>
      </c>
      <c r="F16" s="141"/>
      <c r="G16" s="142">
        <f>SUM(G12:G15)</f>
        <v>44196</v>
      </c>
      <c r="H16" s="141"/>
      <c r="I16" s="142">
        <f>SUM(I12:I15)</f>
        <v>26810</v>
      </c>
      <c r="J16" s="141"/>
      <c r="K16" s="142">
        <f>SUM(K12:K15)</f>
        <v>36292</v>
      </c>
      <c r="L16" s="141"/>
      <c r="M16" s="142">
        <f>SUM(M12:M15)</f>
        <v>44208</v>
      </c>
      <c r="N16" s="141"/>
      <c r="O16" s="142">
        <f>SUM(O12:O15)</f>
        <v>75302</v>
      </c>
      <c r="P16" s="141"/>
      <c r="Q16" s="142">
        <f>SUM(Q12:Q15)</f>
        <v>272708</v>
      </c>
      <c r="R16" s="141"/>
      <c r="S16" s="142">
        <f>SUM(S12:S15)</f>
        <v>783655</v>
      </c>
      <c r="T16" s="143"/>
      <c r="V16" s="144"/>
    </row>
    <row r="17" spans="2:29" s="140" customFormat="1" ht="21" customHeight="1" x14ac:dyDescent="0.25">
      <c r="B17" s="1585" t="s">
        <v>23</v>
      </c>
      <c r="D17" s="141" t="s">
        <v>31</v>
      </c>
      <c r="E17" s="142">
        <f>'36perfresol'!E17</f>
        <v>734</v>
      </c>
      <c r="F17" s="141"/>
      <c r="G17" s="142">
        <f>'36perfresol'!H17</f>
        <v>22608</v>
      </c>
      <c r="H17" s="141"/>
      <c r="I17" s="142">
        <f>'36perfresol'!K17</f>
        <v>9774</v>
      </c>
      <c r="J17" s="141"/>
      <c r="K17" s="142">
        <f>'36perfresol'!N17</f>
        <v>11038</v>
      </c>
      <c r="L17" s="141"/>
      <c r="M17" s="142">
        <f>'36perfresol'!Q17</f>
        <v>9803</v>
      </c>
      <c r="N17" s="141"/>
      <c r="O17" s="142">
        <f>'36perfresol'!T17</f>
        <v>13044</v>
      </c>
      <c r="P17" s="141"/>
      <c r="Q17" s="142">
        <f>'36perfresol'!W17</f>
        <v>30163</v>
      </c>
      <c r="R17" s="141"/>
      <c r="S17" s="142">
        <f>'36perfresol'!Z17</f>
        <v>60631</v>
      </c>
      <c r="T17" s="143"/>
      <c r="V17" s="144">
        <f>E17/E$21</f>
        <v>0.24982981620149761</v>
      </c>
      <c r="W17" s="144">
        <f>G17/G$21</f>
        <v>0.24436325904148382</v>
      </c>
      <c r="X17" s="144">
        <f>I17/I$21</f>
        <v>0.22575876564881969</v>
      </c>
      <c r="Y17" s="144">
        <f>K17/K$21</f>
        <v>0.2335046857481331</v>
      </c>
      <c r="Z17" s="144">
        <f>M17/M$21</f>
        <v>0.19863832546452959</v>
      </c>
      <c r="AA17" s="144">
        <f>O17/O$21</f>
        <v>0.17247352206164301</v>
      </c>
      <c r="AB17" s="144">
        <f>Q17/Q$21</f>
        <v>0.1843918303470452</v>
      </c>
      <c r="AC17" s="144">
        <f>S17/S$21</f>
        <v>0.2033491860129728</v>
      </c>
    </row>
    <row r="18" spans="2:29" s="140" customFormat="1" ht="21" customHeight="1" x14ac:dyDescent="0.25">
      <c r="B18" s="1585"/>
      <c r="D18" s="141" t="s">
        <v>49</v>
      </c>
      <c r="E18" s="142">
        <f>'36perfresol'!E18</f>
        <v>1042</v>
      </c>
      <c r="F18" s="141"/>
      <c r="G18" s="142">
        <f>'36perfresol'!H18</f>
        <v>31632</v>
      </c>
      <c r="H18" s="141"/>
      <c r="I18" s="142">
        <f>'36perfresol'!K18</f>
        <v>12786</v>
      </c>
      <c r="J18" s="141"/>
      <c r="K18" s="142">
        <f>'36perfresol'!N18</f>
        <v>15428</v>
      </c>
      <c r="L18" s="141"/>
      <c r="M18" s="142">
        <f>'36perfresol'!Q18</f>
        <v>15804</v>
      </c>
      <c r="N18" s="141"/>
      <c r="O18" s="142">
        <f>'36perfresol'!T18</f>
        <v>23569</v>
      </c>
      <c r="P18" s="141"/>
      <c r="Q18" s="142">
        <f>'36perfresol'!W18</f>
        <v>47812</v>
      </c>
      <c r="R18" s="141"/>
      <c r="S18" s="142">
        <f>'36perfresol'!Z18</f>
        <v>85287</v>
      </c>
      <c r="T18" s="143"/>
      <c r="V18" s="144">
        <f>E18/E$21</f>
        <v>0.35466303607896527</v>
      </c>
      <c r="W18" s="144">
        <f>G18/G$21</f>
        <v>0.34190103547417799</v>
      </c>
      <c r="X18" s="144">
        <f>I18/I$21</f>
        <v>0.29532960687393173</v>
      </c>
      <c r="Y18" s="144">
        <f>K18/K$21</f>
        <v>0.32637346364578707</v>
      </c>
      <c r="Z18" s="144">
        <f>M18/M$21</f>
        <v>0.32023667200259365</v>
      </c>
      <c r="AA18" s="144">
        <f>O18/O$21</f>
        <v>0.31163971492416931</v>
      </c>
      <c r="AB18" s="144">
        <f>Q18/Q$21</f>
        <v>0.29228333363899228</v>
      </c>
      <c r="AC18" s="144">
        <f>S18/S$21</f>
        <v>0.2860424869701706</v>
      </c>
    </row>
    <row r="19" spans="2:29" s="140" customFormat="1" ht="21" customHeight="1" x14ac:dyDescent="0.25">
      <c r="B19" s="1585"/>
      <c r="D19" s="141" t="s">
        <v>50</v>
      </c>
      <c r="E19" s="142">
        <f>'36perfresol'!E19</f>
        <v>420</v>
      </c>
      <c r="F19" s="141"/>
      <c r="G19" s="142">
        <f>'36perfresol'!H19</f>
        <v>22402</v>
      </c>
      <c r="H19" s="141"/>
      <c r="I19" s="142">
        <f>'36perfresol'!K19</f>
        <v>12848</v>
      </c>
      <c r="J19" s="141"/>
      <c r="K19" s="142">
        <f>'36perfresol'!N19</f>
        <v>14101</v>
      </c>
      <c r="L19" s="141"/>
      <c r="M19" s="142">
        <f>'36perfresol'!Q19</f>
        <v>15744</v>
      </c>
      <c r="N19" s="141"/>
      <c r="O19" s="142">
        <f>'36perfresol'!T19</f>
        <v>24128</v>
      </c>
      <c r="P19" s="141"/>
      <c r="Q19" s="142">
        <f>'36perfresol'!W19</f>
        <v>48084</v>
      </c>
      <c r="R19" s="141"/>
      <c r="S19" s="142">
        <f>'36perfresol'!Z19</f>
        <v>87607</v>
      </c>
      <c r="T19" s="143"/>
      <c r="V19" s="144">
        <f>E19/E$21</f>
        <v>0.14295439074200136</v>
      </c>
      <c r="W19" s="144">
        <f>G19/G$21</f>
        <v>0.24213666529756372</v>
      </c>
      <c r="X19" s="144">
        <f>I19/I$21</f>
        <v>0.29676167598281517</v>
      </c>
      <c r="Y19" s="144">
        <f>K19/K$21</f>
        <v>0.29830128408538004</v>
      </c>
      <c r="Z19" s="144">
        <f>M19/M$21</f>
        <v>0.31902089116735222</v>
      </c>
      <c r="AA19" s="144">
        <f>O19/O$21</f>
        <v>0.31903105951420752</v>
      </c>
      <c r="AB19" s="144">
        <f>Q19/Q$21</f>
        <v>0.29394611843673774</v>
      </c>
      <c r="AC19" s="144">
        <f>S19/S$21</f>
        <v>0.29382349192720736</v>
      </c>
    </row>
    <row r="20" spans="2:29" s="140" customFormat="1" ht="21" customHeight="1" x14ac:dyDescent="0.25">
      <c r="B20" s="1585"/>
      <c r="D20" s="141" t="s">
        <v>113</v>
      </c>
      <c r="E20" s="142">
        <f>'36perfresol'!E20</f>
        <v>742</v>
      </c>
      <c r="F20" s="141"/>
      <c r="G20" s="142">
        <f>'36perfresol'!H20</f>
        <v>15876</v>
      </c>
      <c r="H20" s="141"/>
      <c r="I20" s="142">
        <f>'36perfresol'!K20</f>
        <v>7886</v>
      </c>
      <c r="J20" s="141"/>
      <c r="K20" s="142">
        <f>'36perfresol'!N20</f>
        <v>6704</v>
      </c>
      <c r="L20" s="141"/>
      <c r="M20" s="142">
        <f>'36perfresol'!Q20</f>
        <v>8000</v>
      </c>
      <c r="N20" s="141"/>
      <c r="O20" s="142">
        <f>'36perfresol'!T20</f>
        <v>14888</v>
      </c>
      <c r="P20" s="141"/>
      <c r="Q20" s="142">
        <f>'36perfresol'!W20</f>
        <v>37522</v>
      </c>
      <c r="R20" s="141"/>
      <c r="S20" s="142">
        <f>'36perfresol'!Z20</f>
        <v>64637</v>
      </c>
      <c r="T20" s="143"/>
      <c r="V20" s="144">
        <f>E20/E$21</f>
        <v>0.25255275697753576</v>
      </c>
      <c r="W20" s="144">
        <f>G20/G$21</f>
        <v>0.17159904018677447</v>
      </c>
      <c r="X20" s="144">
        <f>I20/I$21</f>
        <v>0.18214995149443342</v>
      </c>
      <c r="Y20" s="144">
        <f>K20/K$21</f>
        <v>0.1418205665206998</v>
      </c>
      <c r="Z20" s="144">
        <f>M20/M$21</f>
        <v>0.16210411136552449</v>
      </c>
      <c r="AA20" s="144">
        <f>O20/O$21</f>
        <v>0.19685570349998016</v>
      </c>
      <c r="AB20" s="144">
        <f>Q20/Q$21</f>
        <v>0.22937871757722475</v>
      </c>
      <c r="AC20" s="144">
        <f>S20/S$21</f>
        <v>0.21678483508964924</v>
      </c>
    </row>
    <row r="21" spans="2:29" s="140" customFormat="1" ht="21" customHeight="1" x14ac:dyDescent="0.25">
      <c r="B21" s="1585"/>
      <c r="D21" s="145" t="s">
        <v>68</v>
      </c>
      <c r="E21" s="142">
        <f>SUM(E17:E20)</f>
        <v>2938</v>
      </c>
      <c r="F21" s="141"/>
      <c r="G21" s="142">
        <f>SUM(G17:G20)</f>
        <v>92518</v>
      </c>
      <c r="H21" s="141"/>
      <c r="I21" s="142">
        <f>SUM(I17:I20)</f>
        <v>43294</v>
      </c>
      <c r="J21" s="141"/>
      <c r="K21" s="142">
        <f>SUM(K17:K20)</f>
        <v>47271</v>
      </c>
      <c r="L21" s="141"/>
      <c r="M21" s="142">
        <f>SUM(M17:M20)</f>
        <v>49351</v>
      </c>
      <c r="N21" s="141"/>
      <c r="O21" s="142">
        <f>SUM(O17:O20)</f>
        <v>75629</v>
      </c>
      <c r="P21" s="141"/>
      <c r="Q21" s="142">
        <f>SUM(Q17:Q20)</f>
        <v>163581</v>
      </c>
      <c r="R21" s="141"/>
      <c r="S21" s="142">
        <f>SUM(S17:S20)</f>
        <v>298162</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84" t="s">
        <v>0</v>
      </c>
      <c r="C23" s="1584"/>
      <c r="D23" s="1584"/>
      <c r="E23" s="147">
        <f>E16+E21</f>
        <v>5235</v>
      </c>
      <c r="F23" s="143"/>
      <c r="G23" s="147">
        <f>G16+G21</f>
        <v>136714</v>
      </c>
      <c r="H23" s="143"/>
      <c r="I23" s="147">
        <f>I16+I21</f>
        <v>70104</v>
      </c>
      <c r="J23" s="143"/>
      <c r="K23" s="147">
        <f>K16+K21</f>
        <v>83563</v>
      </c>
      <c r="L23" s="143"/>
      <c r="M23" s="147">
        <f>M16+M21</f>
        <v>93559</v>
      </c>
      <c r="N23" s="143"/>
      <c r="O23" s="147">
        <f>O16+O21</f>
        <v>150931</v>
      </c>
      <c r="P23" s="143"/>
      <c r="Q23" s="147">
        <f>Q16+Q21</f>
        <v>436289</v>
      </c>
      <c r="R23" s="143"/>
      <c r="S23" s="147">
        <f>S16+S21</f>
        <v>1081817</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86"/>
      <c r="D37" s="1586"/>
      <c r="E37" s="1586"/>
      <c r="F37" s="1586"/>
      <c r="G37" s="1586"/>
      <c r="H37" s="1586"/>
      <c r="I37" s="1586"/>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87"/>
      <c r="C46" s="1588"/>
      <c r="D46" s="1588"/>
      <c r="E46" s="1588"/>
      <c r="F46" s="1588"/>
      <c r="G46" s="1588"/>
      <c r="H46" s="1588"/>
      <c r="I46" s="1588"/>
      <c r="J46" s="1588"/>
      <c r="K46" s="1588"/>
      <c r="L46" s="107"/>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82"/>
      <c r="C3" s="1582"/>
      <c r="D3" s="1582"/>
      <c r="E3" s="1582"/>
      <c r="F3" s="1582"/>
      <c r="G3" s="1582"/>
      <c r="H3" s="1582"/>
      <c r="I3" s="1582"/>
      <c r="J3" s="12"/>
      <c r="Q3" s="16"/>
    </row>
    <row r="4" spans="2:30" s="4" customFormat="1" ht="2.25" customHeight="1" x14ac:dyDescent="0.25">
      <c r="B4" s="1583"/>
      <c r="C4" s="1583"/>
      <c r="D4" s="1583"/>
      <c r="E4" s="1583"/>
      <c r="F4" s="1583"/>
      <c r="G4" s="1583"/>
      <c r="H4" s="1583"/>
      <c r="I4" s="1583"/>
      <c r="J4" s="1583"/>
      <c r="K4" s="1583"/>
      <c r="L4" s="1583"/>
      <c r="M4" s="1583"/>
      <c r="N4" s="1583"/>
      <c r="O4" s="1583"/>
      <c r="P4" s="1583"/>
      <c r="Q4" s="1583"/>
      <c r="R4" s="1583"/>
      <c r="S4" s="1583"/>
      <c r="T4" s="1583"/>
    </row>
    <row r="5" spans="2:30" s="738" customFormat="1" ht="16.5" customHeight="1" x14ac:dyDescent="0.25">
      <c r="B5" s="1538" t="s">
        <v>412</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712"/>
    </row>
    <row r="6" spans="2:30" s="738" customFormat="1" ht="14.25" customHeight="1" x14ac:dyDescent="0.25">
      <c r="B6" s="1472" t="str">
        <f>porsaad!$B$6</f>
        <v>Situación a 28 de febrero de 2025</v>
      </c>
      <c r="C6" s="1472"/>
      <c r="D6" s="1472"/>
      <c r="E6" s="1472"/>
      <c r="F6" s="1472"/>
      <c r="G6" s="1472"/>
      <c r="H6" s="1472"/>
      <c r="I6" s="1472"/>
      <c r="J6" s="1472"/>
      <c r="K6" s="1472"/>
      <c r="L6" s="1472"/>
      <c r="M6" s="1472"/>
      <c r="N6" s="1472"/>
      <c r="O6" s="1472"/>
      <c r="P6" s="1472"/>
      <c r="Q6" s="1472"/>
      <c r="R6" s="1472"/>
      <c r="S6" s="1472"/>
      <c r="T6" s="1472"/>
      <c r="U6" s="1472"/>
      <c r="V6" s="1472"/>
      <c r="W6" s="1472"/>
      <c r="X6" s="1472"/>
      <c r="Y6" s="1472"/>
      <c r="Z6" s="1472"/>
      <c r="AA6" s="1472"/>
      <c r="AB6" s="1472"/>
      <c r="AC6" s="1472"/>
    </row>
    <row r="7" spans="2:30" s="133" customFormat="1" ht="5.25" customHeight="1" x14ac:dyDescent="0.25"/>
    <row r="8" spans="2:30" s="134" customFormat="1" ht="21.75" customHeight="1" x14ac:dyDescent="0.25">
      <c r="B8" s="1584" t="s">
        <v>27</v>
      </c>
      <c r="D8" s="1584" t="s">
        <v>112</v>
      </c>
      <c r="E8" s="1584" t="s">
        <v>26</v>
      </c>
      <c r="F8" s="1584"/>
      <c r="G8" s="1584"/>
      <c r="H8" s="1584"/>
      <c r="I8" s="1584"/>
      <c r="J8" s="1584"/>
      <c r="K8" s="1584"/>
      <c r="L8" s="1584"/>
      <c r="M8" s="1584"/>
      <c r="N8" s="1584"/>
      <c r="O8" s="1584"/>
      <c r="P8" s="1584"/>
      <c r="Q8" s="1584"/>
      <c r="R8" s="1584"/>
      <c r="S8" s="1584"/>
    </row>
    <row r="9" spans="2:30" s="134" customFormat="1" ht="21.75" customHeight="1" x14ac:dyDescent="0.25">
      <c r="B9" s="1584"/>
      <c r="D9" s="1584"/>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84"/>
      <c r="D10" s="1584"/>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85" t="s">
        <v>24</v>
      </c>
      <c r="D12" s="141" t="s">
        <v>31</v>
      </c>
      <c r="E12" s="142">
        <f>'36perfresol'!E12</f>
        <v>551</v>
      </c>
      <c r="F12" s="141"/>
      <c r="G12" s="142">
        <f>'36perfresol'!H12</f>
        <v>10561</v>
      </c>
      <c r="H12" s="141"/>
      <c r="I12" s="142">
        <f>'36perfresol'!K12</f>
        <v>6259</v>
      </c>
      <c r="J12" s="141"/>
      <c r="K12" s="142">
        <f>'36perfresol'!N12</f>
        <v>8925</v>
      </c>
      <c r="L12" s="141"/>
      <c r="M12" s="142">
        <f>'36perfresol'!Q12</f>
        <v>8615</v>
      </c>
      <c r="N12" s="141"/>
      <c r="O12" s="142">
        <f>'36perfresol'!T12</f>
        <v>11824</v>
      </c>
      <c r="P12" s="141"/>
      <c r="Q12" s="142">
        <f>'36perfresol'!W12</f>
        <v>39985</v>
      </c>
      <c r="R12" s="141"/>
      <c r="S12" s="142">
        <f>'36perfresol'!Z12</f>
        <v>187877</v>
      </c>
      <c r="T12" s="143"/>
      <c r="V12" s="144">
        <f>E12/E$16</f>
        <v>0.32392710170487948</v>
      </c>
      <c r="W12" s="144">
        <f>G12/G$16</f>
        <v>0.31973963063881322</v>
      </c>
      <c r="X12" s="144">
        <f>I12/I$16</f>
        <v>0.28688637301187148</v>
      </c>
      <c r="Y12" s="144">
        <f>K12/K$16</f>
        <v>0.29014011248008842</v>
      </c>
      <c r="Z12" s="144">
        <f>M12/M$16</f>
        <v>0.24176348431273503</v>
      </c>
      <c r="AA12" s="144">
        <f>O12/O$16</f>
        <v>0.20386206896551723</v>
      </c>
      <c r="AB12" s="144">
        <f>Q12/Q$16</f>
        <v>0.2006120964302737</v>
      </c>
      <c r="AC12" s="144">
        <f>S12/S$16</f>
        <v>0.28640572454731988</v>
      </c>
      <c r="AD12" s="144"/>
    </row>
    <row r="13" spans="2:30" s="140" customFormat="1" ht="21" customHeight="1" x14ac:dyDescent="0.25">
      <c r="B13" s="1585"/>
      <c r="D13" s="141" t="s">
        <v>49</v>
      </c>
      <c r="E13" s="142">
        <f>'36perfresol'!E13</f>
        <v>778</v>
      </c>
      <c r="F13" s="141"/>
      <c r="G13" s="142">
        <f>'36perfresol'!H13</f>
        <v>12695</v>
      </c>
      <c r="H13" s="141"/>
      <c r="I13" s="142">
        <f>'36perfresol'!K13</f>
        <v>8080</v>
      </c>
      <c r="J13" s="141"/>
      <c r="K13" s="142">
        <f>'36perfresol'!N13</f>
        <v>11698</v>
      </c>
      <c r="L13" s="141"/>
      <c r="M13" s="142">
        <f>'36perfresol'!Q13</f>
        <v>13181</v>
      </c>
      <c r="N13" s="141"/>
      <c r="O13" s="142">
        <f>'36perfresol'!T13</f>
        <v>21600</v>
      </c>
      <c r="P13" s="141"/>
      <c r="Q13" s="142">
        <f>'36perfresol'!W13</f>
        <v>69634</v>
      </c>
      <c r="R13" s="141"/>
      <c r="S13" s="142">
        <f>'36perfresol'!Z13</f>
        <v>246093</v>
      </c>
      <c r="T13" s="143"/>
      <c r="V13" s="144">
        <f>E13/E$16</f>
        <v>0.4573780129335685</v>
      </c>
      <c r="W13" s="144">
        <f>G13/G$16</f>
        <v>0.38434756282167726</v>
      </c>
      <c r="X13" s="144">
        <f>I13/I$16</f>
        <v>0.37035339414218271</v>
      </c>
      <c r="Y13" s="144">
        <f>K13/K$16</f>
        <v>0.38028672669939206</v>
      </c>
      <c r="Z13" s="144">
        <f>M13/M$16</f>
        <v>0.36989953415277543</v>
      </c>
      <c r="AA13" s="144">
        <f>O13/O$16</f>
        <v>0.3724137931034483</v>
      </c>
      <c r="AB13" s="144">
        <f>Q13/Q$16</f>
        <v>0.34936658053834385</v>
      </c>
      <c r="AC13" s="144">
        <f>S13/S$16</f>
        <v>0.37515206209926494</v>
      </c>
      <c r="AD13" s="144"/>
    </row>
    <row r="14" spans="2:30" s="140" customFormat="1" ht="21" customHeight="1" x14ac:dyDescent="0.25">
      <c r="B14" s="1585"/>
      <c r="D14" s="141" t="s">
        <v>50</v>
      </c>
      <c r="E14" s="142">
        <f>'36perfresol'!E14</f>
        <v>372</v>
      </c>
      <c r="F14" s="141"/>
      <c r="G14" s="142">
        <f>'36perfresol'!H14</f>
        <v>9774</v>
      </c>
      <c r="H14" s="141"/>
      <c r="I14" s="142">
        <f>'36perfresol'!K14</f>
        <v>7478</v>
      </c>
      <c r="J14" s="141"/>
      <c r="K14" s="142">
        <f>'36perfresol'!N14</f>
        <v>10138</v>
      </c>
      <c r="L14" s="141"/>
      <c r="M14" s="142">
        <f>'36perfresol'!Q14</f>
        <v>13838</v>
      </c>
      <c r="N14" s="141"/>
      <c r="O14" s="142">
        <f>'36perfresol'!T14</f>
        <v>24576</v>
      </c>
      <c r="P14" s="141"/>
      <c r="Q14" s="142">
        <f>'36perfresol'!W14</f>
        <v>89696</v>
      </c>
      <c r="R14" s="141"/>
      <c r="S14" s="142">
        <f>'36perfresol'!Z14</f>
        <v>222012</v>
      </c>
      <c r="T14" s="143"/>
      <c r="V14" s="144">
        <f>E14/E$16</f>
        <v>0.21869488536155202</v>
      </c>
      <c r="W14" s="144">
        <f>G14/G$16</f>
        <v>0.29591280653950952</v>
      </c>
      <c r="X14" s="144">
        <f>I14/I$16</f>
        <v>0.34276023284594581</v>
      </c>
      <c r="Y14" s="144">
        <f>K14/K$16</f>
        <v>0.32957316082051946</v>
      </c>
      <c r="Z14" s="144">
        <f>M14/M$16</f>
        <v>0.38833698153448953</v>
      </c>
      <c r="AA14" s="144">
        <f>O14/O$16</f>
        <v>0.42372413793103447</v>
      </c>
      <c r="AB14" s="144">
        <f>Q14/Q$16</f>
        <v>0.45002132303138248</v>
      </c>
      <c r="AC14" s="144">
        <f>S14/S$16</f>
        <v>0.33844221335341518</v>
      </c>
      <c r="AD14" s="144"/>
    </row>
    <row r="15" spans="2:30" s="140" customFormat="1" ht="21" customHeight="1" x14ac:dyDescent="0.25">
      <c r="B15" s="1585"/>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85"/>
      <c r="D16" s="145" t="s">
        <v>68</v>
      </c>
      <c r="E16" s="142">
        <f>SUM(E12:E15)</f>
        <v>1701</v>
      </c>
      <c r="F16" s="141"/>
      <c r="G16" s="142">
        <f>SUM(G12:G15)</f>
        <v>33030</v>
      </c>
      <c r="H16" s="141"/>
      <c r="I16" s="142">
        <f>SUM(I12:I15)</f>
        <v>21817</v>
      </c>
      <c r="J16" s="141"/>
      <c r="K16" s="142">
        <f>SUM(K12:K15)</f>
        <v>30761</v>
      </c>
      <c r="L16" s="141"/>
      <c r="M16" s="142">
        <f>SUM(M12:M15)</f>
        <v>35634</v>
      </c>
      <c r="N16" s="141"/>
      <c r="O16" s="142">
        <f>SUM(O12:O15)</f>
        <v>58000</v>
      </c>
      <c r="P16" s="141"/>
      <c r="Q16" s="142">
        <f>SUM(Q12:Q15)</f>
        <v>199315</v>
      </c>
      <c r="R16" s="141"/>
      <c r="S16" s="142">
        <f>SUM(S12:S15)</f>
        <v>655982</v>
      </c>
      <c r="T16" s="143"/>
      <c r="V16" s="144"/>
    </row>
    <row r="17" spans="2:29" s="140" customFormat="1" ht="21" customHeight="1" x14ac:dyDescent="0.25">
      <c r="B17" s="1585" t="s">
        <v>23</v>
      </c>
      <c r="D17" s="141" t="s">
        <v>31</v>
      </c>
      <c r="E17" s="142">
        <f>'36perfresol'!E17</f>
        <v>734</v>
      </c>
      <c r="F17" s="141"/>
      <c r="G17" s="142">
        <f>'36perfresol'!H17</f>
        <v>22608</v>
      </c>
      <c r="H17" s="141"/>
      <c r="I17" s="142">
        <f>'36perfresol'!K17</f>
        <v>9774</v>
      </c>
      <c r="J17" s="141"/>
      <c r="K17" s="142">
        <f>'36perfresol'!N17</f>
        <v>11038</v>
      </c>
      <c r="L17" s="141"/>
      <c r="M17" s="142">
        <f>'36perfresol'!Q17</f>
        <v>9803</v>
      </c>
      <c r="N17" s="141"/>
      <c r="O17" s="142">
        <f>'36perfresol'!T17</f>
        <v>13044</v>
      </c>
      <c r="P17" s="141"/>
      <c r="Q17" s="142">
        <f>'36perfresol'!W17</f>
        <v>30163</v>
      </c>
      <c r="R17" s="141"/>
      <c r="S17" s="142">
        <f>'36perfresol'!Z17</f>
        <v>60631</v>
      </c>
      <c r="T17" s="143"/>
      <c r="V17" s="144">
        <f>E17/E$21</f>
        <v>0.33424408014571949</v>
      </c>
      <c r="W17" s="144">
        <f>G17/G$21</f>
        <v>0.29498186373006968</v>
      </c>
      <c r="X17" s="144">
        <f>I17/I$21</f>
        <v>0.2760393131495707</v>
      </c>
      <c r="Y17" s="144">
        <f>K17/K$21</f>
        <v>0.27209308058273968</v>
      </c>
      <c r="Z17" s="144">
        <f>M17/M$21</f>
        <v>0.23706802737539601</v>
      </c>
      <c r="AA17" s="144">
        <f>O17/O$21</f>
        <v>0.21474786388106881</v>
      </c>
      <c r="AB17" s="144">
        <f>Q17/Q$21</f>
        <v>0.23927684655597775</v>
      </c>
      <c r="AC17" s="144">
        <f>S17/S$21</f>
        <v>0.25963387217642653</v>
      </c>
    </row>
    <row r="18" spans="2:29" s="140" customFormat="1" ht="21" customHeight="1" x14ac:dyDescent="0.25">
      <c r="B18" s="1585"/>
      <c r="D18" s="141" t="s">
        <v>49</v>
      </c>
      <c r="E18" s="142">
        <f>'36perfresol'!E18</f>
        <v>1042</v>
      </c>
      <c r="F18" s="141"/>
      <c r="G18" s="142">
        <f>'36perfresol'!H18</f>
        <v>31632</v>
      </c>
      <c r="H18" s="141"/>
      <c r="I18" s="142">
        <f>'36perfresol'!K18</f>
        <v>12786</v>
      </c>
      <c r="J18" s="141"/>
      <c r="K18" s="142">
        <f>'36perfresol'!N18</f>
        <v>15428</v>
      </c>
      <c r="L18" s="141"/>
      <c r="M18" s="142">
        <f>'36perfresol'!Q18</f>
        <v>15804</v>
      </c>
      <c r="N18" s="141"/>
      <c r="O18" s="142">
        <f>'36perfresol'!T18</f>
        <v>23569</v>
      </c>
      <c r="P18" s="141"/>
      <c r="Q18" s="142">
        <f>'36perfresol'!W18</f>
        <v>47812</v>
      </c>
      <c r="R18" s="141"/>
      <c r="S18" s="142">
        <f>'36perfresol'!Z18</f>
        <v>85287</v>
      </c>
      <c r="T18" s="143"/>
      <c r="V18" s="144">
        <f>E18/E$21</f>
        <v>0.47449908925318762</v>
      </c>
      <c r="W18" s="144">
        <f>G18/G$21</f>
        <v>0.41272409383888731</v>
      </c>
      <c r="X18" s="144">
        <f>I18/I$21</f>
        <v>0.36110483506552193</v>
      </c>
      <c r="Y18" s="144">
        <f>K18/K$21</f>
        <v>0.38030911824882291</v>
      </c>
      <c r="Z18" s="144">
        <f>M18/M$21</f>
        <v>0.38219148267272857</v>
      </c>
      <c r="AA18" s="144">
        <f>O18/O$21</f>
        <v>0.38802456330979074</v>
      </c>
      <c r="AB18" s="144">
        <f>Q18/Q$21</f>
        <v>0.37928271682307491</v>
      </c>
      <c r="AC18" s="144">
        <f>S18/S$21</f>
        <v>0.36521571566213468</v>
      </c>
    </row>
    <row r="19" spans="2:29" s="140" customFormat="1" ht="21" customHeight="1" x14ac:dyDescent="0.25">
      <c r="B19" s="1585"/>
      <c r="D19" s="141" t="s">
        <v>50</v>
      </c>
      <c r="E19" s="142">
        <f>'36perfresol'!E19</f>
        <v>420</v>
      </c>
      <c r="F19" s="141"/>
      <c r="G19" s="142">
        <f>'36perfresol'!H19</f>
        <v>22402</v>
      </c>
      <c r="H19" s="141"/>
      <c r="I19" s="142">
        <f>'36perfresol'!K19</f>
        <v>12848</v>
      </c>
      <c r="J19" s="141"/>
      <c r="K19" s="142">
        <f>'36perfresol'!N19</f>
        <v>14101</v>
      </c>
      <c r="L19" s="141"/>
      <c r="M19" s="142">
        <f>'36perfresol'!Q19</f>
        <v>15744</v>
      </c>
      <c r="N19" s="141"/>
      <c r="O19" s="142">
        <f>'36perfresol'!T19</f>
        <v>24128</v>
      </c>
      <c r="P19" s="141"/>
      <c r="Q19" s="142">
        <f>'36perfresol'!W19</f>
        <v>48084</v>
      </c>
      <c r="R19" s="141"/>
      <c r="S19" s="142">
        <f>'36perfresol'!Z19</f>
        <v>87607</v>
      </c>
      <c r="T19" s="143"/>
      <c r="V19" s="144">
        <f>E19/E$21</f>
        <v>0.19125683060109289</v>
      </c>
      <c r="W19" s="144">
        <f>G19/G$21</f>
        <v>0.29229404243104301</v>
      </c>
      <c r="X19" s="144">
        <f>I19/I$21</f>
        <v>0.36285585178490737</v>
      </c>
      <c r="Y19" s="144">
        <f>K19/K$21</f>
        <v>0.34759780116843741</v>
      </c>
      <c r="Z19" s="144">
        <f>M19/M$21</f>
        <v>0.38074048995187543</v>
      </c>
      <c r="AA19" s="144">
        <f>O19/O$21</f>
        <v>0.39722757280914045</v>
      </c>
      <c r="AB19" s="144">
        <f>Q19/Q$21</f>
        <v>0.38144043662094734</v>
      </c>
      <c r="AC19" s="144">
        <f>S19/S$21</f>
        <v>0.3751504121614388</v>
      </c>
    </row>
    <row r="20" spans="2:29" s="140" customFormat="1" ht="21" customHeight="1" x14ac:dyDescent="0.25">
      <c r="B20" s="1585"/>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85"/>
      <c r="D21" s="145" t="s">
        <v>68</v>
      </c>
      <c r="E21" s="142">
        <f>SUM(E17:E20)</f>
        <v>2196</v>
      </c>
      <c r="F21" s="141"/>
      <c r="G21" s="142">
        <f>SUM(G17:G20)</f>
        <v>76642</v>
      </c>
      <c r="H21" s="141"/>
      <c r="I21" s="142">
        <f>SUM(I17:I20)</f>
        <v>35408</v>
      </c>
      <c r="J21" s="141"/>
      <c r="K21" s="142">
        <f>SUM(K17:K20)</f>
        <v>40567</v>
      </c>
      <c r="L21" s="141"/>
      <c r="M21" s="142">
        <f>SUM(M17:M20)</f>
        <v>41351</v>
      </c>
      <c r="N21" s="141"/>
      <c r="O21" s="142">
        <f>SUM(O17:O20)</f>
        <v>60741</v>
      </c>
      <c r="P21" s="141"/>
      <c r="Q21" s="142">
        <f>SUM(Q17:Q20)</f>
        <v>126059</v>
      </c>
      <c r="R21" s="141"/>
      <c r="S21" s="142">
        <f>SUM(S17:S20)</f>
        <v>233525</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84" t="s">
        <v>0</v>
      </c>
      <c r="C23" s="1584"/>
      <c r="D23" s="1584"/>
      <c r="E23" s="147">
        <f>E16+E21</f>
        <v>3897</v>
      </c>
      <c r="F23" s="143"/>
      <c r="G23" s="147">
        <f>G16+G21</f>
        <v>109672</v>
      </c>
      <c r="H23" s="143"/>
      <c r="I23" s="147">
        <f>I16+I21</f>
        <v>57225</v>
      </c>
      <c r="J23" s="143"/>
      <c r="K23" s="147">
        <f>K16+K21</f>
        <v>71328</v>
      </c>
      <c r="L23" s="143"/>
      <c r="M23" s="147">
        <f>M16+M21</f>
        <v>76985</v>
      </c>
      <c r="N23" s="143"/>
      <c r="O23" s="147">
        <f>O16+O21</f>
        <v>118741</v>
      </c>
      <c r="P23" s="143"/>
      <c r="Q23" s="147">
        <f>Q16+Q21</f>
        <v>325374</v>
      </c>
      <c r="R23" s="143"/>
      <c r="S23" s="147">
        <f>S16+S21</f>
        <v>889507</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86"/>
      <c r="D37" s="1586"/>
      <c r="E37" s="1586"/>
      <c r="F37" s="1586"/>
      <c r="G37" s="1586"/>
      <c r="H37" s="1586"/>
      <c r="I37" s="1586"/>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87"/>
      <c r="C46" s="1588"/>
      <c r="D46" s="1588"/>
      <c r="E46" s="1588"/>
      <c r="F46" s="1588"/>
      <c r="G46" s="1588"/>
      <c r="H46" s="1588"/>
      <c r="I46" s="1588"/>
      <c r="J46" s="1588"/>
      <c r="K46" s="1588"/>
      <c r="L46" s="107"/>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413</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9" t="s">
        <v>52</v>
      </c>
      <c r="G6" s="1590"/>
      <c r="H6" s="1590"/>
      <c r="I6" s="1590"/>
      <c r="J6" s="1590"/>
      <c r="K6" s="1590"/>
      <c r="L6" s="1590"/>
      <c r="M6" s="1590"/>
      <c r="N6" s="1590"/>
      <c r="O6" s="1590"/>
      <c r="P6" s="1590"/>
      <c r="Q6" s="1590"/>
      <c r="R6" s="1590"/>
      <c r="S6" s="1590"/>
      <c r="T6" s="1590"/>
      <c r="U6" s="1590"/>
      <c r="V6" s="1590"/>
      <c r="W6" s="1591"/>
      <c r="X6" s="825"/>
      <c r="Y6" s="826"/>
    </row>
    <row r="7" spans="2:30" s="621" customFormat="1" ht="64.5" customHeight="1" x14ac:dyDescent="0.25">
      <c r="B7" s="1546" t="s">
        <v>12</v>
      </c>
      <c r="C7" s="625"/>
      <c r="D7" s="871" t="s">
        <v>245</v>
      </c>
      <c r="E7" s="625"/>
      <c r="F7" s="1592" t="s">
        <v>54</v>
      </c>
      <c r="G7" s="1593"/>
      <c r="H7" s="1594" t="s">
        <v>55</v>
      </c>
      <c r="I7" s="1595"/>
      <c r="J7" s="1596" t="s">
        <v>56</v>
      </c>
      <c r="K7" s="1597"/>
      <c r="L7" s="1596" t="s">
        <v>57</v>
      </c>
      <c r="M7" s="1598"/>
      <c r="N7" s="1597" t="s">
        <v>58</v>
      </c>
      <c r="O7" s="1597"/>
      <c r="P7" s="1596" t="s">
        <v>59</v>
      </c>
      <c r="Q7" s="1598"/>
      <c r="R7" s="1594" t="s">
        <v>60</v>
      </c>
      <c r="S7" s="1595"/>
      <c r="T7" s="1596" t="s">
        <v>61</v>
      </c>
      <c r="U7" s="1598"/>
      <c r="V7" s="1596" t="s">
        <v>0</v>
      </c>
      <c r="W7" s="1599"/>
      <c r="X7" s="627"/>
      <c r="Y7" s="855" t="s">
        <v>479</v>
      </c>
      <c r="AD7" s="827"/>
    </row>
    <row r="8" spans="2:30" s="626" customFormat="1" ht="20.25" customHeight="1" x14ac:dyDescent="0.25">
      <c r="B8" s="1547"/>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298289</v>
      </c>
      <c r="E10" s="633"/>
      <c r="F10" s="675">
        <v>594</v>
      </c>
      <c r="G10" s="676">
        <v>0.13309403295085603</v>
      </c>
      <c r="H10" s="675">
        <v>145293</v>
      </c>
      <c r="I10" s="676">
        <v>32.554934898196507</v>
      </c>
      <c r="J10" s="675">
        <v>166169</v>
      </c>
      <c r="K10" s="676">
        <v>37.232495557930633</v>
      </c>
      <c r="L10" s="675">
        <v>14934</v>
      </c>
      <c r="M10" s="676">
        <v>3.3461722021684919</v>
      </c>
      <c r="N10" s="675">
        <v>27698</v>
      </c>
      <c r="O10" s="676">
        <v>6.2061254624121389</v>
      </c>
      <c r="P10" s="675">
        <v>4754</v>
      </c>
      <c r="Q10" s="676">
        <v>1.0652003916639219</v>
      </c>
      <c r="R10" s="675">
        <v>86847</v>
      </c>
      <c r="S10" s="676">
        <v>19.459288686335007</v>
      </c>
      <c r="T10" s="675">
        <v>12</v>
      </c>
      <c r="U10" s="676">
        <f t="shared" ref="U10:U27" si="0">T10*100/$V10</f>
        <v>2.6887683424415363E-3</v>
      </c>
      <c r="V10" s="831">
        <f>F10+H10+J10+L10+N10+P10+R10+T10</f>
        <v>446301</v>
      </c>
      <c r="W10" s="676">
        <f t="shared" ref="V10:W27" si="1">G10+I10+K10+M10+O10+Q10+S10+U10</f>
        <v>100</v>
      </c>
      <c r="X10" s="678"/>
      <c r="Y10" s="832">
        <f t="shared" ref="Y10:Y27" si="2">V10/D10</f>
        <v>1.4962033464190767</v>
      </c>
    </row>
    <row r="11" spans="2:30" s="633" customFormat="1" ht="18" customHeight="1" x14ac:dyDescent="0.25">
      <c r="B11" s="682" t="s">
        <v>7</v>
      </c>
      <c r="D11" s="833">
        <v>45544</v>
      </c>
      <c r="F11" s="683">
        <v>4560</v>
      </c>
      <c r="G11" s="684">
        <v>7.5707265241067869</v>
      </c>
      <c r="H11" s="683">
        <v>10519</v>
      </c>
      <c r="I11" s="684">
        <v>17.464138663833179</v>
      </c>
      <c r="J11" s="683">
        <v>5568</v>
      </c>
      <c r="K11" s="684">
        <v>9.2442555452251298</v>
      </c>
      <c r="L11" s="683">
        <v>1783</v>
      </c>
      <c r="M11" s="684">
        <v>2.9602204808075441</v>
      </c>
      <c r="N11" s="683">
        <v>4078</v>
      </c>
      <c r="O11" s="684">
        <v>6.7704874485323412</v>
      </c>
      <c r="P11" s="683">
        <v>9897</v>
      </c>
      <c r="Q11" s="684">
        <v>16.431465001992297</v>
      </c>
      <c r="R11" s="683">
        <v>23827</v>
      </c>
      <c r="S11" s="684">
        <v>39.55870633550272</v>
      </c>
      <c r="T11" s="683">
        <v>0</v>
      </c>
      <c r="U11" s="684">
        <f t="shared" si="0"/>
        <v>0</v>
      </c>
      <c r="V11" s="834">
        <f t="shared" si="1"/>
        <v>60232</v>
      </c>
      <c r="W11" s="684">
        <f t="shared" si="1"/>
        <v>100</v>
      </c>
      <c r="X11" s="678"/>
      <c r="Y11" s="835">
        <f t="shared" si="2"/>
        <v>1.3225013174073423</v>
      </c>
    </row>
    <row r="12" spans="2:30" s="633" customFormat="1" ht="22.5" customHeight="1" x14ac:dyDescent="0.25">
      <c r="B12" s="682" t="s">
        <v>37</v>
      </c>
      <c r="D12" s="833">
        <v>33872</v>
      </c>
      <c r="F12" s="685">
        <v>7654</v>
      </c>
      <c r="G12" s="684">
        <v>16.269875010628347</v>
      </c>
      <c r="H12" s="685">
        <v>7319</v>
      </c>
      <c r="I12" s="684">
        <v>15.557775699345294</v>
      </c>
      <c r="J12" s="685">
        <v>7966</v>
      </c>
      <c r="K12" s="684">
        <v>16.933083921435252</v>
      </c>
      <c r="L12" s="685">
        <v>2244</v>
      </c>
      <c r="M12" s="684">
        <v>4.7700025508035031</v>
      </c>
      <c r="N12" s="685">
        <v>3799</v>
      </c>
      <c r="O12" s="684">
        <v>8.0754187569084266</v>
      </c>
      <c r="P12" s="685">
        <v>5180</v>
      </c>
      <c r="Q12" s="684">
        <v>11.010968455063345</v>
      </c>
      <c r="R12" s="685">
        <v>12855</v>
      </c>
      <c r="S12" s="684">
        <v>27.325482526996005</v>
      </c>
      <c r="T12" s="685">
        <v>27</v>
      </c>
      <c r="U12" s="684">
        <f t="shared" si="0"/>
        <v>5.7393078819828247E-2</v>
      </c>
      <c r="V12" s="834">
        <f t="shared" si="1"/>
        <v>47044</v>
      </c>
      <c r="W12" s="684">
        <f t="shared" si="1"/>
        <v>100.00000000000001</v>
      </c>
      <c r="X12" s="678"/>
      <c r="Y12" s="835">
        <f t="shared" si="2"/>
        <v>1.3888757675956542</v>
      </c>
    </row>
    <row r="13" spans="2:30" s="633" customFormat="1" ht="18" customHeight="1" x14ac:dyDescent="0.25">
      <c r="B13" s="682" t="s">
        <v>38</v>
      </c>
      <c r="D13" s="833">
        <v>31979</v>
      </c>
      <c r="F13" s="683">
        <v>3769</v>
      </c>
      <c r="G13" s="684">
        <v>7.0698354936129508</v>
      </c>
      <c r="H13" s="683">
        <v>17059</v>
      </c>
      <c r="I13" s="684">
        <v>31.999024591547709</v>
      </c>
      <c r="J13" s="683">
        <v>2433</v>
      </c>
      <c r="K13" s="684">
        <v>4.5637860854232706</v>
      </c>
      <c r="L13" s="683">
        <v>1781</v>
      </c>
      <c r="M13" s="684">
        <v>3.3407739490911821</v>
      </c>
      <c r="N13" s="683">
        <v>2996</v>
      </c>
      <c r="O13" s="684">
        <v>5.6198533135750592</v>
      </c>
      <c r="P13" s="683">
        <v>791</v>
      </c>
      <c r="Q13" s="684">
        <v>1.4837463187709854</v>
      </c>
      <c r="R13" s="683">
        <v>24482</v>
      </c>
      <c r="S13" s="684">
        <v>45.922980247978842</v>
      </c>
      <c r="T13" s="683">
        <v>0</v>
      </c>
      <c r="U13" s="684">
        <f t="shared" si="0"/>
        <v>0</v>
      </c>
      <c r="V13" s="834">
        <f t="shared" si="1"/>
        <v>53311</v>
      </c>
      <c r="W13" s="684">
        <f t="shared" si="1"/>
        <v>99.999999999999986</v>
      </c>
      <c r="X13" s="678"/>
      <c r="Y13" s="835">
        <f t="shared" si="2"/>
        <v>1.6670627599362082</v>
      </c>
    </row>
    <row r="14" spans="2:30" s="633" customFormat="1" ht="18" customHeight="1" x14ac:dyDescent="0.25">
      <c r="B14" s="682" t="s">
        <v>6</v>
      </c>
      <c r="D14" s="833">
        <v>45948</v>
      </c>
      <c r="F14" s="683">
        <v>1695</v>
      </c>
      <c r="G14" s="684">
        <v>3.2068867656796898</v>
      </c>
      <c r="H14" s="683">
        <v>2462</v>
      </c>
      <c r="I14" s="684">
        <v>4.6580266767571654</v>
      </c>
      <c r="J14" s="683">
        <v>1693</v>
      </c>
      <c r="K14" s="684">
        <v>3.2031028284930469</v>
      </c>
      <c r="L14" s="683">
        <v>5420</v>
      </c>
      <c r="M14" s="684">
        <v>10.254469775801722</v>
      </c>
      <c r="N14" s="683">
        <v>4660</v>
      </c>
      <c r="O14" s="684">
        <v>8.8165736448774954</v>
      </c>
      <c r="P14" s="683">
        <v>15728</v>
      </c>
      <c r="Q14" s="684">
        <v>29.756882035758206</v>
      </c>
      <c r="R14" s="683">
        <v>21197</v>
      </c>
      <c r="S14" s="684">
        <v>40.104058272632678</v>
      </c>
      <c r="T14" s="683">
        <v>0</v>
      </c>
      <c r="U14" s="684">
        <f t="shared" si="0"/>
        <v>0</v>
      </c>
      <c r="V14" s="834">
        <f t="shared" si="1"/>
        <v>52855</v>
      </c>
      <c r="W14" s="684">
        <f t="shared" si="1"/>
        <v>100</v>
      </c>
      <c r="X14" s="678"/>
      <c r="Y14" s="835">
        <f t="shared" si="2"/>
        <v>1.1503221032471489</v>
      </c>
    </row>
    <row r="15" spans="2:30" s="633" customFormat="1" ht="18" customHeight="1" x14ac:dyDescent="0.25">
      <c r="B15" s="682" t="s">
        <v>5</v>
      </c>
      <c r="D15" s="833">
        <v>17860</v>
      </c>
      <c r="F15" s="685">
        <v>6461</v>
      </c>
      <c r="G15" s="684">
        <v>22.961014961441414</v>
      </c>
      <c r="H15" s="685">
        <v>3925</v>
      </c>
      <c r="I15" s="684">
        <v>13.948612246348484</v>
      </c>
      <c r="J15" s="685">
        <v>1378</v>
      </c>
      <c r="K15" s="684">
        <v>4.8971178791001808</v>
      </c>
      <c r="L15" s="685">
        <v>2214</v>
      </c>
      <c r="M15" s="684">
        <v>7.8680834429084188</v>
      </c>
      <c r="N15" s="685">
        <v>4470</v>
      </c>
      <c r="O15" s="684">
        <v>15.885425921319166</v>
      </c>
      <c r="P15" s="685">
        <v>338</v>
      </c>
      <c r="Q15" s="684">
        <v>1.2011798571377803</v>
      </c>
      <c r="R15" s="685">
        <v>9353</v>
      </c>
      <c r="S15" s="684">
        <v>33.238565691744554</v>
      </c>
      <c r="T15" s="685">
        <v>0</v>
      </c>
      <c r="U15" s="684">
        <f t="shared" si="0"/>
        <v>0</v>
      </c>
      <c r="V15" s="834">
        <f t="shared" si="1"/>
        <v>28139</v>
      </c>
      <c r="W15" s="684">
        <f t="shared" si="1"/>
        <v>99.999999999999986</v>
      </c>
      <c r="X15" s="678"/>
      <c r="Y15" s="835">
        <f t="shared" si="2"/>
        <v>1.5755319148936171</v>
      </c>
    </row>
    <row r="16" spans="2:30" s="742" customFormat="1" ht="18" customHeight="1" x14ac:dyDescent="0.25">
      <c r="B16" s="836" t="s">
        <v>4</v>
      </c>
      <c r="D16" s="837">
        <v>126099</v>
      </c>
      <c r="E16" s="820"/>
      <c r="F16" s="838">
        <v>14201</v>
      </c>
      <c r="G16" s="839">
        <v>7.9918736247347955</v>
      </c>
      <c r="H16" s="838">
        <v>32684</v>
      </c>
      <c r="I16" s="839">
        <v>18.393521410522641</v>
      </c>
      <c r="J16" s="838">
        <v>24487</v>
      </c>
      <c r="K16" s="839">
        <v>13.780509080267652</v>
      </c>
      <c r="L16" s="838">
        <v>8200</v>
      </c>
      <c r="M16" s="839">
        <v>4.61470063536549</v>
      </c>
      <c r="N16" s="838">
        <v>9060</v>
      </c>
      <c r="O16" s="839">
        <v>5.0986814337087001</v>
      </c>
      <c r="P16" s="838">
        <v>49319</v>
      </c>
      <c r="Q16" s="839">
        <v>27.755173248242755</v>
      </c>
      <c r="R16" s="838">
        <v>36988</v>
      </c>
      <c r="S16" s="839">
        <v>20.815676475719357</v>
      </c>
      <c r="T16" s="838">
        <v>2754</v>
      </c>
      <c r="U16" s="839">
        <f t="shared" si="0"/>
        <v>1.5498640914386048</v>
      </c>
      <c r="V16" s="840">
        <f t="shared" si="1"/>
        <v>177693</v>
      </c>
      <c r="W16" s="839">
        <f t="shared" si="1"/>
        <v>100</v>
      </c>
      <c r="X16" s="841"/>
      <c r="Y16" s="835">
        <f t="shared" si="2"/>
        <v>1.4091547117740824</v>
      </c>
    </row>
    <row r="17" spans="2:25" s="742" customFormat="1" ht="18" customHeight="1" x14ac:dyDescent="0.25">
      <c r="B17" s="836" t="s">
        <v>40</v>
      </c>
      <c r="D17" s="837">
        <v>77301</v>
      </c>
      <c r="E17" s="820"/>
      <c r="F17" s="838">
        <v>10940</v>
      </c>
      <c r="G17" s="839">
        <v>10.287079090148287</v>
      </c>
      <c r="H17" s="838">
        <v>31563</v>
      </c>
      <c r="I17" s="839">
        <v>29.679257524894918</v>
      </c>
      <c r="J17" s="838">
        <v>15414</v>
      </c>
      <c r="K17" s="839">
        <v>14.494061891731784</v>
      </c>
      <c r="L17" s="838">
        <v>4276</v>
      </c>
      <c r="M17" s="839">
        <v>4.0207998345040297</v>
      </c>
      <c r="N17" s="838">
        <v>12447</v>
      </c>
      <c r="O17" s="839">
        <v>11.704138339586448</v>
      </c>
      <c r="P17" s="838">
        <v>11814</v>
      </c>
      <c r="Q17" s="839">
        <v>11.108917035741488</v>
      </c>
      <c r="R17" s="838">
        <v>19873</v>
      </c>
      <c r="S17" s="839">
        <v>18.686939923081987</v>
      </c>
      <c r="T17" s="838">
        <v>20</v>
      </c>
      <c r="U17" s="839">
        <f t="shared" si="0"/>
        <v>1.8806360311057198E-2</v>
      </c>
      <c r="V17" s="840">
        <f t="shared" si="1"/>
        <v>106347</v>
      </c>
      <c r="W17" s="839">
        <f t="shared" si="1"/>
        <v>100</v>
      </c>
      <c r="X17" s="841"/>
      <c r="Y17" s="835">
        <f t="shared" si="2"/>
        <v>1.3757519307641557</v>
      </c>
    </row>
    <row r="18" spans="2:25" s="742" customFormat="1" ht="18" customHeight="1" x14ac:dyDescent="0.25">
      <c r="B18" s="836" t="s">
        <v>41</v>
      </c>
      <c r="D18" s="837">
        <v>231545</v>
      </c>
      <c r="E18" s="820"/>
      <c r="F18" s="838">
        <v>17</v>
      </c>
      <c r="G18" s="839">
        <v>5.9480282286422052E-3</v>
      </c>
      <c r="H18" s="838">
        <v>36820</v>
      </c>
      <c r="I18" s="839">
        <v>12.882729375212117</v>
      </c>
      <c r="J18" s="838">
        <v>33438</v>
      </c>
      <c r="K18" s="839">
        <v>11.699421641725769</v>
      </c>
      <c r="L18" s="838">
        <v>14169</v>
      </c>
      <c r="M18" s="839">
        <v>4.9575065865665531</v>
      </c>
      <c r="N18" s="838">
        <v>38738</v>
      </c>
      <c r="O18" s="839">
        <v>13.553806913008337</v>
      </c>
      <c r="P18" s="838">
        <v>23449</v>
      </c>
      <c r="Q18" s="839">
        <v>8.2044302313782982</v>
      </c>
      <c r="R18" s="838">
        <v>139092</v>
      </c>
      <c r="S18" s="839">
        <v>48.666067198723624</v>
      </c>
      <c r="T18" s="838">
        <v>86</v>
      </c>
      <c r="U18" s="839">
        <f t="shared" si="0"/>
        <v>3.0090025156660566E-2</v>
      </c>
      <c r="V18" s="840">
        <f t="shared" si="1"/>
        <v>285809</v>
      </c>
      <c r="W18" s="839">
        <f t="shared" si="1"/>
        <v>100.00000000000001</v>
      </c>
      <c r="X18" s="841"/>
      <c r="Y18" s="835">
        <f t="shared" si="2"/>
        <v>1.2343561726662204</v>
      </c>
    </row>
    <row r="19" spans="2:25" s="742" customFormat="1" ht="18" customHeight="1" x14ac:dyDescent="0.25">
      <c r="B19" s="836" t="s">
        <v>3</v>
      </c>
      <c r="D19" s="837">
        <v>166087</v>
      </c>
      <c r="E19" s="820"/>
      <c r="F19" s="838">
        <v>1660</v>
      </c>
      <c r="G19" s="839">
        <v>0.66000564583142818</v>
      </c>
      <c r="H19" s="838">
        <v>80223</v>
      </c>
      <c r="I19" s="839">
        <v>31.896164412972688</v>
      </c>
      <c r="J19" s="838">
        <v>6204</v>
      </c>
      <c r="K19" s="839">
        <v>2.4666717028543257</v>
      </c>
      <c r="L19" s="838">
        <v>9413</v>
      </c>
      <c r="M19" s="839">
        <v>3.7425500868742372</v>
      </c>
      <c r="N19" s="838">
        <v>13656</v>
      </c>
      <c r="O19" s="839">
        <v>5.4295404213698699</v>
      </c>
      <c r="P19" s="838">
        <v>25253</v>
      </c>
      <c r="Q19" s="839">
        <v>10.040435285651238</v>
      </c>
      <c r="R19" s="838">
        <v>114287</v>
      </c>
      <c r="S19" s="839">
        <v>45.439798340443637</v>
      </c>
      <c r="T19" s="838">
        <v>817</v>
      </c>
      <c r="U19" s="839">
        <f t="shared" si="0"/>
        <v>0.3248341040025764</v>
      </c>
      <c r="V19" s="840">
        <f t="shared" si="1"/>
        <v>251513</v>
      </c>
      <c r="W19" s="839">
        <f t="shared" si="1"/>
        <v>100</v>
      </c>
      <c r="X19" s="841"/>
      <c r="Y19" s="835">
        <f t="shared" si="2"/>
        <v>1.5143448915327509</v>
      </c>
    </row>
    <row r="20" spans="2:25" s="633" customFormat="1" ht="18" customHeight="1" x14ac:dyDescent="0.25">
      <c r="B20" s="836" t="s">
        <v>2</v>
      </c>
      <c r="D20" s="833">
        <v>36179</v>
      </c>
      <c r="F20" s="683">
        <v>1730</v>
      </c>
      <c r="G20" s="684">
        <v>3.9835133205922308</v>
      </c>
      <c r="H20" s="683">
        <v>6716</v>
      </c>
      <c r="I20" s="684">
        <v>15.464321075778857</v>
      </c>
      <c r="J20" s="683">
        <v>930</v>
      </c>
      <c r="K20" s="684">
        <v>2.1414262359253033</v>
      </c>
      <c r="L20" s="683">
        <v>2438</v>
      </c>
      <c r="M20" s="684">
        <v>5.6137603905224616</v>
      </c>
      <c r="N20" s="683">
        <v>5273</v>
      </c>
      <c r="O20" s="684">
        <v>12.141656496810887</v>
      </c>
      <c r="P20" s="683">
        <v>19555</v>
      </c>
      <c r="Q20" s="684">
        <v>45.027516175827209</v>
      </c>
      <c r="R20" s="683">
        <v>6787</v>
      </c>
      <c r="S20" s="684">
        <v>15.627806304543046</v>
      </c>
      <c r="T20" s="683">
        <v>0</v>
      </c>
      <c r="U20" s="684">
        <f t="shared" si="0"/>
        <v>0</v>
      </c>
      <c r="V20" s="834">
        <f t="shared" si="1"/>
        <v>43429</v>
      </c>
      <c r="W20" s="684">
        <f t="shared" si="1"/>
        <v>100</v>
      </c>
      <c r="X20" s="678"/>
      <c r="Y20" s="835">
        <f t="shared" si="2"/>
        <v>1.2003924928826115</v>
      </c>
    </row>
    <row r="21" spans="2:25" s="633" customFormat="1" ht="18" customHeight="1" x14ac:dyDescent="0.25">
      <c r="B21" s="682" t="s">
        <v>35</v>
      </c>
      <c r="D21" s="833">
        <v>77397</v>
      </c>
      <c r="F21" s="683">
        <v>6227</v>
      </c>
      <c r="G21" s="684">
        <v>5.794876089970872</v>
      </c>
      <c r="H21" s="683">
        <v>23050</v>
      </c>
      <c r="I21" s="684">
        <v>21.450440641372829</v>
      </c>
      <c r="J21" s="683">
        <v>24372</v>
      </c>
      <c r="K21" s="684">
        <v>22.680700187051563</v>
      </c>
      <c r="L21" s="683">
        <v>9033</v>
      </c>
      <c r="M21" s="684">
        <v>8.4061531589379932</v>
      </c>
      <c r="N21" s="683">
        <v>6783</v>
      </c>
      <c r="O21" s="684">
        <v>6.3122923588039868</v>
      </c>
      <c r="P21" s="683">
        <v>16175</v>
      </c>
      <c r="Q21" s="684">
        <v>15.052532640963362</v>
      </c>
      <c r="R21" s="683">
        <v>21681</v>
      </c>
      <c r="S21" s="684">
        <v>20.176442670091291</v>
      </c>
      <c r="T21" s="683">
        <v>136</v>
      </c>
      <c r="U21" s="684">
        <f t="shared" si="0"/>
        <v>0.12656225280809999</v>
      </c>
      <c r="V21" s="834">
        <f t="shared" si="1"/>
        <v>107457</v>
      </c>
      <c r="W21" s="684">
        <f t="shared" si="1"/>
        <v>100</v>
      </c>
      <c r="X21" s="678"/>
      <c r="Y21" s="835">
        <f t="shared" si="2"/>
        <v>1.3883871467886353</v>
      </c>
    </row>
    <row r="22" spans="2:25" s="633" customFormat="1" ht="21" customHeight="1" x14ac:dyDescent="0.25">
      <c r="B22" s="682" t="s">
        <v>42</v>
      </c>
      <c r="D22" s="833">
        <v>190553</v>
      </c>
      <c r="F22" s="683">
        <v>5964</v>
      </c>
      <c r="G22" s="684">
        <v>2.2598527533903474</v>
      </c>
      <c r="H22" s="683">
        <v>80336</v>
      </c>
      <c r="I22" s="684">
        <v>30.440565190537718</v>
      </c>
      <c r="J22" s="683">
        <v>52738</v>
      </c>
      <c r="K22" s="684">
        <v>19.983251929627791</v>
      </c>
      <c r="L22" s="683">
        <v>18306</v>
      </c>
      <c r="M22" s="684">
        <v>6.9364293265532702</v>
      </c>
      <c r="N22" s="683">
        <v>24742</v>
      </c>
      <c r="O22" s="684">
        <v>9.3751302522441282</v>
      </c>
      <c r="P22" s="683">
        <v>29475</v>
      </c>
      <c r="Q22" s="684">
        <v>11.168537878299881</v>
      </c>
      <c r="R22" s="683">
        <v>52268</v>
      </c>
      <c r="S22" s="684">
        <v>19.805161588565841</v>
      </c>
      <c r="T22" s="683">
        <v>82</v>
      </c>
      <c r="U22" s="684">
        <f t="shared" si="0"/>
        <v>3.1071080781020874E-2</v>
      </c>
      <c r="V22" s="834">
        <f t="shared" si="1"/>
        <v>263911</v>
      </c>
      <c r="W22" s="684">
        <f t="shared" si="1"/>
        <v>100</v>
      </c>
      <c r="X22" s="678"/>
      <c r="Y22" s="835">
        <f t="shared" si="2"/>
        <v>1.3849742591300058</v>
      </c>
    </row>
    <row r="23" spans="2:25" s="633" customFormat="1" ht="18" customHeight="1" x14ac:dyDescent="0.25">
      <c r="B23" s="682" t="s">
        <v>43</v>
      </c>
      <c r="D23" s="833">
        <v>45098</v>
      </c>
      <c r="F23" s="683">
        <v>3511</v>
      </c>
      <c r="G23" s="684">
        <v>5.9545816868205481</v>
      </c>
      <c r="H23" s="683">
        <v>13518</v>
      </c>
      <c r="I23" s="684">
        <v>22.92624188050133</v>
      </c>
      <c r="J23" s="683">
        <v>4066</v>
      </c>
      <c r="K23" s="684">
        <v>6.8958499397927513</v>
      </c>
      <c r="L23" s="683">
        <v>4167</v>
      </c>
      <c r="M23" s="684">
        <v>7.0671438020453508</v>
      </c>
      <c r="N23" s="683">
        <v>5236</v>
      </c>
      <c r="O23" s="684">
        <v>8.8801451757882059</v>
      </c>
      <c r="P23" s="683">
        <v>1374</v>
      </c>
      <c r="Q23" s="684">
        <v>2.3302749181690214</v>
      </c>
      <c r="R23" s="683">
        <v>27087</v>
      </c>
      <c r="S23" s="684">
        <v>45.938978681546054</v>
      </c>
      <c r="T23" s="683">
        <v>4</v>
      </c>
      <c r="U23" s="684">
        <f t="shared" si="0"/>
        <v>6.7839153367365975E-3</v>
      </c>
      <c r="V23" s="834">
        <f>F23+H23+J23+L23+N23+P23+R23+T23</f>
        <v>58963</v>
      </c>
      <c r="W23" s="684">
        <f t="shared" si="1"/>
        <v>100</v>
      </c>
      <c r="X23" s="678"/>
      <c r="Y23" s="835">
        <f t="shared" si="2"/>
        <v>1.3074415716883232</v>
      </c>
    </row>
    <row r="24" spans="2:25" s="633" customFormat="1" ht="22.5" customHeight="1" x14ac:dyDescent="0.25">
      <c r="B24" s="682" t="s">
        <v>44</v>
      </c>
      <c r="D24" s="833">
        <v>16028</v>
      </c>
      <c r="F24" s="685">
        <v>2230</v>
      </c>
      <c r="G24" s="686">
        <v>9.9001109877913436</v>
      </c>
      <c r="H24" s="685">
        <v>3448</v>
      </c>
      <c r="I24" s="684">
        <v>15.307436182019979</v>
      </c>
      <c r="J24" s="685">
        <v>1095</v>
      </c>
      <c r="K24" s="684">
        <v>4.8612652608213098</v>
      </c>
      <c r="L24" s="685">
        <v>804</v>
      </c>
      <c r="M24" s="684">
        <v>3.5693673695893451</v>
      </c>
      <c r="N24" s="685">
        <v>2623</v>
      </c>
      <c r="O24" s="684">
        <v>11.644839067702552</v>
      </c>
      <c r="P24" s="685">
        <v>2813</v>
      </c>
      <c r="Q24" s="684">
        <v>12.48834628190899</v>
      </c>
      <c r="R24" s="685">
        <v>9472</v>
      </c>
      <c r="S24" s="684">
        <v>42.05105438401776</v>
      </c>
      <c r="T24" s="685">
        <v>40</v>
      </c>
      <c r="U24" s="684">
        <f t="shared" si="0"/>
        <v>0.17758046614872364</v>
      </c>
      <c r="V24" s="842">
        <f t="shared" si="1"/>
        <v>22525</v>
      </c>
      <c r="W24" s="684">
        <f t="shared" si="1"/>
        <v>100</v>
      </c>
      <c r="X24" s="678"/>
      <c r="Y24" s="835">
        <f t="shared" si="2"/>
        <v>1.4053531320189667</v>
      </c>
    </row>
    <row r="25" spans="2:25" s="633" customFormat="1" ht="18" customHeight="1" x14ac:dyDescent="0.25">
      <c r="B25" s="682" t="s">
        <v>45</v>
      </c>
      <c r="D25" s="833">
        <v>70641</v>
      </c>
      <c r="F25" s="685">
        <v>1147</v>
      </c>
      <c r="G25" s="686">
        <v>1.1330185510796769</v>
      </c>
      <c r="H25" s="685">
        <v>26248</v>
      </c>
      <c r="I25" s="684">
        <v>25.928047889049132</v>
      </c>
      <c r="J25" s="685">
        <v>6084</v>
      </c>
      <c r="K25" s="684">
        <v>6.0098385917774664</v>
      </c>
      <c r="L25" s="685">
        <v>7717</v>
      </c>
      <c r="M25" s="684">
        <v>7.6229330066973544</v>
      </c>
      <c r="N25" s="685">
        <v>13395</v>
      </c>
      <c r="O25" s="684">
        <v>13.231720568188553</v>
      </c>
      <c r="P25" s="685">
        <v>1398</v>
      </c>
      <c r="Q25" s="684">
        <v>1.3809589663551771</v>
      </c>
      <c r="R25" s="685">
        <v>38145</v>
      </c>
      <c r="S25" s="684">
        <v>37.680028448940078</v>
      </c>
      <c r="T25" s="685">
        <v>7100</v>
      </c>
      <c r="U25" s="684">
        <f t="shared" si="0"/>
        <v>7.0134539779125591</v>
      </c>
      <c r="V25" s="842">
        <f t="shared" si="1"/>
        <v>101234</v>
      </c>
      <c r="W25" s="684">
        <f t="shared" si="1"/>
        <v>100</v>
      </c>
      <c r="X25" s="678"/>
      <c r="Y25" s="835">
        <f t="shared" si="2"/>
        <v>1.4330771081949576</v>
      </c>
    </row>
    <row r="26" spans="2:25" s="633" customFormat="1" ht="18" customHeight="1" x14ac:dyDescent="0.25">
      <c r="B26" s="682" t="s">
        <v>46</v>
      </c>
      <c r="D26" s="833">
        <v>9368</v>
      </c>
      <c r="F26" s="685">
        <v>1142</v>
      </c>
      <c r="G26" s="686">
        <v>7.9860139860139858</v>
      </c>
      <c r="H26" s="685">
        <v>3732</v>
      </c>
      <c r="I26" s="684">
        <v>26.097902097902097</v>
      </c>
      <c r="J26" s="685">
        <v>3677</v>
      </c>
      <c r="K26" s="684">
        <v>25.713286713286713</v>
      </c>
      <c r="L26" s="685">
        <v>1396</v>
      </c>
      <c r="M26" s="684">
        <v>9.7622377622377616</v>
      </c>
      <c r="N26" s="685">
        <v>2021</v>
      </c>
      <c r="O26" s="684">
        <v>14.132867132867133</v>
      </c>
      <c r="P26" s="685">
        <v>1102</v>
      </c>
      <c r="Q26" s="684">
        <v>7.7062937062937067</v>
      </c>
      <c r="R26" s="685">
        <v>1230</v>
      </c>
      <c r="S26" s="684">
        <v>8.6013986013986017</v>
      </c>
      <c r="T26" s="685">
        <v>0</v>
      </c>
      <c r="U26" s="684">
        <f t="shared" si="0"/>
        <v>0</v>
      </c>
      <c r="V26" s="842">
        <f t="shared" si="1"/>
        <v>14300</v>
      </c>
      <c r="W26" s="684">
        <f t="shared" si="1"/>
        <v>100</v>
      </c>
      <c r="X26" s="678"/>
      <c r="Y26" s="835">
        <f t="shared" si="2"/>
        <v>1.526473099914603</v>
      </c>
    </row>
    <row r="27" spans="2:25" s="633" customFormat="1" ht="18" customHeight="1" x14ac:dyDescent="0.25">
      <c r="B27" s="682" t="s">
        <v>1</v>
      </c>
      <c r="D27" s="833">
        <v>3702</v>
      </c>
      <c r="F27" s="685">
        <v>694</v>
      </c>
      <c r="G27" s="686">
        <v>14.082792207792208</v>
      </c>
      <c r="H27" s="685">
        <v>782</v>
      </c>
      <c r="I27" s="684">
        <v>15.868506493506494</v>
      </c>
      <c r="J27" s="685">
        <v>1281</v>
      </c>
      <c r="K27" s="684">
        <v>25.994318181818183</v>
      </c>
      <c r="L27" s="685">
        <v>69</v>
      </c>
      <c r="M27" s="684">
        <v>1.4001623376623376</v>
      </c>
      <c r="N27" s="685">
        <v>212</v>
      </c>
      <c r="O27" s="684">
        <v>4.3019480519480515</v>
      </c>
      <c r="P27" s="685">
        <v>5</v>
      </c>
      <c r="Q27" s="684">
        <v>0.10146103896103896</v>
      </c>
      <c r="R27" s="685">
        <v>1885</v>
      </c>
      <c r="S27" s="684">
        <v>38.250811688311686</v>
      </c>
      <c r="T27" s="685">
        <v>0</v>
      </c>
      <c r="U27" s="684">
        <f t="shared" si="0"/>
        <v>0</v>
      </c>
      <c r="V27" s="834">
        <f t="shared" si="1"/>
        <v>4928</v>
      </c>
      <c r="W27" s="684">
        <f t="shared" si="1"/>
        <v>100</v>
      </c>
      <c r="X27" s="678"/>
      <c r="Y27" s="835">
        <f t="shared" si="2"/>
        <v>1.331172339276067</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5">
      <c r="B30" s="1249" t="s">
        <v>0</v>
      </c>
      <c r="D30" s="1266">
        <f>SUM(D10:D29)</f>
        <v>1523490</v>
      </c>
      <c r="F30" s="1250">
        <f>SUM(F10:F27)</f>
        <v>74196</v>
      </c>
      <c r="G30" s="1251">
        <f>F30*100/$V30</f>
        <v>3.4899489226436047</v>
      </c>
      <c r="H30" s="1250">
        <f>SUM(H10:H27)</f>
        <v>525697</v>
      </c>
      <c r="I30" s="1251">
        <f>H30*100/$V30</f>
        <v>24.727150773451065</v>
      </c>
      <c r="J30" s="1250">
        <f>SUM(J10:J27)</f>
        <v>358993</v>
      </c>
      <c r="K30" s="1251">
        <f>J30*100/$V30</f>
        <v>16.885913439896971</v>
      </c>
      <c r="L30" s="1250">
        <f>SUM(L10:L27)</f>
        <v>108364</v>
      </c>
      <c r="M30" s="1251">
        <f>L30*100/$V30</f>
        <v>5.0971053028916868</v>
      </c>
      <c r="N30" s="1250">
        <f>SUM(N10:N27)</f>
        <v>181887</v>
      </c>
      <c r="O30" s="1251">
        <f>N30*100/$V30</f>
        <v>8.5553984000873005</v>
      </c>
      <c r="P30" s="1250">
        <f>SUM(P10:P27)</f>
        <v>218420</v>
      </c>
      <c r="Q30" s="1251">
        <f>P30*100/$V30</f>
        <v>10.273797019836866</v>
      </c>
      <c r="R30" s="1250">
        <f>SUM(R10:R27)</f>
        <v>647356</v>
      </c>
      <c r="S30" s="1251">
        <f>R30*100/$V30</f>
        <v>30.449611498825725</v>
      </c>
      <c r="T30" s="1250">
        <f>SUM(T10:T28)</f>
        <v>11078</v>
      </c>
      <c r="U30" s="1251">
        <f>T30*100/$V30</f>
        <v>0.52107464236678325</v>
      </c>
      <c r="V30" s="1250">
        <f>SUM(V10:V27)</f>
        <v>2125991</v>
      </c>
      <c r="W30" s="1251">
        <f>G30+I30+K30+M30+O30+Q30+S30+U30</f>
        <v>100</v>
      </c>
      <c r="X30" s="1267"/>
      <c r="Y30" s="1268">
        <f>(V30/D30)</f>
        <v>1.3954742072478323</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552" t="s">
        <v>414</v>
      </c>
      <c r="C3" s="1552"/>
      <c r="D3" s="1552"/>
      <c r="E3" s="1552"/>
      <c r="F3" s="1552"/>
      <c r="G3" s="1552"/>
      <c r="H3" s="1552"/>
      <c r="I3" s="1552"/>
      <c r="J3" s="1552"/>
      <c r="K3" s="1552"/>
      <c r="L3" s="1552"/>
      <c r="M3" s="1552"/>
      <c r="N3" s="1552"/>
      <c r="O3" s="1552"/>
      <c r="P3" s="1552"/>
      <c r="Q3" s="1552"/>
      <c r="R3" s="1552"/>
      <c r="S3" s="1552"/>
      <c r="T3" s="1552"/>
      <c r="U3" s="1552"/>
      <c r="V3" s="1552"/>
      <c r="W3" s="1552"/>
      <c r="X3" s="1552"/>
      <c r="Y3" s="218"/>
    </row>
    <row r="4" spans="2:25" s="217"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55" t="s">
        <v>52</v>
      </c>
      <c r="G6" s="1555"/>
      <c r="H6" s="1555"/>
      <c r="I6" s="1555"/>
      <c r="J6" s="1555"/>
      <c r="K6" s="1555"/>
      <c r="L6" s="1555"/>
      <c r="M6" s="1555"/>
      <c r="N6" s="1555"/>
      <c r="O6" s="1555"/>
      <c r="P6" s="1555"/>
      <c r="Q6" s="1555"/>
      <c r="R6" s="1555"/>
      <c r="S6" s="1555"/>
      <c r="T6" s="1555"/>
      <c r="U6" s="1555"/>
      <c r="V6" s="1555"/>
      <c r="W6" s="1555"/>
      <c r="X6" s="192"/>
      <c r="Y6" s="192"/>
    </row>
    <row r="7" spans="2:25" s="132" customFormat="1" ht="64.5" customHeight="1" x14ac:dyDescent="0.25">
      <c r="B7" s="1556" t="s">
        <v>12</v>
      </c>
      <c r="C7" s="155"/>
      <c r="D7" s="156" t="s">
        <v>53</v>
      </c>
      <c r="E7" s="155"/>
      <c r="F7" s="1557" t="s">
        <v>168</v>
      </c>
      <c r="G7" s="1557"/>
      <c r="H7" s="1557" t="s">
        <v>59</v>
      </c>
      <c r="I7" s="1557"/>
      <c r="J7" s="1557" t="s">
        <v>60</v>
      </c>
      <c r="K7" s="1557"/>
      <c r="L7" s="1557" t="s">
        <v>152</v>
      </c>
      <c r="M7" s="1557"/>
      <c r="N7" s="1557" t="s">
        <v>0</v>
      </c>
      <c r="O7" s="1557"/>
      <c r="P7" s="156"/>
      <c r="Q7" s="156" t="s">
        <v>62</v>
      </c>
      <c r="R7" s="133"/>
      <c r="S7" s="133"/>
      <c r="T7" s="133"/>
      <c r="U7" s="133"/>
      <c r="V7" s="133"/>
      <c r="W7" s="133"/>
    </row>
    <row r="8" spans="2:25" s="189" customFormat="1" ht="20.25" customHeight="1" x14ac:dyDescent="0.25">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298289</v>
      </c>
      <c r="E10" s="162"/>
      <c r="F10" s="164">
        <f>'41benpresaad'!F10+'41benpresaad'!H10+'41benpresaad'!J10+'41benpresaad'!L10+'41benpresaad'!N10</f>
        <v>354688</v>
      </c>
      <c r="G10" s="165">
        <f t="shared" ref="G10:G27" si="0">F10*100/$N10</f>
        <v>79.472822153658626</v>
      </c>
      <c r="H10" s="164">
        <f>'41benpresaad'!P10</f>
        <v>4754</v>
      </c>
      <c r="I10" s="165">
        <f t="shared" ref="I10:I27" si="1">H10*100/$N10</f>
        <v>1.0652003916639219</v>
      </c>
      <c r="J10" s="164">
        <f>'41benpresaad'!R10</f>
        <v>86847</v>
      </c>
      <c r="K10" s="165">
        <f t="shared" ref="K10:K27" si="2">J10*100/$N10</f>
        <v>19.459288686335007</v>
      </c>
      <c r="L10" s="164">
        <f>'41benpresaad'!T10</f>
        <v>12</v>
      </c>
      <c r="M10" s="165">
        <f t="shared" ref="M10:M27" si="3">L10*100/$N10</f>
        <v>2.6887683424415363E-3</v>
      </c>
      <c r="N10" s="164">
        <f>F10+H10+J10+L10</f>
        <v>446301</v>
      </c>
      <c r="O10" s="165">
        <f>G10+I10+K10+M10</f>
        <v>100</v>
      </c>
      <c r="P10" s="166"/>
      <c r="Q10" s="166">
        <f t="shared" ref="Q10:Q27" si="4">N10/D10</f>
        <v>1.4962033464190767</v>
      </c>
      <c r="R10" s="162"/>
      <c r="S10" s="162"/>
      <c r="T10" s="162"/>
      <c r="U10" s="162"/>
      <c r="V10" s="162"/>
      <c r="W10" s="162"/>
    </row>
    <row r="11" spans="2:25" s="191" customFormat="1" ht="18" customHeight="1" x14ac:dyDescent="0.25">
      <c r="B11" s="146" t="s">
        <v>7</v>
      </c>
      <c r="C11" s="159"/>
      <c r="D11" s="163">
        <f>'41benpresaad'!D11</f>
        <v>45544</v>
      </c>
      <c r="E11" s="162"/>
      <c r="F11" s="164">
        <f>'41benpresaad'!F11+'41benpresaad'!H11+'41benpresaad'!J11+'41benpresaad'!L11+'41benpresaad'!N11</f>
        <v>26508</v>
      </c>
      <c r="G11" s="165">
        <f t="shared" si="0"/>
        <v>44.009828662504979</v>
      </c>
      <c r="H11" s="164">
        <f>'41benpresaad'!P11</f>
        <v>9897</v>
      </c>
      <c r="I11" s="165">
        <f t="shared" si="1"/>
        <v>16.431465001992297</v>
      </c>
      <c r="J11" s="164">
        <f>'41benpresaad'!R11</f>
        <v>23827</v>
      </c>
      <c r="K11" s="165">
        <f t="shared" si="2"/>
        <v>39.55870633550272</v>
      </c>
      <c r="L11" s="164">
        <f>'41benpresaad'!T11</f>
        <v>0</v>
      </c>
      <c r="M11" s="165">
        <f t="shared" si="3"/>
        <v>0</v>
      </c>
      <c r="N11" s="164">
        <f t="shared" ref="N11:N27" si="5">F11+H11+J11+L11</f>
        <v>60232</v>
      </c>
      <c r="O11" s="165">
        <f t="shared" ref="O11:O27" si="6">G11+I11+K11+M11</f>
        <v>100</v>
      </c>
      <c r="P11" s="166"/>
      <c r="Q11" s="166">
        <f t="shared" si="4"/>
        <v>1.3225013174073423</v>
      </c>
      <c r="R11" s="162"/>
      <c r="S11" s="162"/>
      <c r="T11" s="162"/>
      <c r="U11" s="162"/>
      <c r="V11" s="162"/>
      <c r="W11" s="162"/>
    </row>
    <row r="12" spans="2:25" s="191" customFormat="1" ht="22.5" customHeight="1" x14ac:dyDescent="0.25">
      <c r="B12" s="146" t="s">
        <v>37</v>
      </c>
      <c r="C12" s="159"/>
      <c r="D12" s="163">
        <f>'41benpresaad'!D12</f>
        <v>33872</v>
      </c>
      <c r="E12" s="162"/>
      <c r="F12" s="163">
        <f>'41benpresaad'!F12+'41benpresaad'!H12+'41benpresaad'!J12+'41benpresaad'!L12+'41benpresaad'!N12</f>
        <v>28982</v>
      </c>
      <c r="G12" s="165">
        <f t="shared" si="0"/>
        <v>61.606155939120825</v>
      </c>
      <c r="H12" s="164">
        <f>'41benpresaad'!P12</f>
        <v>5180</v>
      </c>
      <c r="I12" s="165">
        <f t="shared" si="1"/>
        <v>11.010968455063345</v>
      </c>
      <c r="J12" s="164">
        <f>'41benpresaad'!R12</f>
        <v>12855</v>
      </c>
      <c r="K12" s="165">
        <f t="shared" si="2"/>
        <v>27.325482526996005</v>
      </c>
      <c r="L12" s="164">
        <f>'41benpresaad'!T12</f>
        <v>27</v>
      </c>
      <c r="M12" s="165">
        <f t="shared" si="3"/>
        <v>5.7393078819828247E-2</v>
      </c>
      <c r="N12" s="164">
        <f t="shared" si="5"/>
        <v>47044</v>
      </c>
      <c r="O12" s="165">
        <f t="shared" si="6"/>
        <v>100.00000000000001</v>
      </c>
      <c r="P12" s="166"/>
      <c r="Q12" s="166">
        <f t="shared" si="4"/>
        <v>1.3888757675956542</v>
      </c>
      <c r="R12" s="162"/>
      <c r="S12" s="162"/>
      <c r="T12" s="162"/>
      <c r="U12" s="162"/>
      <c r="V12" s="162"/>
      <c r="W12" s="162"/>
    </row>
    <row r="13" spans="2:25" s="191" customFormat="1" ht="18" customHeight="1" x14ac:dyDescent="0.25">
      <c r="B13" s="146" t="s">
        <v>38</v>
      </c>
      <c r="C13" s="159"/>
      <c r="D13" s="163">
        <f>'41benpresaad'!D13</f>
        <v>31979</v>
      </c>
      <c r="E13" s="162"/>
      <c r="F13" s="164">
        <f>'41benpresaad'!F13+'41benpresaad'!H13+'41benpresaad'!J13+'41benpresaad'!L13+'41benpresaad'!N13</f>
        <v>28038</v>
      </c>
      <c r="G13" s="165">
        <f t="shared" si="0"/>
        <v>52.593273433250175</v>
      </c>
      <c r="H13" s="164">
        <f>'41benpresaad'!P13</f>
        <v>791</v>
      </c>
      <c r="I13" s="165">
        <f t="shared" si="1"/>
        <v>1.4837463187709854</v>
      </c>
      <c r="J13" s="164">
        <f>'41benpresaad'!R13</f>
        <v>24482</v>
      </c>
      <c r="K13" s="165">
        <f t="shared" si="2"/>
        <v>45.922980247978842</v>
      </c>
      <c r="L13" s="164">
        <f>'41benpresaad'!T13</f>
        <v>0</v>
      </c>
      <c r="M13" s="165">
        <f t="shared" si="3"/>
        <v>0</v>
      </c>
      <c r="N13" s="164">
        <f t="shared" si="5"/>
        <v>53311</v>
      </c>
      <c r="O13" s="165">
        <f t="shared" si="6"/>
        <v>100</v>
      </c>
      <c r="P13" s="166"/>
      <c r="Q13" s="166">
        <f t="shared" si="4"/>
        <v>1.6670627599362082</v>
      </c>
      <c r="R13" s="162"/>
      <c r="S13" s="162"/>
      <c r="T13" s="162"/>
      <c r="U13" s="162"/>
      <c r="V13" s="162"/>
      <c r="W13" s="162"/>
    </row>
    <row r="14" spans="2:25" s="191" customFormat="1" ht="18" customHeight="1" x14ac:dyDescent="0.25">
      <c r="B14" s="146" t="s">
        <v>6</v>
      </c>
      <c r="C14" s="159"/>
      <c r="D14" s="163">
        <f>'41benpresaad'!D14</f>
        <v>45948</v>
      </c>
      <c r="E14" s="162"/>
      <c r="F14" s="164">
        <f>'41benpresaad'!F14+'41benpresaad'!H14+'41benpresaad'!J14+'41benpresaad'!L14+'41benpresaad'!N14</f>
        <v>15930</v>
      </c>
      <c r="G14" s="165">
        <f t="shared" si="0"/>
        <v>30.13905969160912</v>
      </c>
      <c r="H14" s="164">
        <f>'41benpresaad'!P14</f>
        <v>15728</v>
      </c>
      <c r="I14" s="165">
        <f t="shared" si="1"/>
        <v>29.756882035758206</v>
      </c>
      <c r="J14" s="164">
        <f>'41benpresaad'!R14</f>
        <v>21197</v>
      </c>
      <c r="K14" s="165">
        <f t="shared" si="2"/>
        <v>40.104058272632678</v>
      </c>
      <c r="L14" s="164">
        <f>'41benpresaad'!T14</f>
        <v>0</v>
      </c>
      <c r="M14" s="165">
        <f t="shared" si="3"/>
        <v>0</v>
      </c>
      <c r="N14" s="164">
        <f t="shared" si="5"/>
        <v>52855</v>
      </c>
      <c r="O14" s="165">
        <f t="shared" si="6"/>
        <v>100</v>
      </c>
      <c r="P14" s="166"/>
      <c r="Q14" s="166">
        <f t="shared" si="4"/>
        <v>1.1503221032471489</v>
      </c>
      <c r="R14" s="162"/>
      <c r="S14" s="162"/>
      <c r="T14" s="162"/>
      <c r="U14" s="162"/>
      <c r="V14" s="162"/>
      <c r="W14" s="162"/>
    </row>
    <row r="15" spans="2:25" s="191" customFormat="1" ht="18" customHeight="1" x14ac:dyDescent="0.25">
      <c r="B15" s="146" t="s">
        <v>5</v>
      </c>
      <c r="C15" s="159"/>
      <c r="D15" s="163">
        <f>'41benpresaad'!D15</f>
        <v>17860</v>
      </c>
      <c r="E15" s="162"/>
      <c r="F15" s="163">
        <f>'41benpresaad'!F15+'41benpresaad'!H15+'41benpresaad'!J15+'41benpresaad'!L15+'41benpresaad'!N15</f>
        <v>18448</v>
      </c>
      <c r="G15" s="165">
        <f t="shared" si="0"/>
        <v>65.560254451117672</v>
      </c>
      <c r="H15" s="164">
        <f>'41benpresaad'!P15</f>
        <v>338</v>
      </c>
      <c r="I15" s="165">
        <f t="shared" si="1"/>
        <v>1.2011798571377803</v>
      </c>
      <c r="J15" s="164">
        <f>'41benpresaad'!R15</f>
        <v>9353</v>
      </c>
      <c r="K15" s="165">
        <f t="shared" si="2"/>
        <v>33.238565691744554</v>
      </c>
      <c r="L15" s="164">
        <f>'41benpresaad'!T15</f>
        <v>0</v>
      </c>
      <c r="M15" s="165">
        <f t="shared" si="3"/>
        <v>0</v>
      </c>
      <c r="N15" s="164">
        <f t="shared" si="5"/>
        <v>28139</v>
      </c>
      <c r="O15" s="165">
        <f t="shared" si="6"/>
        <v>100</v>
      </c>
      <c r="P15" s="166"/>
      <c r="Q15" s="166">
        <f t="shared" si="4"/>
        <v>1.5755319148936171</v>
      </c>
      <c r="R15" s="162"/>
      <c r="S15" s="162"/>
      <c r="T15" s="162"/>
      <c r="U15" s="162"/>
      <c r="V15" s="162"/>
      <c r="W15" s="162"/>
    </row>
    <row r="16" spans="2:25" s="191" customFormat="1" ht="18" customHeight="1" x14ac:dyDescent="0.25">
      <c r="B16" s="146" t="s">
        <v>4</v>
      </c>
      <c r="C16" s="159"/>
      <c r="D16" s="163">
        <f>'41benpresaad'!D16</f>
        <v>126099</v>
      </c>
      <c r="E16" s="162"/>
      <c r="F16" s="164">
        <f>'41benpresaad'!F16+'41benpresaad'!H16+'41benpresaad'!J16+'41benpresaad'!L16+'41benpresaad'!N16</f>
        <v>88632</v>
      </c>
      <c r="G16" s="165">
        <f t="shared" si="0"/>
        <v>49.87928618459928</v>
      </c>
      <c r="H16" s="164">
        <f>'41benpresaad'!P16</f>
        <v>49319</v>
      </c>
      <c r="I16" s="165">
        <f t="shared" si="1"/>
        <v>27.755173248242755</v>
      </c>
      <c r="J16" s="164">
        <f>'41benpresaad'!R16</f>
        <v>36988</v>
      </c>
      <c r="K16" s="165">
        <f t="shared" si="2"/>
        <v>20.815676475719357</v>
      </c>
      <c r="L16" s="164">
        <f>'41benpresaad'!T16</f>
        <v>2754</v>
      </c>
      <c r="M16" s="165">
        <f t="shared" si="3"/>
        <v>1.5498640914386048</v>
      </c>
      <c r="N16" s="164">
        <f t="shared" si="5"/>
        <v>177693</v>
      </c>
      <c r="O16" s="165">
        <f t="shared" si="6"/>
        <v>100</v>
      </c>
      <c r="P16" s="166"/>
      <c r="Q16" s="166">
        <f t="shared" si="4"/>
        <v>1.4091547117740824</v>
      </c>
      <c r="R16" s="162"/>
      <c r="S16" s="162"/>
      <c r="T16" s="162"/>
      <c r="U16" s="162"/>
      <c r="V16" s="162"/>
      <c r="W16" s="162"/>
    </row>
    <row r="17" spans="2:25" s="191" customFormat="1" ht="18" customHeight="1" x14ac:dyDescent="0.25">
      <c r="B17" s="146" t="s">
        <v>40</v>
      </c>
      <c r="C17" s="159"/>
      <c r="D17" s="163">
        <f>'41benpresaad'!D17</f>
        <v>77301</v>
      </c>
      <c r="E17" s="162"/>
      <c r="F17" s="164">
        <f>'41benpresaad'!F17+'41benpresaad'!H17+'41benpresaad'!J17+'41benpresaad'!L17+'41benpresaad'!N17</f>
        <v>74640</v>
      </c>
      <c r="G17" s="165">
        <f t="shared" si="0"/>
        <v>70.185336680865476</v>
      </c>
      <c r="H17" s="164">
        <f>'41benpresaad'!P17</f>
        <v>11814</v>
      </c>
      <c r="I17" s="165">
        <f t="shared" si="1"/>
        <v>11.108917035741488</v>
      </c>
      <c r="J17" s="164">
        <f>'41benpresaad'!R17</f>
        <v>19873</v>
      </c>
      <c r="K17" s="165">
        <f t="shared" si="2"/>
        <v>18.686939923081987</v>
      </c>
      <c r="L17" s="164">
        <f>'41benpresaad'!T17</f>
        <v>20</v>
      </c>
      <c r="M17" s="165">
        <f t="shared" si="3"/>
        <v>1.8806360311057198E-2</v>
      </c>
      <c r="N17" s="164">
        <f t="shared" si="5"/>
        <v>106347</v>
      </c>
      <c r="O17" s="165">
        <f t="shared" si="6"/>
        <v>100</v>
      </c>
      <c r="P17" s="166"/>
      <c r="Q17" s="166">
        <f t="shared" si="4"/>
        <v>1.3757519307641557</v>
      </c>
      <c r="R17" s="162"/>
      <c r="S17" s="162"/>
      <c r="T17" s="162"/>
      <c r="U17" s="162"/>
      <c r="V17" s="162"/>
      <c r="W17" s="162"/>
    </row>
    <row r="18" spans="2:25" s="191" customFormat="1" ht="18" customHeight="1" x14ac:dyDescent="0.25">
      <c r="B18" s="146" t="s">
        <v>41</v>
      </c>
      <c r="C18" s="159"/>
      <c r="D18" s="163">
        <f>'41benpresaad'!D18</f>
        <v>231545</v>
      </c>
      <c r="E18" s="162"/>
      <c r="F18" s="164">
        <f>'41benpresaad'!F18+'41benpresaad'!H18+'41benpresaad'!J18+'41benpresaad'!L18+'41benpresaad'!N18</f>
        <v>123182</v>
      </c>
      <c r="G18" s="165">
        <f t="shared" si="0"/>
        <v>43.099412544741419</v>
      </c>
      <c r="H18" s="164">
        <f>'41benpresaad'!P18</f>
        <v>23449</v>
      </c>
      <c r="I18" s="165">
        <f t="shared" si="1"/>
        <v>8.2044302313782982</v>
      </c>
      <c r="J18" s="164">
        <f>'41benpresaad'!R18</f>
        <v>139092</v>
      </c>
      <c r="K18" s="165">
        <f t="shared" si="2"/>
        <v>48.666067198723624</v>
      </c>
      <c r="L18" s="164">
        <f>'41benpresaad'!T18</f>
        <v>86</v>
      </c>
      <c r="M18" s="165">
        <f t="shared" si="3"/>
        <v>3.0090025156660566E-2</v>
      </c>
      <c r="N18" s="164">
        <f t="shared" si="5"/>
        <v>285809</v>
      </c>
      <c r="O18" s="165">
        <f t="shared" si="6"/>
        <v>100.00000000000001</v>
      </c>
      <c r="P18" s="166"/>
      <c r="Q18" s="166">
        <f t="shared" si="4"/>
        <v>1.2343561726662204</v>
      </c>
      <c r="R18" s="162"/>
      <c r="S18" s="162"/>
      <c r="T18" s="162"/>
      <c r="U18" s="162"/>
      <c r="V18" s="162"/>
      <c r="W18" s="162"/>
    </row>
    <row r="19" spans="2:25" s="191" customFormat="1" ht="18" customHeight="1" x14ac:dyDescent="0.25">
      <c r="B19" s="146" t="s">
        <v>3</v>
      </c>
      <c r="C19" s="159"/>
      <c r="D19" s="163">
        <f>'41benpresaad'!D19</f>
        <v>166087</v>
      </c>
      <c r="E19" s="162"/>
      <c r="F19" s="164">
        <f>'41benpresaad'!F19+'41benpresaad'!H19+'41benpresaad'!J19+'41benpresaad'!L19+'41benpresaad'!N19</f>
        <v>111156</v>
      </c>
      <c r="G19" s="165">
        <f t="shared" si="0"/>
        <v>44.194932269902552</v>
      </c>
      <c r="H19" s="164">
        <f>'41benpresaad'!P19</f>
        <v>25253</v>
      </c>
      <c r="I19" s="165">
        <f>H19*100/$N19</f>
        <v>10.040435285651238</v>
      </c>
      <c r="J19" s="164">
        <f>'41benpresaad'!R19</f>
        <v>114287</v>
      </c>
      <c r="K19" s="165">
        <f>J19*100/$N19</f>
        <v>45.439798340443637</v>
      </c>
      <c r="L19" s="164">
        <f>'41benpresaad'!T19</f>
        <v>817</v>
      </c>
      <c r="M19" s="165">
        <f t="shared" si="3"/>
        <v>0.3248341040025764</v>
      </c>
      <c r="N19" s="164">
        <f t="shared" si="5"/>
        <v>251513</v>
      </c>
      <c r="O19" s="165">
        <f t="shared" si="6"/>
        <v>100</v>
      </c>
      <c r="P19" s="166"/>
      <c r="Q19" s="166">
        <f t="shared" si="4"/>
        <v>1.5143448915327509</v>
      </c>
      <c r="R19" s="162"/>
      <c r="S19" s="162"/>
      <c r="T19" s="162"/>
      <c r="U19" s="162"/>
      <c r="V19" s="162"/>
      <c r="W19" s="162"/>
    </row>
    <row r="20" spans="2:25" s="191" customFormat="1" ht="18" customHeight="1" x14ac:dyDescent="0.25">
      <c r="B20" s="146" t="s">
        <v>2</v>
      </c>
      <c r="C20" s="159"/>
      <c r="D20" s="163">
        <f>'41benpresaad'!D20</f>
        <v>36179</v>
      </c>
      <c r="E20" s="162"/>
      <c r="F20" s="164">
        <f>'41benpresaad'!F20+'41benpresaad'!H20+'41benpresaad'!J20+'41benpresaad'!L20+'41benpresaad'!N20</f>
        <v>17087</v>
      </c>
      <c r="G20" s="165">
        <f t="shared" si="0"/>
        <v>39.344677519629741</v>
      </c>
      <c r="H20" s="164">
        <f>'41benpresaad'!P20</f>
        <v>19555</v>
      </c>
      <c r="I20" s="165">
        <f>H20*100/$N20</f>
        <v>45.027516175827209</v>
      </c>
      <c r="J20" s="164">
        <f>'41benpresaad'!R20</f>
        <v>6787</v>
      </c>
      <c r="K20" s="165">
        <f>J20*100/$N20</f>
        <v>15.627806304543046</v>
      </c>
      <c r="L20" s="164">
        <f>'41benpresaad'!T20</f>
        <v>0</v>
      </c>
      <c r="M20" s="165">
        <f t="shared" si="3"/>
        <v>0</v>
      </c>
      <c r="N20" s="164">
        <f t="shared" si="5"/>
        <v>43429</v>
      </c>
      <c r="O20" s="165">
        <f t="shared" si="6"/>
        <v>100</v>
      </c>
      <c r="P20" s="166"/>
      <c r="Q20" s="166">
        <f t="shared" si="4"/>
        <v>1.2003924928826115</v>
      </c>
      <c r="R20" s="162"/>
      <c r="S20" s="162"/>
      <c r="T20" s="162"/>
      <c r="U20" s="162"/>
      <c r="V20" s="162"/>
      <c r="W20" s="162"/>
    </row>
    <row r="21" spans="2:25" s="191" customFormat="1" ht="18" customHeight="1" x14ac:dyDescent="0.25">
      <c r="B21" s="146" t="s">
        <v>35</v>
      </c>
      <c r="C21" s="159"/>
      <c r="D21" s="163">
        <f>'41benpresaad'!D21</f>
        <v>77397</v>
      </c>
      <c r="E21" s="162"/>
      <c r="F21" s="164">
        <f>'41benpresaad'!F21+'41benpresaad'!H21+'41benpresaad'!J21+'41benpresaad'!L21+'41benpresaad'!N21</f>
        <v>69465</v>
      </c>
      <c r="G21" s="165">
        <f t="shared" si="0"/>
        <v>64.644462436137246</v>
      </c>
      <c r="H21" s="164">
        <f>'41benpresaad'!P21</f>
        <v>16175</v>
      </c>
      <c r="I21" s="165">
        <f>H21*100/$N21</f>
        <v>15.052532640963362</v>
      </c>
      <c r="J21" s="164">
        <f>'41benpresaad'!R21</f>
        <v>21681</v>
      </c>
      <c r="K21" s="165">
        <f>J21*100/$N21</f>
        <v>20.176442670091291</v>
      </c>
      <c r="L21" s="164">
        <f>'41benpresaad'!T21</f>
        <v>136</v>
      </c>
      <c r="M21" s="165">
        <f t="shared" si="3"/>
        <v>0.12656225280809999</v>
      </c>
      <c r="N21" s="164">
        <f t="shared" si="5"/>
        <v>107457</v>
      </c>
      <c r="O21" s="165">
        <f t="shared" si="6"/>
        <v>100</v>
      </c>
      <c r="P21" s="166"/>
      <c r="Q21" s="166">
        <f t="shared" si="4"/>
        <v>1.3883871467886353</v>
      </c>
      <c r="R21" s="162"/>
      <c r="S21" s="162"/>
      <c r="T21" s="162"/>
      <c r="U21" s="162"/>
      <c r="V21" s="162"/>
      <c r="W21" s="162"/>
    </row>
    <row r="22" spans="2:25" s="191" customFormat="1" ht="21" customHeight="1" x14ac:dyDescent="0.25">
      <c r="B22" s="146" t="s">
        <v>42</v>
      </c>
      <c r="C22" s="159"/>
      <c r="D22" s="163">
        <f>'41benpresaad'!D22</f>
        <v>190553</v>
      </c>
      <c r="E22" s="162"/>
      <c r="F22" s="164">
        <f>'41benpresaad'!F22+'41benpresaad'!H22+'41benpresaad'!J22+'41benpresaad'!L22+'41benpresaad'!N22</f>
        <v>182086</v>
      </c>
      <c r="G22" s="165">
        <f t="shared" si="0"/>
        <v>68.995229452353257</v>
      </c>
      <c r="H22" s="164">
        <f>'41benpresaad'!P22</f>
        <v>29475</v>
      </c>
      <c r="I22" s="165">
        <f>H22*100/$N22</f>
        <v>11.168537878299881</v>
      </c>
      <c r="J22" s="164">
        <f>'41benpresaad'!R22</f>
        <v>52268</v>
      </c>
      <c r="K22" s="165">
        <f>J22*100/$N22</f>
        <v>19.805161588565841</v>
      </c>
      <c r="L22" s="164">
        <f>'41benpresaad'!T22</f>
        <v>82</v>
      </c>
      <c r="M22" s="165">
        <f t="shared" si="3"/>
        <v>3.1071080781020874E-2</v>
      </c>
      <c r="N22" s="164">
        <f t="shared" si="5"/>
        <v>263911</v>
      </c>
      <c r="O22" s="165">
        <f t="shared" si="6"/>
        <v>100</v>
      </c>
      <c r="P22" s="166"/>
      <c r="Q22" s="166">
        <f t="shared" si="4"/>
        <v>1.3849742591300058</v>
      </c>
      <c r="R22" s="162"/>
      <c r="S22" s="162"/>
      <c r="T22" s="162"/>
      <c r="U22" s="162"/>
      <c r="V22" s="162"/>
      <c r="W22" s="162"/>
    </row>
    <row r="23" spans="2:25" s="191" customFormat="1" ht="18" customHeight="1" x14ac:dyDescent="0.25">
      <c r="B23" s="146" t="s">
        <v>43</v>
      </c>
      <c r="C23" s="159"/>
      <c r="D23" s="163">
        <f>'41benpresaad'!D23</f>
        <v>45098</v>
      </c>
      <c r="E23" s="162"/>
      <c r="F23" s="164">
        <f>'41benpresaad'!F23+'41benpresaad'!H23+'41benpresaad'!J23+'41benpresaad'!L23+'41benpresaad'!N23</f>
        <v>30498</v>
      </c>
      <c r="G23" s="165">
        <f t="shared" si="0"/>
        <v>51.723962484948188</v>
      </c>
      <c r="H23" s="164">
        <f>'41benpresaad'!P23</f>
        <v>1374</v>
      </c>
      <c r="I23" s="165">
        <f>H23*100/$N23</f>
        <v>2.3302749181690214</v>
      </c>
      <c r="J23" s="164">
        <f>'41benpresaad'!R23</f>
        <v>27087</v>
      </c>
      <c r="K23" s="165">
        <f>J23*100/$N23</f>
        <v>45.938978681546054</v>
      </c>
      <c r="L23" s="164">
        <f>'41benpresaad'!T23</f>
        <v>4</v>
      </c>
      <c r="M23" s="165">
        <f t="shared" si="3"/>
        <v>6.7839153367365975E-3</v>
      </c>
      <c r="N23" s="164">
        <f t="shared" si="5"/>
        <v>58963</v>
      </c>
      <c r="O23" s="165">
        <f t="shared" si="6"/>
        <v>100</v>
      </c>
      <c r="P23" s="166"/>
      <c r="Q23" s="166">
        <f t="shared" si="4"/>
        <v>1.3074415716883232</v>
      </c>
      <c r="R23" s="162"/>
      <c r="S23" s="162"/>
      <c r="T23" s="162"/>
      <c r="U23" s="162"/>
      <c r="V23" s="162"/>
      <c r="W23" s="162"/>
    </row>
    <row r="24" spans="2:25" s="191" customFormat="1" ht="22.5" customHeight="1" x14ac:dyDescent="0.25">
      <c r="B24" s="146" t="s">
        <v>44</v>
      </c>
      <c r="C24" s="159"/>
      <c r="D24" s="163">
        <f>'41benpresaad'!D24</f>
        <v>16028</v>
      </c>
      <c r="E24" s="162"/>
      <c r="F24" s="163">
        <f>'41benpresaad'!F24+'41benpresaad'!H24+'41benpresaad'!J24+'41benpresaad'!L24+'41benpresaad'!N24</f>
        <v>10200</v>
      </c>
      <c r="G24" s="167">
        <f t="shared" si="0"/>
        <v>45.283018867924525</v>
      </c>
      <c r="H24" s="164">
        <f>'41benpresaad'!P24</f>
        <v>2813</v>
      </c>
      <c r="I24" s="165">
        <f t="shared" si="1"/>
        <v>12.48834628190899</v>
      </c>
      <c r="J24" s="164">
        <f>'41benpresaad'!R24</f>
        <v>9472</v>
      </c>
      <c r="K24" s="165">
        <f t="shared" si="2"/>
        <v>42.05105438401776</v>
      </c>
      <c r="L24" s="164">
        <f>'41benpresaad'!T24</f>
        <v>40</v>
      </c>
      <c r="M24" s="165">
        <f t="shared" si="3"/>
        <v>0.17758046614872364</v>
      </c>
      <c r="N24" s="163">
        <f t="shared" si="5"/>
        <v>22525</v>
      </c>
      <c r="O24" s="165">
        <f t="shared" si="6"/>
        <v>100</v>
      </c>
      <c r="P24" s="166"/>
      <c r="Q24" s="166">
        <f t="shared" si="4"/>
        <v>1.4053531320189667</v>
      </c>
      <c r="R24" s="162"/>
      <c r="S24" s="162"/>
      <c r="T24" s="162"/>
      <c r="U24" s="162"/>
      <c r="V24" s="162"/>
      <c r="W24" s="162"/>
    </row>
    <row r="25" spans="2:25" s="191" customFormat="1" ht="18" customHeight="1" x14ac:dyDescent="0.25">
      <c r="B25" s="146" t="s">
        <v>45</v>
      </c>
      <c r="C25" s="159"/>
      <c r="D25" s="163">
        <f>'41benpresaad'!D25</f>
        <v>70641</v>
      </c>
      <c r="E25" s="162"/>
      <c r="F25" s="163">
        <f>'41benpresaad'!F25+'41benpresaad'!H25+'41benpresaad'!J25+'41benpresaad'!L25+'41benpresaad'!N25</f>
        <v>54591</v>
      </c>
      <c r="G25" s="167">
        <f t="shared" si="0"/>
        <v>53.925558606792187</v>
      </c>
      <c r="H25" s="164">
        <f>'41benpresaad'!P25</f>
        <v>1398</v>
      </c>
      <c r="I25" s="165">
        <f t="shared" si="1"/>
        <v>1.3809589663551771</v>
      </c>
      <c r="J25" s="164">
        <f>'41benpresaad'!R25</f>
        <v>38145</v>
      </c>
      <c r="K25" s="165">
        <f t="shared" si="2"/>
        <v>37.680028448940078</v>
      </c>
      <c r="L25" s="164">
        <f>'41benpresaad'!T25</f>
        <v>7100</v>
      </c>
      <c r="M25" s="165">
        <f t="shared" si="3"/>
        <v>7.0134539779125591</v>
      </c>
      <c r="N25" s="163">
        <f t="shared" si="5"/>
        <v>101234</v>
      </c>
      <c r="O25" s="165">
        <f t="shared" si="6"/>
        <v>100.00000000000001</v>
      </c>
      <c r="P25" s="166"/>
      <c r="Q25" s="166">
        <f t="shared" si="4"/>
        <v>1.4330771081949576</v>
      </c>
      <c r="R25" s="162"/>
      <c r="S25" s="162"/>
      <c r="T25" s="162"/>
      <c r="U25" s="162"/>
      <c r="V25" s="162"/>
      <c r="W25" s="162"/>
    </row>
    <row r="26" spans="2:25" s="191" customFormat="1" ht="18" customHeight="1" x14ac:dyDescent="0.25">
      <c r="B26" s="146" t="s">
        <v>46</v>
      </c>
      <c r="C26" s="159"/>
      <c r="D26" s="163">
        <f>'41benpresaad'!D26</f>
        <v>9368</v>
      </c>
      <c r="E26" s="162"/>
      <c r="F26" s="163">
        <f>'41benpresaad'!F26+'41benpresaad'!H26+'41benpresaad'!J26+'41benpresaad'!L26+'41benpresaad'!N26</f>
        <v>11968</v>
      </c>
      <c r="G26" s="167">
        <f t="shared" si="0"/>
        <v>83.692307692307693</v>
      </c>
      <c r="H26" s="164">
        <f>'41benpresaad'!P26</f>
        <v>1102</v>
      </c>
      <c r="I26" s="165">
        <f t="shared" si="1"/>
        <v>7.7062937062937067</v>
      </c>
      <c r="J26" s="164">
        <f>'41benpresaad'!R26</f>
        <v>1230</v>
      </c>
      <c r="K26" s="165">
        <f t="shared" si="2"/>
        <v>8.6013986013986017</v>
      </c>
      <c r="L26" s="164">
        <f>'41benpresaad'!T26</f>
        <v>0</v>
      </c>
      <c r="M26" s="165">
        <f t="shared" si="3"/>
        <v>0</v>
      </c>
      <c r="N26" s="163">
        <f t="shared" si="5"/>
        <v>14300</v>
      </c>
      <c r="O26" s="165">
        <f t="shared" si="6"/>
        <v>100</v>
      </c>
      <c r="P26" s="166"/>
      <c r="Q26" s="166">
        <f t="shared" si="4"/>
        <v>1.526473099914603</v>
      </c>
      <c r="R26" s="162"/>
      <c r="S26" s="162"/>
      <c r="T26" s="162"/>
      <c r="U26" s="162"/>
      <c r="V26" s="162"/>
      <c r="W26" s="162"/>
    </row>
    <row r="27" spans="2:25" s="191" customFormat="1" ht="18" customHeight="1" x14ac:dyDescent="0.25">
      <c r="B27" s="146" t="s">
        <v>1</v>
      </c>
      <c r="C27" s="159"/>
      <c r="D27" s="163">
        <f>'41benpresaad'!D27</f>
        <v>3702</v>
      </c>
      <c r="E27" s="162"/>
      <c r="F27" s="163">
        <f>'41benpresaad'!F27+'41benpresaad'!H27+'41benpresaad'!J27+'41benpresaad'!L27+'41benpresaad'!N27</f>
        <v>3038</v>
      </c>
      <c r="G27" s="167">
        <f t="shared" si="0"/>
        <v>61.647727272727273</v>
      </c>
      <c r="H27" s="164">
        <f>'41benpresaad'!P27</f>
        <v>5</v>
      </c>
      <c r="I27" s="165">
        <f t="shared" si="1"/>
        <v>0.10146103896103896</v>
      </c>
      <c r="J27" s="164">
        <f>'41benpresaad'!R27</f>
        <v>1885</v>
      </c>
      <c r="K27" s="165">
        <f t="shared" si="2"/>
        <v>38.250811688311686</v>
      </c>
      <c r="L27" s="164">
        <f>'41benpresaad'!T27</f>
        <v>0</v>
      </c>
      <c r="M27" s="165">
        <f t="shared" si="3"/>
        <v>0</v>
      </c>
      <c r="N27" s="164">
        <f t="shared" si="5"/>
        <v>4928</v>
      </c>
      <c r="O27" s="165">
        <f t="shared" si="6"/>
        <v>100</v>
      </c>
      <c r="P27" s="166"/>
      <c r="Q27" s="166">
        <f t="shared" si="4"/>
        <v>1.331172339276067</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1523490</v>
      </c>
      <c r="E30" s="174"/>
      <c r="F30" s="147">
        <f>SUM(F10:F27)</f>
        <v>1249137</v>
      </c>
      <c r="G30" s="175">
        <f>F30*100/$N30</f>
        <v>58.755516838970628</v>
      </c>
      <c r="H30" s="147">
        <f>SUM(H10:H27)</f>
        <v>218420</v>
      </c>
      <c r="I30" s="175">
        <f>H30*100/$N30</f>
        <v>10.273797019836866</v>
      </c>
      <c r="J30" s="147">
        <f>SUM(J10:J27)</f>
        <v>647356</v>
      </c>
      <c r="K30" s="175">
        <f>J30*100/$N30</f>
        <v>30.449611498825725</v>
      </c>
      <c r="L30" s="147">
        <f>SUM(L10:L28)</f>
        <v>11078</v>
      </c>
      <c r="M30" s="175">
        <f>L30*100/$N30</f>
        <v>0.52107464236678325</v>
      </c>
      <c r="N30" s="147">
        <f>F30+H30+J30+L30</f>
        <v>2125991</v>
      </c>
      <c r="O30" s="175">
        <f>G30+I30+K30+M30</f>
        <v>100</v>
      </c>
      <c r="P30" s="176"/>
      <c r="Q30" s="176">
        <f>(N30/D30)</f>
        <v>1.3954742072478323</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415</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9" t="s">
        <v>52</v>
      </c>
      <c r="G6" s="1590"/>
      <c r="H6" s="1590"/>
      <c r="I6" s="1590"/>
      <c r="J6" s="1590"/>
      <c r="K6" s="1590"/>
      <c r="L6" s="1590"/>
      <c r="M6" s="1590"/>
      <c r="N6" s="1590"/>
      <c r="O6" s="1590"/>
      <c r="P6" s="1590"/>
      <c r="Q6" s="1590"/>
      <c r="R6" s="1590"/>
      <c r="S6" s="1590"/>
      <c r="T6" s="1590"/>
      <c r="U6" s="1590"/>
      <c r="V6" s="1590"/>
      <c r="W6" s="1591"/>
      <c r="X6" s="825"/>
      <c r="Y6" s="826"/>
    </row>
    <row r="7" spans="2:30" s="621" customFormat="1" ht="64.5" customHeight="1" x14ac:dyDescent="0.25">
      <c r="B7" s="1546" t="s">
        <v>12</v>
      </c>
      <c r="C7" s="625"/>
      <c r="D7" s="871" t="s">
        <v>246</v>
      </c>
      <c r="E7" s="625"/>
      <c r="F7" s="1592" t="s">
        <v>54</v>
      </c>
      <c r="G7" s="1593"/>
      <c r="H7" s="1594" t="s">
        <v>55</v>
      </c>
      <c r="I7" s="1595"/>
      <c r="J7" s="1596" t="s">
        <v>56</v>
      </c>
      <c r="K7" s="1597"/>
      <c r="L7" s="1596" t="s">
        <v>57</v>
      </c>
      <c r="M7" s="1598"/>
      <c r="N7" s="1597" t="s">
        <v>58</v>
      </c>
      <c r="O7" s="1597"/>
      <c r="P7" s="1596" t="s">
        <v>59</v>
      </c>
      <c r="Q7" s="1598"/>
      <c r="R7" s="1594" t="s">
        <v>60</v>
      </c>
      <c r="S7" s="1595"/>
      <c r="T7" s="1596" t="s">
        <v>61</v>
      </c>
      <c r="U7" s="1598"/>
      <c r="V7" s="1596" t="s">
        <v>0</v>
      </c>
      <c r="W7" s="1599"/>
      <c r="X7" s="627"/>
      <c r="Y7" s="855" t="s">
        <v>247</v>
      </c>
      <c r="AD7" s="827"/>
    </row>
    <row r="8" spans="2:30" s="626" customFormat="1" ht="20.25" customHeight="1" x14ac:dyDescent="0.25">
      <c r="B8" s="1547"/>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73488</v>
      </c>
      <c r="E10" s="633"/>
      <c r="F10" s="675">
        <v>3</v>
      </c>
      <c r="G10" s="676">
        <v>4.1448354287779113E-2</v>
      </c>
      <c r="H10" s="675">
        <v>25882</v>
      </c>
      <c r="I10" s="676">
        <v>22.496891373428415</v>
      </c>
      <c r="J10" s="675">
        <v>29833</v>
      </c>
      <c r="K10" s="676">
        <v>25.898844759971517</v>
      </c>
      <c r="L10" s="675">
        <v>5976</v>
      </c>
      <c r="M10" s="676">
        <v>6.7656467537436367</v>
      </c>
      <c r="N10" s="675">
        <v>12295</v>
      </c>
      <c r="O10" s="676">
        <v>12.528030778060005</v>
      </c>
      <c r="P10" s="675">
        <v>2372</v>
      </c>
      <c r="Q10" s="676">
        <v>2.7451563878290628</v>
      </c>
      <c r="R10" s="675">
        <v>26535</v>
      </c>
      <c r="S10" s="676">
        <v>29.514416587843943</v>
      </c>
      <c r="T10" s="675">
        <v>8</v>
      </c>
      <c r="U10" s="676">
        <v>9.5650048356413341E-3</v>
      </c>
      <c r="V10" s="831">
        <f>F10+H10+J10+L10+N10+P10+R10+T10</f>
        <v>102904</v>
      </c>
      <c r="W10" s="676">
        <f t="shared" ref="V10:W27" si="0">G10+I10+K10+M10+O10+Q10+S10+U10</f>
        <v>100</v>
      </c>
      <c r="X10" s="678"/>
      <c r="Y10" s="832">
        <f t="shared" ref="Y10:Y27" si="1">V10/D10</f>
        <v>1.4002830394077945</v>
      </c>
    </row>
    <row r="11" spans="2:30" s="633" customFormat="1" ht="18" customHeight="1" x14ac:dyDescent="0.25">
      <c r="B11" s="682" t="s">
        <v>7</v>
      </c>
      <c r="D11" s="833">
        <v>13389</v>
      </c>
      <c r="F11" s="683">
        <v>2148</v>
      </c>
      <c r="G11" s="684">
        <v>14.391281630215721</v>
      </c>
      <c r="H11" s="683">
        <v>1841</v>
      </c>
      <c r="I11" s="684">
        <v>3.2171381652608795</v>
      </c>
      <c r="J11" s="683">
        <v>708</v>
      </c>
      <c r="K11" s="684">
        <v>5.0160483690378443</v>
      </c>
      <c r="L11" s="683">
        <v>513</v>
      </c>
      <c r="M11" s="684">
        <v>3.4634619690975592</v>
      </c>
      <c r="N11" s="683">
        <v>2789</v>
      </c>
      <c r="O11" s="684">
        <v>20.243338060759871</v>
      </c>
      <c r="P11" s="683">
        <v>4133</v>
      </c>
      <c r="Q11" s="684">
        <v>22.057176979920879</v>
      </c>
      <c r="R11" s="683">
        <v>5252</v>
      </c>
      <c r="S11" s="684">
        <v>31.611554825707248</v>
      </c>
      <c r="T11" s="683">
        <v>0</v>
      </c>
      <c r="U11" s="684">
        <v>0</v>
      </c>
      <c r="V11" s="834">
        <f t="shared" si="0"/>
        <v>17384</v>
      </c>
      <c r="W11" s="684">
        <f t="shared" si="0"/>
        <v>100</v>
      </c>
      <c r="X11" s="678"/>
      <c r="Y11" s="835">
        <f t="shared" si="1"/>
        <v>1.2983792665621032</v>
      </c>
    </row>
    <row r="12" spans="2:30" s="633" customFormat="1" ht="22.5" customHeight="1" x14ac:dyDescent="0.25">
      <c r="B12" s="682" t="s">
        <v>37</v>
      </c>
      <c r="D12" s="833">
        <v>7956</v>
      </c>
      <c r="F12" s="685">
        <v>2350</v>
      </c>
      <c r="G12" s="684">
        <v>26.047201285061163</v>
      </c>
      <c r="H12" s="685">
        <v>777</v>
      </c>
      <c r="I12" s="684">
        <v>1.4456938094649698</v>
      </c>
      <c r="J12" s="685">
        <v>952</v>
      </c>
      <c r="K12" s="684">
        <v>7.7350796985048804</v>
      </c>
      <c r="L12" s="685">
        <v>571</v>
      </c>
      <c r="M12" s="684">
        <v>6.5735821079945636</v>
      </c>
      <c r="N12" s="685">
        <v>1815</v>
      </c>
      <c r="O12" s="684">
        <v>20.560978623501793</v>
      </c>
      <c r="P12" s="685">
        <v>1761</v>
      </c>
      <c r="Q12" s="684">
        <v>11.083652539231435</v>
      </c>
      <c r="R12" s="685">
        <v>2833</v>
      </c>
      <c r="S12" s="684">
        <v>26.553811936241196</v>
      </c>
      <c r="T12" s="685">
        <v>11</v>
      </c>
      <c r="U12" s="684">
        <v>0</v>
      </c>
      <c r="V12" s="834">
        <f t="shared" si="0"/>
        <v>11070</v>
      </c>
      <c r="W12" s="684">
        <f t="shared" si="0"/>
        <v>100</v>
      </c>
      <c r="X12" s="678"/>
      <c r="Y12" s="835">
        <f t="shared" si="1"/>
        <v>1.3914027149321266</v>
      </c>
    </row>
    <row r="13" spans="2:30" s="633" customFormat="1" ht="18" customHeight="1" x14ac:dyDescent="0.25">
      <c r="B13" s="682" t="s">
        <v>38</v>
      </c>
      <c r="D13" s="833">
        <v>7949</v>
      </c>
      <c r="F13" s="683">
        <v>362</v>
      </c>
      <c r="G13" s="684">
        <v>2.2477064220183487</v>
      </c>
      <c r="H13" s="683">
        <v>2652</v>
      </c>
      <c r="I13" s="684">
        <v>9.8776758409785934</v>
      </c>
      <c r="J13" s="683">
        <v>614</v>
      </c>
      <c r="K13" s="684">
        <v>2.6758409785932722</v>
      </c>
      <c r="L13" s="683">
        <v>614</v>
      </c>
      <c r="M13" s="684">
        <v>7.477064220183486</v>
      </c>
      <c r="N13" s="683">
        <v>2154</v>
      </c>
      <c r="O13" s="684">
        <v>19.602446483180429</v>
      </c>
      <c r="P13" s="683">
        <v>358</v>
      </c>
      <c r="Q13" s="684">
        <v>6.666666666666667</v>
      </c>
      <c r="R13" s="683">
        <v>4660</v>
      </c>
      <c r="S13" s="684">
        <v>51.452599388379205</v>
      </c>
      <c r="T13" s="683">
        <v>0</v>
      </c>
      <c r="U13" s="684">
        <v>0</v>
      </c>
      <c r="V13" s="834">
        <f t="shared" si="0"/>
        <v>11414</v>
      </c>
      <c r="W13" s="684">
        <f t="shared" si="0"/>
        <v>100</v>
      </c>
      <c r="X13" s="678"/>
      <c r="Y13" s="835">
        <f t="shared" si="1"/>
        <v>1.4359038872814192</v>
      </c>
    </row>
    <row r="14" spans="2:30" s="633" customFormat="1" ht="18" customHeight="1" x14ac:dyDescent="0.25">
      <c r="B14" s="682" t="s">
        <v>6</v>
      </c>
      <c r="D14" s="833">
        <v>15962</v>
      </c>
      <c r="F14" s="683">
        <v>616</v>
      </c>
      <c r="G14" s="684">
        <v>0.16137708445400753</v>
      </c>
      <c r="H14" s="683">
        <v>708</v>
      </c>
      <c r="I14" s="684">
        <v>3.0984400215169448</v>
      </c>
      <c r="J14" s="683">
        <v>552</v>
      </c>
      <c r="K14" s="684">
        <v>0</v>
      </c>
      <c r="L14" s="683">
        <v>1493</v>
      </c>
      <c r="M14" s="684">
        <v>14.922001075847231</v>
      </c>
      <c r="N14" s="683">
        <v>2832</v>
      </c>
      <c r="O14" s="684">
        <v>24.314147391070467</v>
      </c>
      <c r="P14" s="683">
        <v>4727</v>
      </c>
      <c r="Q14" s="684">
        <v>21.79666487358795</v>
      </c>
      <c r="R14" s="683">
        <v>7394</v>
      </c>
      <c r="S14" s="684">
        <v>35.707369553523399</v>
      </c>
      <c r="T14" s="683">
        <v>0</v>
      </c>
      <c r="U14" s="684">
        <v>0</v>
      </c>
      <c r="V14" s="834">
        <f t="shared" si="0"/>
        <v>18322</v>
      </c>
      <c r="W14" s="684">
        <f t="shared" si="0"/>
        <v>100</v>
      </c>
      <c r="X14" s="678"/>
      <c r="Y14" s="835">
        <f t="shared" si="1"/>
        <v>1.1478511464728731</v>
      </c>
    </row>
    <row r="15" spans="2:30" s="633" customFormat="1" ht="18" customHeight="1" x14ac:dyDescent="0.25">
      <c r="B15" s="682" t="s">
        <v>5</v>
      </c>
      <c r="D15" s="833">
        <v>5121</v>
      </c>
      <c r="F15" s="685">
        <v>2458</v>
      </c>
      <c r="G15" s="684">
        <v>0</v>
      </c>
      <c r="H15" s="685">
        <v>576</v>
      </c>
      <c r="I15" s="684">
        <v>5.5706304868316039</v>
      </c>
      <c r="J15" s="685">
        <v>394</v>
      </c>
      <c r="K15" s="684">
        <v>8.0925778132482051</v>
      </c>
      <c r="L15" s="685">
        <v>748</v>
      </c>
      <c r="M15" s="684">
        <v>12.721468475658419</v>
      </c>
      <c r="N15" s="685">
        <v>1847</v>
      </c>
      <c r="O15" s="684">
        <v>33.998403830806069</v>
      </c>
      <c r="P15" s="685">
        <v>167</v>
      </c>
      <c r="Q15" s="684">
        <v>0</v>
      </c>
      <c r="R15" s="685">
        <v>2228</v>
      </c>
      <c r="S15" s="684">
        <v>39.616919393455703</v>
      </c>
      <c r="T15" s="685">
        <v>0</v>
      </c>
      <c r="U15" s="684">
        <v>0</v>
      </c>
      <c r="V15" s="834">
        <f t="shared" si="0"/>
        <v>8418</v>
      </c>
      <c r="W15" s="684">
        <f t="shared" si="0"/>
        <v>100</v>
      </c>
      <c r="X15" s="678"/>
      <c r="Y15" s="835">
        <f t="shared" si="1"/>
        <v>1.6438195664909196</v>
      </c>
    </row>
    <row r="16" spans="2:30" s="742" customFormat="1" ht="18" customHeight="1" x14ac:dyDescent="0.25">
      <c r="B16" s="836" t="s">
        <v>4</v>
      </c>
      <c r="D16" s="837">
        <v>34710</v>
      </c>
      <c r="E16" s="820"/>
      <c r="F16" s="838">
        <v>5875</v>
      </c>
      <c r="G16" s="839">
        <v>14.10823965697068</v>
      </c>
      <c r="H16" s="838">
        <v>4383</v>
      </c>
      <c r="I16" s="839">
        <v>4.2299223548499247</v>
      </c>
      <c r="J16" s="838">
        <v>3653</v>
      </c>
      <c r="K16" s="839">
        <v>9.7183914706223202</v>
      </c>
      <c r="L16" s="838">
        <v>2070</v>
      </c>
      <c r="M16" s="839">
        <v>5.5742264457063389</v>
      </c>
      <c r="N16" s="838">
        <v>5552</v>
      </c>
      <c r="O16" s="839">
        <v>12.858963958743772</v>
      </c>
      <c r="P16" s="838">
        <v>16065</v>
      </c>
      <c r="Q16" s="839">
        <v>32.65036504809364</v>
      </c>
      <c r="R16" s="838">
        <v>9501</v>
      </c>
      <c r="S16" s="839">
        <v>20.020859891065012</v>
      </c>
      <c r="T16" s="838">
        <v>596</v>
      </c>
      <c r="U16" s="839">
        <v>0.83903117394831384</v>
      </c>
      <c r="V16" s="840">
        <f t="shared" si="0"/>
        <v>47695</v>
      </c>
      <c r="W16" s="839">
        <f t="shared" si="0"/>
        <v>100</v>
      </c>
      <c r="X16" s="841"/>
      <c r="Y16" s="835">
        <f t="shared" si="1"/>
        <v>1.3740996830884471</v>
      </c>
    </row>
    <row r="17" spans="2:25" s="742" customFormat="1" ht="18" customHeight="1" x14ac:dyDescent="0.25">
      <c r="B17" s="836" t="s">
        <v>40</v>
      </c>
      <c r="D17" s="837">
        <v>23285</v>
      </c>
      <c r="E17" s="820"/>
      <c r="F17" s="838">
        <v>3373</v>
      </c>
      <c r="G17" s="839">
        <v>6.9774527726995732</v>
      </c>
      <c r="H17" s="838">
        <v>5342</v>
      </c>
      <c r="I17" s="839">
        <v>8.4573866109515112</v>
      </c>
      <c r="J17" s="838">
        <v>2867</v>
      </c>
      <c r="K17" s="839">
        <v>12.122399233916601</v>
      </c>
      <c r="L17" s="838">
        <v>1441</v>
      </c>
      <c r="M17" s="839">
        <v>4.8359014538173586</v>
      </c>
      <c r="N17" s="838">
        <v>7033</v>
      </c>
      <c r="O17" s="839">
        <v>28.332027509358404</v>
      </c>
      <c r="P17" s="838">
        <v>4088</v>
      </c>
      <c r="Q17" s="839">
        <v>12.823191433794724</v>
      </c>
      <c r="R17" s="838">
        <v>8106</v>
      </c>
      <c r="S17" s="839">
        <v>26.412466266213983</v>
      </c>
      <c r="T17" s="838">
        <v>15</v>
      </c>
      <c r="U17" s="839">
        <v>3.9174719247845394E-2</v>
      </c>
      <c r="V17" s="840">
        <f t="shared" si="0"/>
        <v>32265</v>
      </c>
      <c r="W17" s="839">
        <f t="shared" si="0"/>
        <v>99.999999999999986</v>
      </c>
      <c r="X17" s="841"/>
      <c r="Y17" s="835">
        <f t="shared" si="1"/>
        <v>1.3856560017178441</v>
      </c>
    </row>
    <row r="18" spans="2:25" s="742" customFormat="1" ht="18" customHeight="1" x14ac:dyDescent="0.25">
      <c r="B18" s="836" t="s">
        <v>41</v>
      </c>
      <c r="D18" s="837">
        <v>45683</v>
      </c>
      <c r="E18" s="820"/>
      <c r="F18" s="838">
        <v>11</v>
      </c>
      <c r="G18" s="839">
        <v>0.38917682645664642</v>
      </c>
      <c r="H18" s="838">
        <v>4140</v>
      </c>
      <c r="I18" s="839">
        <v>5.0131877455410665</v>
      </c>
      <c r="J18" s="838">
        <v>5846</v>
      </c>
      <c r="K18" s="839">
        <v>10.515152074072708</v>
      </c>
      <c r="L18" s="838">
        <v>3576</v>
      </c>
      <c r="M18" s="839">
        <v>6.5237840529723146</v>
      </c>
      <c r="N18" s="838">
        <v>14885</v>
      </c>
      <c r="O18" s="839">
        <v>32.416031871922094</v>
      </c>
      <c r="P18" s="838">
        <v>6470</v>
      </c>
      <c r="Q18" s="839">
        <v>11.359905564675286</v>
      </c>
      <c r="R18" s="838">
        <v>21505</v>
      </c>
      <c r="S18" s="839">
        <v>33.677628788018517</v>
      </c>
      <c r="T18" s="838">
        <v>63</v>
      </c>
      <c r="U18" s="839">
        <v>0.10513307634136894</v>
      </c>
      <c r="V18" s="840">
        <f t="shared" si="0"/>
        <v>56496</v>
      </c>
      <c r="W18" s="839">
        <f t="shared" si="0"/>
        <v>100.00000000000001</v>
      </c>
      <c r="X18" s="841"/>
      <c r="Y18" s="835">
        <f t="shared" si="1"/>
        <v>1.2366963640741633</v>
      </c>
    </row>
    <row r="19" spans="2:25" s="742" customFormat="1" ht="18" customHeight="1" x14ac:dyDescent="0.25">
      <c r="B19" s="836" t="s">
        <v>3</v>
      </c>
      <c r="D19" s="837">
        <v>46212</v>
      </c>
      <c r="E19" s="820"/>
      <c r="F19" s="838">
        <v>19</v>
      </c>
      <c r="G19" s="839">
        <v>7.0628950806935764E-3</v>
      </c>
      <c r="H19" s="838">
        <v>19270</v>
      </c>
      <c r="I19" s="839">
        <v>5.0323127449941731</v>
      </c>
      <c r="J19" s="838">
        <v>1072</v>
      </c>
      <c r="K19" s="839">
        <v>8.1223293427976129E-2</v>
      </c>
      <c r="L19" s="838">
        <v>3009</v>
      </c>
      <c r="M19" s="839">
        <v>7.5113889183176186</v>
      </c>
      <c r="N19" s="838">
        <v>6320</v>
      </c>
      <c r="O19" s="839">
        <v>19.811420701345483</v>
      </c>
      <c r="P19" s="838">
        <v>7742</v>
      </c>
      <c r="Q19" s="839">
        <v>16.121058021683087</v>
      </c>
      <c r="R19" s="838">
        <v>30720</v>
      </c>
      <c r="S19" s="839">
        <v>51.403750397287851</v>
      </c>
      <c r="T19" s="838">
        <v>304</v>
      </c>
      <c r="U19" s="839">
        <v>3.1783027863121094E-2</v>
      </c>
      <c r="V19" s="840">
        <f t="shared" si="0"/>
        <v>68456</v>
      </c>
      <c r="W19" s="839">
        <f t="shared" si="0"/>
        <v>100.00000000000001</v>
      </c>
      <c r="X19" s="841"/>
      <c r="Y19" s="835">
        <f t="shared" si="1"/>
        <v>1.4813468363195708</v>
      </c>
    </row>
    <row r="20" spans="2:25" s="633" customFormat="1" ht="18" customHeight="1" x14ac:dyDescent="0.25">
      <c r="B20" s="836" t="s">
        <v>2</v>
      </c>
      <c r="D20" s="833">
        <v>12260</v>
      </c>
      <c r="F20" s="683">
        <v>395</v>
      </c>
      <c r="G20" s="684">
        <v>2.6190698107931776</v>
      </c>
      <c r="H20" s="683">
        <v>1019</v>
      </c>
      <c r="I20" s="684">
        <v>3.3647124615528008</v>
      </c>
      <c r="J20" s="683">
        <v>216</v>
      </c>
      <c r="K20" s="684">
        <v>1.8175039612265822</v>
      </c>
      <c r="L20" s="683">
        <v>765</v>
      </c>
      <c r="M20" s="684">
        <v>6.0117438717494638</v>
      </c>
      <c r="N20" s="683">
        <v>3414</v>
      </c>
      <c r="O20" s="684">
        <v>28.250535930655232</v>
      </c>
      <c r="P20" s="683">
        <v>6006</v>
      </c>
      <c r="Q20" s="684">
        <v>37.794761860378415</v>
      </c>
      <c r="R20" s="683">
        <v>1983</v>
      </c>
      <c r="S20" s="684">
        <v>20.141672103644328</v>
      </c>
      <c r="T20" s="683">
        <v>0</v>
      </c>
      <c r="U20" s="684">
        <v>0</v>
      </c>
      <c r="V20" s="834">
        <f t="shared" si="0"/>
        <v>13798</v>
      </c>
      <c r="W20" s="684">
        <f t="shared" si="0"/>
        <v>100</v>
      </c>
      <c r="X20" s="678"/>
      <c r="Y20" s="835">
        <f t="shared" si="1"/>
        <v>1.1254486133768353</v>
      </c>
    </row>
    <row r="21" spans="2:25" s="633" customFormat="1" ht="18" customHeight="1" x14ac:dyDescent="0.25">
      <c r="B21" s="682" t="s">
        <v>35</v>
      </c>
      <c r="D21" s="833">
        <v>25872</v>
      </c>
      <c r="F21" s="683">
        <v>1544</v>
      </c>
      <c r="G21" s="684">
        <v>5.3052431721922009</v>
      </c>
      <c r="H21" s="683">
        <v>6957</v>
      </c>
      <c r="I21" s="684">
        <v>3.6950489265371695</v>
      </c>
      <c r="J21" s="683">
        <v>8654</v>
      </c>
      <c r="K21" s="684">
        <v>30.798159778004965</v>
      </c>
      <c r="L21" s="683">
        <v>1933</v>
      </c>
      <c r="M21" s="684">
        <v>7.5471009201109975</v>
      </c>
      <c r="N21" s="683">
        <v>4026</v>
      </c>
      <c r="O21" s="684">
        <v>17.328757119906527</v>
      </c>
      <c r="P21" s="683">
        <v>5944</v>
      </c>
      <c r="Q21" s="684">
        <v>16.445158463560684</v>
      </c>
      <c r="R21" s="683">
        <v>5795</v>
      </c>
      <c r="S21" s="684">
        <v>18.613991529136847</v>
      </c>
      <c r="T21" s="683">
        <v>85</v>
      </c>
      <c r="U21" s="684">
        <v>0.26654009055060612</v>
      </c>
      <c r="V21" s="834">
        <f t="shared" si="0"/>
        <v>34938</v>
      </c>
      <c r="W21" s="684">
        <f t="shared" si="0"/>
        <v>100.00000000000001</v>
      </c>
      <c r="X21" s="678"/>
      <c r="Y21" s="835">
        <f t="shared" si="1"/>
        <v>1.3504174397031541</v>
      </c>
    </row>
    <row r="22" spans="2:25" s="633" customFormat="1" ht="21" customHeight="1" x14ac:dyDescent="0.25">
      <c r="B22" s="682" t="s">
        <v>42</v>
      </c>
      <c r="D22" s="833">
        <v>63259</v>
      </c>
      <c r="F22" s="683">
        <v>2351</v>
      </c>
      <c r="G22" s="684">
        <v>2.2532814395789673</v>
      </c>
      <c r="H22" s="683">
        <v>17600</v>
      </c>
      <c r="I22" s="684">
        <v>13.798591305169941</v>
      </c>
      <c r="J22" s="683">
        <v>14639</v>
      </c>
      <c r="K22" s="684">
        <v>14.416274049446134</v>
      </c>
      <c r="L22" s="683">
        <v>6663</v>
      </c>
      <c r="M22" s="684">
        <v>8.5530151426815628</v>
      </c>
      <c r="N22" s="683">
        <v>15306</v>
      </c>
      <c r="O22" s="684">
        <v>24.417377054346627</v>
      </c>
      <c r="P22" s="683">
        <v>13660</v>
      </c>
      <c r="Q22" s="684">
        <v>16.926398058711374</v>
      </c>
      <c r="R22" s="683">
        <v>16343</v>
      </c>
      <c r="S22" s="684">
        <v>19.521611017443234</v>
      </c>
      <c r="T22" s="683">
        <v>65</v>
      </c>
      <c r="U22" s="684">
        <v>0.11345193262215779</v>
      </c>
      <c r="V22" s="834">
        <f t="shared" si="0"/>
        <v>86627</v>
      </c>
      <c r="W22" s="684">
        <f t="shared" si="0"/>
        <v>100</v>
      </c>
      <c r="X22" s="678"/>
      <c r="Y22" s="835">
        <f t="shared" si="1"/>
        <v>1.3694019823266255</v>
      </c>
    </row>
    <row r="23" spans="2:25" s="633" customFormat="1" ht="18" customHeight="1" x14ac:dyDescent="0.25">
      <c r="B23" s="682" t="s">
        <v>43</v>
      </c>
      <c r="D23" s="833">
        <v>13533</v>
      </c>
      <c r="F23" s="683">
        <v>1247</v>
      </c>
      <c r="G23" s="684">
        <v>8.3258093641171165</v>
      </c>
      <c r="H23" s="683">
        <v>2295</v>
      </c>
      <c r="I23" s="684">
        <v>9.538243260673287</v>
      </c>
      <c r="J23" s="683">
        <v>552</v>
      </c>
      <c r="K23" s="684">
        <v>0.88352895653295493</v>
      </c>
      <c r="L23" s="683">
        <v>1461</v>
      </c>
      <c r="M23" s="684">
        <v>8.2742164323487675</v>
      </c>
      <c r="N23" s="683">
        <v>2744</v>
      </c>
      <c r="O23" s="684">
        <v>15.62620920933832</v>
      </c>
      <c r="P23" s="683">
        <v>761</v>
      </c>
      <c r="Q23" s="684">
        <v>3.5147684767186895</v>
      </c>
      <c r="R23" s="683">
        <v>7679</v>
      </c>
      <c r="S23" s="684">
        <v>53.81787695085773</v>
      </c>
      <c r="T23" s="683">
        <v>2</v>
      </c>
      <c r="U23" s="684">
        <v>1.9347349413130401E-2</v>
      </c>
      <c r="V23" s="834">
        <f>F23+H23+J23+L23+N23+P23+R23+T23</f>
        <v>16741</v>
      </c>
      <c r="W23" s="684">
        <f t="shared" si="0"/>
        <v>100</v>
      </c>
      <c r="X23" s="678"/>
      <c r="Y23" s="835">
        <f t="shared" si="1"/>
        <v>1.2370501736495974</v>
      </c>
    </row>
    <row r="24" spans="2:25" s="633" customFormat="1" ht="22.5" customHeight="1" x14ac:dyDescent="0.25">
      <c r="B24" s="682" t="s">
        <v>44</v>
      </c>
      <c r="D24" s="833">
        <v>3256</v>
      </c>
      <c r="F24" s="685">
        <v>344</v>
      </c>
      <c r="G24" s="686">
        <v>3.2579185520361991</v>
      </c>
      <c r="H24" s="685">
        <v>378</v>
      </c>
      <c r="I24" s="684">
        <v>6.4253393665158374</v>
      </c>
      <c r="J24" s="685">
        <v>187</v>
      </c>
      <c r="K24" s="684">
        <v>5.2187028657616894</v>
      </c>
      <c r="L24" s="685">
        <v>204</v>
      </c>
      <c r="M24" s="684">
        <v>3.4690799396681751</v>
      </c>
      <c r="N24" s="685">
        <v>970</v>
      </c>
      <c r="O24" s="684">
        <v>17.134238310708898</v>
      </c>
      <c r="P24" s="685">
        <v>759</v>
      </c>
      <c r="Q24" s="684">
        <v>12.428355957767723</v>
      </c>
      <c r="R24" s="685">
        <v>1354</v>
      </c>
      <c r="S24" s="684">
        <v>51.945701357466064</v>
      </c>
      <c r="T24" s="685">
        <v>11</v>
      </c>
      <c r="U24" s="684">
        <v>0.12066365007541478</v>
      </c>
      <c r="V24" s="842">
        <f t="shared" si="0"/>
        <v>4207</v>
      </c>
      <c r="W24" s="684">
        <f t="shared" si="0"/>
        <v>100</v>
      </c>
      <c r="X24" s="678"/>
      <c r="Y24" s="835">
        <f t="shared" si="1"/>
        <v>1.2920761670761671</v>
      </c>
    </row>
    <row r="25" spans="2:25" s="633" customFormat="1" ht="18" customHeight="1" x14ac:dyDescent="0.25">
      <c r="B25" s="682" t="s">
        <v>45</v>
      </c>
      <c r="D25" s="833">
        <v>17117</v>
      </c>
      <c r="F25" s="685">
        <v>270</v>
      </c>
      <c r="G25" s="686">
        <v>0.41635124905374715</v>
      </c>
      <c r="H25" s="685">
        <v>4513</v>
      </c>
      <c r="I25" s="684">
        <v>12.162503154176129</v>
      </c>
      <c r="J25" s="685">
        <v>1379</v>
      </c>
      <c r="K25" s="684">
        <v>6.594330894103793</v>
      </c>
      <c r="L25" s="685">
        <v>1953</v>
      </c>
      <c r="M25" s="684">
        <v>8.2555303221465213</v>
      </c>
      <c r="N25" s="685">
        <v>6061</v>
      </c>
      <c r="O25" s="684">
        <v>27.294137437967869</v>
      </c>
      <c r="P25" s="685">
        <v>697</v>
      </c>
      <c r="Q25" s="684">
        <v>2.5864244259399447</v>
      </c>
      <c r="R25" s="685">
        <v>7329</v>
      </c>
      <c r="S25" s="684">
        <v>35.057616283959966</v>
      </c>
      <c r="T25" s="685">
        <v>1961</v>
      </c>
      <c r="U25" s="684">
        <v>7.6331062326520316</v>
      </c>
      <c r="V25" s="842">
        <f t="shared" si="0"/>
        <v>24163</v>
      </c>
      <c r="W25" s="684">
        <f t="shared" si="0"/>
        <v>99.999999999999986</v>
      </c>
      <c r="X25" s="678"/>
      <c r="Y25" s="835">
        <f t="shared" si="1"/>
        <v>1.4116375533095753</v>
      </c>
    </row>
    <row r="26" spans="2:25" s="633" customFormat="1" ht="18" customHeight="1" x14ac:dyDescent="0.25">
      <c r="B26" s="682" t="s">
        <v>46</v>
      </c>
      <c r="D26" s="833">
        <v>2287</v>
      </c>
      <c r="F26" s="685">
        <v>390</v>
      </c>
      <c r="G26" s="686">
        <v>8.1975827640567527</v>
      </c>
      <c r="H26" s="685">
        <v>471</v>
      </c>
      <c r="I26" s="684">
        <v>11.008933263268524</v>
      </c>
      <c r="J26" s="685">
        <v>633</v>
      </c>
      <c r="K26" s="684">
        <v>20.546505517603784</v>
      </c>
      <c r="L26" s="685">
        <v>426</v>
      </c>
      <c r="M26" s="684">
        <v>9.1697320021019451</v>
      </c>
      <c r="N26" s="685">
        <v>700</v>
      </c>
      <c r="O26" s="684">
        <v>17.892800840777721</v>
      </c>
      <c r="P26" s="685">
        <v>486</v>
      </c>
      <c r="Q26" s="684">
        <v>13.110877561744614</v>
      </c>
      <c r="R26" s="685">
        <v>489</v>
      </c>
      <c r="S26" s="684">
        <v>20.073568050446664</v>
      </c>
      <c r="T26" s="685">
        <v>0</v>
      </c>
      <c r="U26" s="684">
        <v>0</v>
      </c>
      <c r="V26" s="842">
        <f t="shared" si="0"/>
        <v>3595</v>
      </c>
      <c r="W26" s="684">
        <f t="shared" si="0"/>
        <v>100.00000000000001</v>
      </c>
      <c r="X26" s="678"/>
      <c r="Y26" s="835">
        <f t="shared" si="1"/>
        <v>1.5719282903366856</v>
      </c>
    </row>
    <row r="27" spans="2:25" s="633" customFormat="1" ht="18" customHeight="1" x14ac:dyDescent="0.25">
      <c r="B27" s="682" t="s">
        <v>1</v>
      </c>
      <c r="D27" s="833">
        <v>1171</v>
      </c>
      <c r="F27" s="685">
        <v>183</v>
      </c>
      <c r="G27" s="686">
        <v>9.2670598146588041</v>
      </c>
      <c r="H27" s="685">
        <v>193</v>
      </c>
      <c r="I27" s="684">
        <v>12.973883740522325</v>
      </c>
      <c r="J27" s="685">
        <v>366</v>
      </c>
      <c r="K27" s="684">
        <v>20.387531592249367</v>
      </c>
      <c r="L27" s="685">
        <v>24</v>
      </c>
      <c r="M27" s="684">
        <v>1.5164279696714407</v>
      </c>
      <c r="N27" s="685">
        <v>93</v>
      </c>
      <c r="O27" s="684">
        <v>7.5821398483572029</v>
      </c>
      <c r="P27" s="685">
        <v>0</v>
      </c>
      <c r="Q27" s="684">
        <v>0.42122999157540014</v>
      </c>
      <c r="R27" s="685">
        <v>662</v>
      </c>
      <c r="S27" s="684">
        <v>47.851727042965457</v>
      </c>
      <c r="T27" s="685">
        <v>0</v>
      </c>
      <c r="U27" s="684">
        <v>0</v>
      </c>
      <c r="V27" s="834">
        <f t="shared" si="0"/>
        <v>1521</v>
      </c>
      <c r="W27" s="684">
        <f t="shared" si="0"/>
        <v>100</v>
      </c>
      <c r="X27" s="678"/>
      <c r="Y27" s="835">
        <f t="shared" si="1"/>
        <v>1.2988898377455167</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66">
        <f>SUM(D10:D29)</f>
        <v>412510</v>
      </c>
      <c r="E30" s="1225"/>
      <c r="F30" s="1250">
        <f>SUM(F10:F27)</f>
        <v>23939</v>
      </c>
      <c r="G30" s="1251">
        <f>F30*100/$V30</f>
        <v>4.2747145607074106</v>
      </c>
      <c r="H30" s="1250">
        <f>SUM(H10:H27)</f>
        <v>98997</v>
      </c>
      <c r="I30" s="1251">
        <f>H30*100/$V30</f>
        <v>17.677593774441352</v>
      </c>
      <c r="J30" s="1250">
        <f>SUM(J10:J27)</f>
        <v>73117</v>
      </c>
      <c r="K30" s="1251">
        <f>J30*100/$V30</f>
        <v>13.056280735838747</v>
      </c>
      <c r="L30" s="1250">
        <f>SUM(L10:L27)</f>
        <v>33440</v>
      </c>
      <c r="M30" s="1251">
        <f>L30*100/$V30</f>
        <v>5.9712792894463353</v>
      </c>
      <c r="N30" s="1250">
        <f>SUM(N10:N27)</f>
        <v>90836</v>
      </c>
      <c r="O30" s="1251">
        <f>N30*100/$V30</f>
        <v>16.220308777994838</v>
      </c>
      <c r="P30" s="1250">
        <f>SUM(P10:P27)</f>
        <v>76196</v>
      </c>
      <c r="Q30" s="1251">
        <f>P30*100/$V30</f>
        <v>13.606088419218091</v>
      </c>
      <c r="R30" s="1250">
        <f>SUM(R10:R27)</f>
        <v>160368</v>
      </c>
      <c r="S30" s="1251">
        <f>R30*100/$V30</f>
        <v>28.636426946469197</v>
      </c>
      <c r="T30" s="1250">
        <f>SUM(T10:T28)</f>
        <v>3121</v>
      </c>
      <c r="U30" s="1251">
        <f>T30*100/$V30</f>
        <v>0.5573074958840315</v>
      </c>
      <c r="V30" s="1250">
        <f>SUM(V10:V27)</f>
        <v>560014</v>
      </c>
      <c r="W30" s="1251">
        <f>G30+I30+K30+M30+O30+Q30+S30+U30</f>
        <v>100.00000000000001</v>
      </c>
      <c r="X30" s="1267"/>
      <c r="Y30" s="1268">
        <f>(V30/D30)</f>
        <v>1.3575767860173087</v>
      </c>
    </row>
    <row r="31" spans="2:25" s="631" customFormat="1" ht="5.25" customHeight="1" x14ac:dyDescent="0.25">
      <c r="B31" s="644"/>
      <c r="C31" s="645"/>
      <c r="D31" s="1346"/>
      <c r="E31" s="1346"/>
      <c r="F31" s="1346"/>
      <c r="G31" s="1346"/>
      <c r="H31" s="1346"/>
      <c r="I31" s="1346"/>
      <c r="J31" s="1346"/>
      <c r="K31" s="1346"/>
      <c r="L31" s="1346"/>
      <c r="M31" s="1341"/>
      <c r="N31" s="1346"/>
      <c r="O31" s="1346"/>
      <c r="P31" s="1346"/>
      <c r="Q31" s="1346"/>
      <c r="R31" s="1346"/>
      <c r="S31" s="1346"/>
      <c r="T31" s="1346"/>
      <c r="U31" s="1346"/>
      <c r="V31" s="1346"/>
      <c r="W31" s="1346"/>
      <c r="X31" s="1341"/>
      <c r="Y31" s="1341"/>
    </row>
    <row r="32" spans="2:25" s="697" customFormat="1" ht="18.75" customHeight="1" x14ac:dyDescent="0.25">
      <c r="B32" s="850" t="s">
        <v>39</v>
      </c>
      <c r="C32" s="851"/>
      <c r="D32" s="1340"/>
      <c r="E32" s="1340"/>
      <c r="F32" s="1340"/>
      <c r="G32" s="1340"/>
      <c r="H32" s="1340"/>
      <c r="I32" s="1340"/>
      <c r="J32" s="1340"/>
      <c r="K32" s="1340"/>
      <c r="L32" s="1340"/>
      <c r="M32" s="1340"/>
      <c r="N32" s="1340"/>
      <c r="O32" s="1340"/>
      <c r="P32" s="1340"/>
      <c r="Q32" s="1340"/>
      <c r="R32" s="1340"/>
      <c r="S32" s="1340"/>
      <c r="T32" s="1340"/>
      <c r="U32" s="1340"/>
      <c r="V32" s="1340"/>
      <c r="W32" s="1340"/>
      <c r="X32" s="1341"/>
      <c r="Y32" s="1341"/>
    </row>
    <row r="33" spans="2:28" s="852" customFormat="1" x14ac:dyDescent="0.35">
      <c r="B33" s="698" t="s">
        <v>47</v>
      </c>
      <c r="X33" s="697"/>
      <c r="Y33" s="697"/>
    </row>
    <row r="34" spans="2:28" s="852" customFormat="1" x14ac:dyDescent="0.25">
      <c r="D34" s="852" t="e">
        <f>GETPIVOTDATA("Cuenta número de expedientes",#REF!,"CCAA",$B35,"Grado Resuelto",$B$1)</f>
        <v>#REF!</v>
      </c>
      <c r="N34" s="852" t="e">
        <f>GETPIVOTDATA("ID PRESTACION
COUNT",#REF!,"
CCAA",$B35,"
Tipo Prestación",N$1,"Grado Resuelto",$B$1)</f>
        <v>#REF!</v>
      </c>
      <c r="X34" s="697"/>
      <c r="Y34" s="697"/>
    </row>
    <row r="35" spans="2:28" s="852" customFormat="1" x14ac:dyDescent="0.25">
      <c r="B35" s="852" t="s">
        <v>39</v>
      </c>
      <c r="D35" s="853" t="e">
        <f>GETPIVOTDATA("Cuenta número de expedientes",#REF!,"CCAA",$B36,"Grado Resuelto",$B$1)</f>
        <v>#REF!</v>
      </c>
      <c r="N35" s="852" t="e">
        <f>GETPIVOTDATA("ID PRESTACION
COUNT",#REF!,"
CCAA",$B36,"
Tipo Prestación",N$1,"Grado Resuelto",$B$1)</f>
        <v>#REF!</v>
      </c>
      <c r="T35" s="697"/>
      <c r="U35" s="697"/>
    </row>
    <row r="36" spans="2:28" s="852" customFormat="1" x14ac:dyDescent="0.25">
      <c r="B36" s="852" t="s">
        <v>47</v>
      </c>
      <c r="T36" s="697"/>
      <c r="U36" s="697"/>
    </row>
    <row r="37" spans="2:28" s="852" customFormat="1" x14ac:dyDescent="0.25">
      <c r="T37" s="697"/>
      <c r="U37" s="697"/>
    </row>
    <row r="38" spans="2:28" s="852" customFormat="1" x14ac:dyDescent="0.25">
      <c r="T38" s="697"/>
      <c r="U38" s="697"/>
    </row>
    <row r="39" spans="2:28" s="1364" customFormat="1" x14ac:dyDescent="0.25">
      <c r="N39" s="852"/>
      <c r="T39" s="1365"/>
      <c r="U39" s="1365"/>
    </row>
    <row r="40" spans="2:28" s="1364" customFormat="1" x14ac:dyDescent="0.25">
      <c r="N40" s="852"/>
      <c r="T40" s="1365"/>
      <c r="U40" s="1365"/>
    </row>
    <row r="41" spans="2:28" s="1364" customFormat="1" x14ac:dyDescent="0.25">
      <c r="N41" s="852"/>
      <c r="T41" s="1365"/>
      <c r="U41" s="1365"/>
    </row>
    <row r="42" spans="2:28" s="1364" customFormat="1" x14ac:dyDescent="0.25">
      <c r="N42" s="852"/>
      <c r="T42" s="1365"/>
      <c r="U42" s="1365"/>
    </row>
    <row r="43" spans="2:28" s="852" customFormat="1" x14ac:dyDescent="0.25">
      <c r="B43" s="1340"/>
      <c r="C43" s="1340"/>
      <c r="D43" s="1340"/>
      <c r="E43" s="1340"/>
      <c r="F43" s="1340"/>
      <c r="G43" s="1340"/>
      <c r="H43" s="1340"/>
      <c r="I43" s="1340"/>
      <c r="J43" s="1340"/>
      <c r="K43" s="1340"/>
      <c r="L43" s="1340"/>
      <c r="M43" s="1340"/>
      <c r="O43" s="1340"/>
      <c r="P43" s="1340"/>
      <c r="Q43" s="1340"/>
      <c r="R43" s="1340"/>
      <c r="S43" s="1340"/>
      <c r="T43" s="1341"/>
      <c r="U43" s="1341"/>
      <c r="V43" s="1340"/>
      <c r="W43" s="1340"/>
      <c r="X43" s="1340"/>
      <c r="Y43" s="1340"/>
      <c r="Z43" s="1340"/>
      <c r="AA43" s="1340"/>
      <c r="AB43" s="1340"/>
    </row>
    <row r="44" spans="2:28" s="852" customFormat="1" x14ac:dyDescent="0.25">
      <c r="D44" s="1340"/>
      <c r="E44" s="1340"/>
      <c r="F44" s="1340"/>
      <c r="G44" s="1340"/>
      <c r="H44" s="1340"/>
      <c r="I44" s="1340"/>
      <c r="J44" s="1340"/>
      <c r="K44" s="1340"/>
      <c r="L44" s="1340"/>
      <c r="M44" s="1340"/>
      <c r="O44" s="1340"/>
      <c r="P44" s="1340"/>
      <c r="Q44" s="1340"/>
      <c r="R44" s="1340"/>
      <c r="S44" s="1340"/>
      <c r="T44" s="1341"/>
      <c r="U44" s="1341"/>
      <c r="V44" s="1340"/>
      <c r="W44" s="1340"/>
      <c r="X44" s="1340"/>
      <c r="Y44" s="1340"/>
      <c r="Z44" s="1340"/>
      <c r="AA44" s="1340"/>
    </row>
    <row r="45" spans="2:28" s="852" customFormat="1" x14ac:dyDescent="0.25">
      <c r="Z45" s="1340"/>
      <c r="AA45" s="1340"/>
    </row>
    <row r="46" spans="2:28" s="852" customFormat="1" x14ac:dyDescent="0.25">
      <c r="T46" s="697"/>
      <c r="U46" s="697"/>
      <c r="V46" s="1340"/>
      <c r="W46" s="1340"/>
      <c r="X46" s="1340"/>
      <c r="Y46" s="1340"/>
      <c r="Z46" s="1340"/>
      <c r="AA46" s="1340"/>
    </row>
    <row r="47" spans="2:28" s="852" customFormat="1" x14ac:dyDescent="0.25">
      <c r="T47" s="697"/>
      <c r="U47" s="697"/>
      <c r="V47" s="1340"/>
      <c r="W47" s="1340"/>
      <c r="X47" s="1340"/>
      <c r="Y47" s="1340"/>
      <c r="Z47" s="1340"/>
      <c r="AA47" s="1340"/>
    </row>
    <row r="48" spans="2:28" s="852" customFormat="1" x14ac:dyDescent="0.25">
      <c r="T48" s="697"/>
      <c r="U48" s="697"/>
      <c r="V48" s="1340"/>
      <c r="W48" s="1340"/>
      <c r="X48" s="1340"/>
      <c r="Y48" s="1340"/>
      <c r="Z48" s="1340"/>
      <c r="AA48" s="1340"/>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40"/>
      <c r="W49" s="1340"/>
      <c r="X49" s="1340"/>
      <c r="Y49" s="1340"/>
      <c r="Z49" s="1340"/>
      <c r="AA49" s="1340"/>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40"/>
      <c r="W50" s="1340"/>
      <c r="X50" s="1340"/>
      <c r="Y50" s="1340"/>
      <c r="Z50" s="1340"/>
      <c r="AA50" s="1340"/>
    </row>
    <row r="51" spans="2:27" x14ac:dyDescent="0.25">
      <c r="B51" s="1340"/>
      <c r="C51" s="1340"/>
      <c r="D51" s="1340"/>
      <c r="E51" s="1340"/>
      <c r="F51" s="1340"/>
      <c r="G51" s="1340"/>
      <c r="H51" s="1340"/>
      <c r="I51" s="1340"/>
      <c r="J51" s="1340"/>
      <c r="K51" s="1340"/>
      <c r="L51" s="1340"/>
      <c r="M51" s="1340"/>
      <c r="N51" s="1340"/>
      <c r="O51" s="1340"/>
      <c r="P51" s="1340"/>
      <c r="Q51" s="1340"/>
      <c r="R51" s="1340"/>
      <c r="S51" s="1340"/>
      <c r="T51" s="1341"/>
      <c r="U51" s="1341"/>
      <c r="V51" s="1340"/>
      <c r="W51" s="1340"/>
      <c r="X51" s="1340"/>
      <c r="Y51" s="1340"/>
      <c r="Z51" s="1340"/>
      <c r="AA51" s="1340"/>
    </row>
    <row r="52" spans="2:27" x14ac:dyDescent="0.25">
      <c r="B52" s="1340"/>
      <c r="C52" s="1340"/>
      <c r="D52" s="1340"/>
      <c r="E52" s="1340"/>
      <c r="F52" s="1340"/>
      <c r="G52" s="1340"/>
      <c r="H52" s="1340"/>
      <c r="I52" s="1340"/>
      <c r="J52" s="1340"/>
      <c r="K52" s="1340"/>
      <c r="L52" s="1340"/>
      <c r="M52" s="1340"/>
      <c r="N52" s="1340"/>
      <c r="O52" s="1340"/>
      <c r="P52" s="1340"/>
      <c r="Q52" s="1340"/>
      <c r="R52" s="1340"/>
      <c r="S52" s="1340"/>
      <c r="T52" s="1341"/>
      <c r="U52" s="1341"/>
      <c r="V52" s="1340"/>
      <c r="W52" s="1340"/>
      <c r="X52" s="1340"/>
      <c r="Y52" s="1340"/>
      <c r="Z52" s="1340"/>
      <c r="AA52" s="1340"/>
    </row>
    <row r="53" spans="2:27" x14ac:dyDescent="0.25">
      <c r="B53" s="1340"/>
      <c r="C53" s="1340"/>
      <c r="D53" s="1340"/>
      <c r="E53" s="1340"/>
      <c r="F53" s="1340"/>
      <c r="G53" s="1340"/>
      <c r="H53" s="1340"/>
      <c r="I53" s="1340"/>
      <c r="J53" s="1340"/>
      <c r="K53" s="1340"/>
      <c r="L53" s="1340"/>
      <c r="M53" s="1340"/>
      <c r="N53" s="1340"/>
      <c r="O53" s="1340"/>
      <c r="P53" s="1340"/>
      <c r="Q53" s="1340"/>
      <c r="R53" s="1340"/>
      <c r="S53" s="1340"/>
      <c r="T53" s="1341"/>
      <c r="U53" s="1341"/>
      <c r="V53" s="1340"/>
      <c r="W53" s="1340"/>
      <c r="X53" s="1340"/>
      <c r="Y53" s="1340"/>
      <c r="Z53" s="1340"/>
      <c r="AA53" s="1340"/>
    </row>
    <row r="54" spans="2:27" x14ac:dyDescent="0.25">
      <c r="B54" s="1340"/>
      <c r="C54" s="1340"/>
      <c r="D54" s="1340"/>
      <c r="E54" s="1340"/>
      <c r="F54" s="1340"/>
      <c r="G54" s="1340"/>
      <c r="H54" s="1340"/>
      <c r="I54" s="1340"/>
      <c r="J54" s="1340"/>
      <c r="K54" s="1340"/>
      <c r="L54" s="1340"/>
      <c r="M54" s="1340"/>
      <c r="N54" s="1340"/>
      <c r="O54" s="1340"/>
      <c r="P54" s="1340"/>
      <c r="Q54" s="1340"/>
      <c r="R54" s="1340"/>
      <c r="S54" s="1340"/>
      <c r="T54" s="1341"/>
      <c r="U54" s="1341"/>
      <c r="V54" s="1340"/>
      <c r="W54" s="1340"/>
      <c r="X54" s="1340"/>
      <c r="Y54" s="1340"/>
      <c r="Z54" s="1340"/>
      <c r="AA54" s="1340"/>
    </row>
    <row r="55" spans="2:27" x14ac:dyDescent="0.25">
      <c r="B55" s="1340"/>
      <c r="C55" s="1340"/>
      <c r="D55" s="1340"/>
      <c r="E55" s="1340"/>
      <c r="F55" s="1340"/>
      <c r="G55" s="1340"/>
      <c r="H55" s="1340"/>
      <c r="I55" s="1340"/>
      <c r="J55" s="1340"/>
      <c r="K55" s="1340"/>
      <c r="L55" s="1340"/>
      <c r="M55" s="1340"/>
      <c r="N55" s="1340"/>
      <c r="O55" s="1340"/>
      <c r="P55" s="1340"/>
      <c r="Q55" s="1340"/>
      <c r="R55" s="1340"/>
      <c r="S55" s="1340"/>
      <c r="T55" s="1341"/>
      <c r="U55" s="1341"/>
      <c r="V55" s="1340"/>
      <c r="W55" s="1340"/>
      <c r="X55" s="1340"/>
      <c r="Y55" s="1340"/>
      <c r="Z55" s="1340"/>
      <c r="AA55" s="1340"/>
    </row>
    <row r="56" spans="2:27" x14ac:dyDescent="0.25">
      <c r="B56" s="1340"/>
      <c r="C56" s="1340"/>
      <c r="D56" s="1340"/>
      <c r="E56" s="1340"/>
      <c r="F56" s="1340"/>
      <c r="G56" s="1340"/>
      <c r="H56" s="1340"/>
      <c r="I56" s="1340"/>
      <c r="J56" s="1340"/>
      <c r="K56" s="1340"/>
      <c r="L56" s="1340"/>
      <c r="M56" s="1340"/>
      <c r="N56" s="1340"/>
      <c r="O56" s="1340"/>
      <c r="P56" s="1340"/>
      <c r="Q56" s="1340"/>
      <c r="R56" s="1340"/>
      <c r="S56" s="1340"/>
      <c r="T56" s="1341"/>
      <c r="U56" s="1341"/>
      <c r="V56" s="1340"/>
      <c r="W56" s="1340"/>
      <c r="X56" s="1340"/>
      <c r="Y56" s="1340"/>
      <c r="Z56" s="1340"/>
      <c r="AA56" s="1340"/>
    </row>
    <row r="57" spans="2:27" x14ac:dyDescent="0.25">
      <c r="B57" s="1340"/>
      <c r="C57" s="1340"/>
      <c r="D57" s="1340"/>
      <c r="E57" s="1340"/>
      <c r="F57" s="1340"/>
      <c r="G57" s="1340"/>
      <c r="H57" s="1340"/>
      <c r="I57" s="1340"/>
      <c r="J57" s="1340"/>
      <c r="K57" s="1340"/>
      <c r="L57" s="1340"/>
      <c r="M57" s="1340"/>
      <c r="N57" s="1340"/>
      <c r="O57" s="1340"/>
      <c r="P57" s="1340"/>
      <c r="Q57" s="1340"/>
      <c r="R57" s="1340"/>
      <c r="S57" s="1340"/>
      <c r="T57" s="1340"/>
      <c r="U57" s="1340"/>
      <c r="V57" s="1340"/>
      <c r="W57" s="1340"/>
      <c r="X57" s="1341"/>
      <c r="Y57" s="1341"/>
      <c r="Z57" s="1340"/>
      <c r="AA57" s="1340"/>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2" t="s">
        <v>420</v>
      </c>
      <c r="C3" s="1552"/>
      <c r="D3" s="1552"/>
      <c r="E3" s="1552"/>
      <c r="F3" s="1552"/>
      <c r="G3" s="1552"/>
      <c r="H3" s="1552"/>
      <c r="I3" s="1552"/>
      <c r="J3" s="1552"/>
      <c r="K3" s="1552"/>
      <c r="L3" s="1552"/>
      <c r="M3" s="1552"/>
      <c r="N3" s="1552"/>
      <c r="O3" s="1552"/>
      <c r="P3" s="1552"/>
      <c r="Q3" s="1552"/>
      <c r="R3" s="1552"/>
      <c r="S3" s="1552"/>
      <c r="T3" s="1552"/>
      <c r="U3" s="1552"/>
      <c r="V3" s="1552"/>
      <c r="W3" s="1552"/>
      <c r="X3" s="1552"/>
      <c r="Y3" s="7"/>
    </row>
    <row r="4" spans="2:25" s="4"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5" t="s">
        <v>52</v>
      </c>
      <c r="G6" s="1555"/>
      <c r="H6" s="1555"/>
      <c r="I6" s="1555"/>
      <c r="J6" s="1555"/>
      <c r="K6" s="1555"/>
      <c r="L6" s="1555"/>
      <c r="M6" s="1555"/>
      <c r="N6" s="1555"/>
      <c r="O6" s="1555"/>
      <c r="P6" s="1555"/>
      <c r="Q6" s="1555"/>
      <c r="R6" s="1555"/>
      <c r="S6" s="1555"/>
      <c r="T6" s="1555"/>
      <c r="U6" s="1555"/>
      <c r="V6" s="1555"/>
      <c r="W6" s="1555"/>
      <c r="X6" s="154"/>
      <c r="Y6" s="154"/>
    </row>
    <row r="7" spans="2:25" s="133" customFormat="1" ht="64.5" customHeight="1" x14ac:dyDescent="0.25">
      <c r="B7" s="1556" t="s">
        <v>12</v>
      </c>
      <c r="C7" s="155"/>
      <c r="D7" s="156" t="s">
        <v>53</v>
      </c>
      <c r="E7" s="155"/>
      <c r="F7" s="1557" t="s">
        <v>168</v>
      </c>
      <c r="G7" s="1557"/>
      <c r="H7" s="1557" t="s">
        <v>59</v>
      </c>
      <c r="I7" s="1557"/>
      <c r="J7" s="1557" t="s">
        <v>60</v>
      </c>
      <c r="K7" s="1557"/>
      <c r="L7" s="1557" t="s">
        <v>152</v>
      </c>
      <c r="M7" s="1557"/>
      <c r="N7" s="1557" t="s">
        <v>0</v>
      </c>
      <c r="O7" s="1557"/>
      <c r="P7" s="156"/>
      <c r="Q7" s="156" t="s">
        <v>62</v>
      </c>
    </row>
    <row r="8" spans="2:25" s="155" customFormat="1" ht="20.25" customHeight="1" x14ac:dyDescent="0.25">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73488</v>
      </c>
      <c r="F10" s="164">
        <f>'41abenpreGIII'!F10+'41abenpreGIII'!H10+'41abenpreGIII'!J10+'41abenpreGIII'!L10+'41abenpreGIII'!N10</f>
        <v>73989</v>
      </c>
      <c r="G10" s="165">
        <f t="shared" ref="G10:G27" si="0">F10*100/$N10</f>
        <v>71.900995102231207</v>
      </c>
      <c r="H10" s="164">
        <f>'41abenpreGIII'!P10</f>
        <v>2372</v>
      </c>
      <c r="I10" s="165">
        <f t="shared" ref="I10:I27" si="1">H10*100/$N10</f>
        <v>2.3050610277540233</v>
      </c>
      <c r="J10" s="164">
        <f>'41abenpreGIII'!R10</f>
        <v>26535</v>
      </c>
      <c r="K10" s="165">
        <f t="shared" ref="K10:K27" si="2">J10*100/$N10</f>
        <v>25.786169633833477</v>
      </c>
      <c r="L10" s="164">
        <f>'41abenpreGIII'!T10</f>
        <v>8</v>
      </c>
      <c r="M10" s="165">
        <f t="shared" ref="M10:M27" si="3">L10*100/$N10</f>
        <v>7.7742361812951875E-3</v>
      </c>
      <c r="N10" s="164">
        <f>F10+H10+J10+L10</f>
        <v>102904</v>
      </c>
      <c r="O10" s="165">
        <f>G10+I10+K10+M10</f>
        <v>100</v>
      </c>
      <c r="P10" s="166"/>
      <c r="Q10" s="166">
        <f t="shared" ref="Q10:Q27" si="4">N10/D10</f>
        <v>1.4002830394077945</v>
      </c>
    </row>
    <row r="11" spans="2:25" s="162" customFormat="1" ht="18" customHeight="1" x14ac:dyDescent="0.25">
      <c r="B11" s="146" t="s">
        <v>7</v>
      </c>
      <c r="C11" s="159"/>
      <c r="D11" s="163">
        <f>'41abenpreGIII'!D11</f>
        <v>13389</v>
      </c>
      <c r="F11" s="164">
        <f>'41abenpreGIII'!F11+'41abenpreGIII'!H11+'41abenpreGIII'!J11+'41abenpreGIII'!L11+'41abenpreGIII'!N11</f>
        <v>7999</v>
      </c>
      <c r="G11" s="165">
        <f t="shared" si="0"/>
        <v>46.013575701794757</v>
      </c>
      <c r="H11" s="164">
        <f>'41abenpreGIII'!P11</f>
        <v>4133</v>
      </c>
      <c r="I11" s="165">
        <f t="shared" si="1"/>
        <v>23.774735388863323</v>
      </c>
      <c r="J11" s="164">
        <f>'41abenpreGIII'!R11</f>
        <v>5252</v>
      </c>
      <c r="K11" s="165">
        <f t="shared" si="2"/>
        <v>30.211688909341923</v>
      </c>
      <c r="L11" s="164">
        <f>'41abenpreGIII'!T11</f>
        <v>0</v>
      </c>
      <c r="M11" s="165">
        <f t="shared" si="3"/>
        <v>0</v>
      </c>
      <c r="N11" s="164">
        <f t="shared" ref="N11:O27" si="5">F11+H11+J11+L11</f>
        <v>17384</v>
      </c>
      <c r="O11" s="165">
        <f t="shared" si="5"/>
        <v>100</v>
      </c>
      <c r="P11" s="166"/>
      <c r="Q11" s="166">
        <f t="shared" si="4"/>
        <v>1.2983792665621032</v>
      </c>
    </row>
    <row r="12" spans="2:25" s="162" customFormat="1" ht="22.5" customHeight="1" x14ac:dyDescent="0.25">
      <c r="B12" s="146" t="s">
        <v>37</v>
      </c>
      <c r="C12" s="159"/>
      <c r="D12" s="163">
        <f>'41abenpreGIII'!D12</f>
        <v>7956</v>
      </c>
      <c r="F12" s="164">
        <f>'41abenpreGIII'!F12+'41abenpreGIII'!H12+'41abenpreGIII'!J12+'41abenpreGIII'!L12+'41abenpreGIII'!N12</f>
        <v>6465</v>
      </c>
      <c r="G12" s="165">
        <f t="shared" si="0"/>
        <v>58.401084010840108</v>
      </c>
      <c r="H12" s="163">
        <f>'41abenpreGIII'!P12</f>
        <v>1761</v>
      </c>
      <c r="I12" s="165">
        <f t="shared" si="1"/>
        <v>15.907859078590786</v>
      </c>
      <c r="J12" s="164">
        <f>'41abenpreGIII'!R12</f>
        <v>2833</v>
      </c>
      <c r="K12" s="165">
        <f t="shared" si="2"/>
        <v>25.591689250225837</v>
      </c>
      <c r="L12" s="164">
        <f>'41abenpreGIII'!T12</f>
        <v>11</v>
      </c>
      <c r="M12" s="165">
        <f t="shared" si="3"/>
        <v>9.9367660343270103E-2</v>
      </c>
      <c r="N12" s="164">
        <f t="shared" si="5"/>
        <v>11070</v>
      </c>
      <c r="O12" s="165">
        <f t="shared" si="5"/>
        <v>100.00000000000001</v>
      </c>
      <c r="P12" s="166"/>
      <c r="Q12" s="166">
        <f t="shared" si="4"/>
        <v>1.3914027149321266</v>
      </c>
    </row>
    <row r="13" spans="2:25" s="162" customFormat="1" ht="18" customHeight="1" x14ac:dyDescent="0.25">
      <c r="B13" s="146" t="s">
        <v>38</v>
      </c>
      <c r="C13" s="159"/>
      <c r="D13" s="163">
        <f>'41abenpreGIII'!D13</f>
        <v>7949</v>
      </c>
      <c r="F13" s="164">
        <f>'41abenpreGIII'!F13+'41abenpreGIII'!H13+'41abenpreGIII'!J13+'41abenpreGIII'!L13+'41abenpreGIII'!N13</f>
        <v>6396</v>
      </c>
      <c r="G13" s="165">
        <f t="shared" si="0"/>
        <v>56.03644646924829</v>
      </c>
      <c r="H13" s="164">
        <f>'41abenpreGIII'!P13</f>
        <v>358</v>
      </c>
      <c r="I13" s="165">
        <f t="shared" si="1"/>
        <v>3.1364990362712457</v>
      </c>
      <c r="J13" s="164">
        <f>'41abenpreGIII'!R13</f>
        <v>4660</v>
      </c>
      <c r="K13" s="165">
        <f t="shared" si="2"/>
        <v>40.827054494480464</v>
      </c>
      <c r="L13" s="164">
        <f>'41abenpreGIII'!T13</f>
        <v>0</v>
      </c>
      <c r="M13" s="165">
        <f t="shared" si="3"/>
        <v>0</v>
      </c>
      <c r="N13" s="164">
        <f t="shared" si="5"/>
        <v>11414</v>
      </c>
      <c r="O13" s="165">
        <f t="shared" si="5"/>
        <v>100</v>
      </c>
      <c r="P13" s="166"/>
      <c r="Q13" s="166">
        <f t="shared" si="4"/>
        <v>1.4359038872814192</v>
      </c>
    </row>
    <row r="14" spans="2:25" s="162" customFormat="1" ht="18" customHeight="1" x14ac:dyDescent="0.25">
      <c r="B14" s="146" t="s">
        <v>6</v>
      </c>
      <c r="C14" s="159"/>
      <c r="D14" s="163">
        <f>'41abenpreGIII'!D14</f>
        <v>15962</v>
      </c>
      <c r="F14" s="164">
        <f>'41abenpreGIII'!F14+'41abenpreGIII'!H14+'41abenpreGIII'!J14+'41abenpreGIII'!L14+'41abenpreGIII'!N14</f>
        <v>6201</v>
      </c>
      <c r="G14" s="165">
        <f t="shared" si="0"/>
        <v>33.844558454317216</v>
      </c>
      <c r="H14" s="164">
        <f>'41abenpreGIII'!P14</f>
        <v>4727</v>
      </c>
      <c r="I14" s="165">
        <f t="shared" si="1"/>
        <v>25.799585198122475</v>
      </c>
      <c r="J14" s="164">
        <f>'41abenpreGIII'!R14</f>
        <v>7394</v>
      </c>
      <c r="K14" s="165">
        <f t="shared" si="2"/>
        <v>40.355856347560312</v>
      </c>
      <c r="L14" s="164">
        <f>'41abenpreGIII'!T14</f>
        <v>0</v>
      </c>
      <c r="M14" s="165">
        <f t="shared" si="3"/>
        <v>0</v>
      </c>
      <c r="N14" s="164">
        <f t="shared" si="5"/>
        <v>18322</v>
      </c>
      <c r="O14" s="165">
        <f t="shared" si="5"/>
        <v>100</v>
      </c>
      <c r="P14" s="166"/>
      <c r="Q14" s="166">
        <f t="shared" si="4"/>
        <v>1.1478511464728731</v>
      </c>
    </row>
    <row r="15" spans="2:25" s="162" customFormat="1" ht="18" customHeight="1" x14ac:dyDescent="0.25">
      <c r="B15" s="146" t="s">
        <v>5</v>
      </c>
      <c r="C15" s="159"/>
      <c r="D15" s="163">
        <f>'41abenpreGIII'!D15</f>
        <v>5121</v>
      </c>
      <c r="F15" s="164">
        <f>'41abenpreGIII'!F15+'41abenpreGIII'!H15+'41abenpreGIII'!J15+'41abenpreGIII'!L15+'41abenpreGIII'!N15</f>
        <v>6023</v>
      </c>
      <c r="G15" s="165">
        <f t="shared" si="0"/>
        <v>71.54906153480637</v>
      </c>
      <c r="H15" s="163">
        <f>'41abenpreGIII'!P15</f>
        <v>167</v>
      </c>
      <c r="I15" s="165">
        <f t="shared" si="1"/>
        <v>1.9838441435020195</v>
      </c>
      <c r="J15" s="164">
        <f>'41abenpreGIII'!R15</f>
        <v>2228</v>
      </c>
      <c r="K15" s="165">
        <f t="shared" si="2"/>
        <v>26.467094321691611</v>
      </c>
      <c r="L15" s="164">
        <f>'41abenpreGIII'!T15</f>
        <v>0</v>
      </c>
      <c r="M15" s="165">
        <f t="shared" si="3"/>
        <v>0</v>
      </c>
      <c r="N15" s="164">
        <f t="shared" si="5"/>
        <v>8418</v>
      </c>
      <c r="O15" s="165">
        <f t="shared" si="5"/>
        <v>100</v>
      </c>
      <c r="P15" s="166"/>
      <c r="Q15" s="166">
        <f t="shared" si="4"/>
        <v>1.6438195664909196</v>
      </c>
    </row>
    <row r="16" spans="2:25" s="162" customFormat="1" ht="18" customHeight="1" x14ac:dyDescent="0.25">
      <c r="B16" s="146" t="s">
        <v>4</v>
      </c>
      <c r="C16" s="159"/>
      <c r="D16" s="163">
        <f>'41abenpreGIII'!D16</f>
        <v>34710</v>
      </c>
      <c r="F16" s="164">
        <f>'41abenpreGIII'!F16+'41abenpreGIII'!H16+'41abenpreGIII'!J16+'41abenpreGIII'!L16+'41abenpreGIII'!N16</f>
        <v>21533</v>
      </c>
      <c r="G16" s="165">
        <f t="shared" si="0"/>
        <v>45.147290072334627</v>
      </c>
      <c r="H16" s="164">
        <f>'41abenpreGIII'!P16</f>
        <v>16065</v>
      </c>
      <c r="I16" s="165">
        <f t="shared" si="1"/>
        <v>33.682775972324144</v>
      </c>
      <c r="J16" s="164">
        <f>'41abenpreGIII'!R16</f>
        <v>9501</v>
      </c>
      <c r="K16" s="165">
        <f t="shared" si="2"/>
        <v>19.920327078310095</v>
      </c>
      <c r="L16" s="164">
        <f>'41abenpreGIII'!T16</f>
        <v>596</v>
      </c>
      <c r="M16" s="165">
        <f t="shared" si="3"/>
        <v>1.2496068770311353</v>
      </c>
      <c r="N16" s="164">
        <f t="shared" si="5"/>
        <v>47695</v>
      </c>
      <c r="O16" s="165">
        <f t="shared" si="5"/>
        <v>100</v>
      </c>
      <c r="P16" s="166"/>
      <c r="Q16" s="166">
        <f t="shared" si="4"/>
        <v>1.3740996830884471</v>
      </c>
    </row>
    <row r="17" spans="2:25" s="162" customFormat="1" ht="18" customHeight="1" x14ac:dyDescent="0.25">
      <c r="B17" s="146" t="s">
        <v>40</v>
      </c>
      <c r="C17" s="159"/>
      <c r="D17" s="163">
        <f>'41abenpreGIII'!D17</f>
        <v>23285</v>
      </c>
      <c r="F17" s="164">
        <f>'41abenpreGIII'!F17+'41abenpreGIII'!H17+'41abenpreGIII'!J17+'41abenpreGIII'!L17+'41abenpreGIII'!N17</f>
        <v>20056</v>
      </c>
      <c r="G17" s="165">
        <f t="shared" si="0"/>
        <v>62.160235549356891</v>
      </c>
      <c r="H17" s="164">
        <f>'41abenpreGIII'!P17</f>
        <v>4088</v>
      </c>
      <c r="I17" s="165">
        <f t="shared" si="1"/>
        <v>12.67007593367426</v>
      </c>
      <c r="J17" s="164">
        <f>'41abenpreGIII'!R17</f>
        <v>8106</v>
      </c>
      <c r="K17" s="165">
        <f t="shared" si="2"/>
        <v>25.123198512319853</v>
      </c>
      <c r="L17" s="164">
        <f>'41abenpreGIII'!T17</f>
        <v>15</v>
      </c>
      <c r="M17" s="165">
        <f t="shared" si="3"/>
        <v>4.6490004649000466E-2</v>
      </c>
      <c r="N17" s="164">
        <f t="shared" si="5"/>
        <v>32265</v>
      </c>
      <c r="O17" s="165">
        <f t="shared" si="5"/>
        <v>100</v>
      </c>
      <c r="P17" s="166"/>
      <c r="Q17" s="166">
        <f t="shared" si="4"/>
        <v>1.3856560017178441</v>
      </c>
    </row>
    <row r="18" spans="2:25" s="162" customFormat="1" ht="18" customHeight="1" x14ac:dyDescent="0.25">
      <c r="B18" s="146" t="s">
        <v>41</v>
      </c>
      <c r="C18" s="159"/>
      <c r="D18" s="163">
        <f>'41abenpreGIII'!D18</f>
        <v>45683</v>
      </c>
      <c r="F18" s="164">
        <f>'41abenpreGIII'!F18+'41abenpreGIII'!H18+'41abenpreGIII'!J18+'41abenpreGIII'!L18+'41abenpreGIII'!N18</f>
        <v>28458</v>
      </c>
      <c r="G18" s="165">
        <f t="shared" si="0"/>
        <v>50.371707731520814</v>
      </c>
      <c r="H18" s="164">
        <f>'41abenpreGIII'!P18</f>
        <v>6470</v>
      </c>
      <c r="I18" s="165">
        <f t="shared" si="1"/>
        <v>11.452138204474654</v>
      </c>
      <c r="J18" s="164">
        <f>'41abenpreGIII'!R18</f>
        <v>21505</v>
      </c>
      <c r="K18" s="165">
        <f t="shared" si="2"/>
        <v>38.06464174454829</v>
      </c>
      <c r="L18" s="164">
        <f>'41abenpreGIII'!T18</f>
        <v>63</v>
      </c>
      <c r="M18" s="165">
        <f t="shared" si="3"/>
        <v>0.11151231945624469</v>
      </c>
      <c r="N18" s="164">
        <f t="shared" si="5"/>
        <v>56496</v>
      </c>
      <c r="O18" s="165">
        <f t="shared" si="5"/>
        <v>100</v>
      </c>
      <c r="P18" s="166"/>
      <c r="Q18" s="166">
        <f t="shared" si="4"/>
        <v>1.2366963640741633</v>
      </c>
    </row>
    <row r="19" spans="2:25" s="162" customFormat="1" ht="18" customHeight="1" x14ac:dyDescent="0.25">
      <c r="B19" s="146" t="s">
        <v>3</v>
      </c>
      <c r="C19" s="159"/>
      <c r="D19" s="163">
        <f>'41abenpreGIII'!D19</f>
        <v>46212</v>
      </c>
      <c r="F19" s="164">
        <f>'41abenpreGIII'!F19+'41abenpreGIII'!H19+'41abenpreGIII'!J19+'41abenpreGIII'!L19+'41abenpreGIII'!N19</f>
        <v>29690</v>
      </c>
      <c r="G19" s="165">
        <f t="shared" si="0"/>
        <v>43.370924389388804</v>
      </c>
      <c r="H19" s="164">
        <f>'41abenpreGIII'!P19</f>
        <v>7742</v>
      </c>
      <c r="I19" s="165">
        <f>H19*100/$N19</f>
        <v>11.309454247984107</v>
      </c>
      <c r="J19" s="164">
        <f>'41abenpreGIII'!R19</f>
        <v>30720</v>
      </c>
      <c r="K19" s="165">
        <f>J19*100/$N19</f>
        <v>44.875540493163491</v>
      </c>
      <c r="L19" s="164">
        <f>'41abenpreGIII'!T19</f>
        <v>304</v>
      </c>
      <c r="M19" s="165">
        <f t="shared" si="3"/>
        <v>0.44408086946359704</v>
      </c>
      <c r="N19" s="164">
        <f t="shared" si="5"/>
        <v>68456</v>
      </c>
      <c r="O19" s="165">
        <f t="shared" si="5"/>
        <v>100</v>
      </c>
      <c r="P19" s="166"/>
      <c r="Q19" s="166">
        <f t="shared" si="4"/>
        <v>1.4813468363195708</v>
      </c>
    </row>
    <row r="20" spans="2:25" s="162" customFormat="1" ht="18" customHeight="1" x14ac:dyDescent="0.25">
      <c r="B20" s="146" t="s">
        <v>2</v>
      </c>
      <c r="C20" s="159"/>
      <c r="D20" s="163">
        <f>'41abenpreGIII'!D20</f>
        <v>12260</v>
      </c>
      <c r="F20" s="164">
        <f>'41abenpreGIII'!F20+'41abenpreGIII'!H20+'41abenpreGIII'!J20+'41abenpreGIII'!L20+'41abenpreGIII'!N20</f>
        <v>5809</v>
      </c>
      <c r="G20" s="165">
        <f t="shared" si="0"/>
        <v>42.10030439194086</v>
      </c>
      <c r="H20" s="164">
        <f>'41abenpreGIII'!P20</f>
        <v>6006</v>
      </c>
      <c r="I20" s="165">
        <f>H20*100/$N20</f>
        <v>43.528047543122192</v>
      </c>
      <c r="J20" s="164">
        <f>'41abenpreGIII'!R20</f>
        <v>1983</v>
      </c>
      <c r="K20" s="165">
        <f>J20*100/$N20</f>
        <v>14.371648064936947</v>
      </c>
      <c r="L20" s="164">
        <f>'41abenpreGIII'!T20</f>
        <v>0</v>
      </c>
      <c r="M20" s="165">
        <f t="shared" si="3"/>
        <v>0</v>
      </c>
      <c r="N20" s="164">
        <f t="shared" si="5"/>
        <v>13798</v>
      </c>
      <c r="O20" s="165">
        <f t="shared" si="5"/>
        <v>100</v>
      </c>
      <c r="P20" s="166"/>
      <c r="Q20" s="166">
        <f t="shared" si="4"/>
        <v>1.1254486133768353</v>
      </c>
    </row>
    <row r="21" spans="2:25" s="162" customFormat="1" ht="18" customHeight="1" x14ac:dyDescent="0.25">
      <c r="B21" s="146" t="s">
        <v>35</v>
      </c>
      <c r="C21" s="159"/>
      <c r="D21" s="163">
        <f>'41abenpreGIII'!D21</f>
        <v>25872</v>
      </c>
      <c r="F21" s="164">
        <f>'41abenpreGIII'!F21+'41abenpreGIII'!H21+'41abenpreGIII'!J21+'41abenpreGIII'!L21+'41abenpreGIII'!N21</f>
        <v>23114</v>
      </c>
      <c r="G21" s="165">
        <f t="shared" si="0"/>
        <v>66.157192741427679</v>
      </c>
      <c r="H21" s="164">
        <f>'41abenpreGIII'!P21</f>
        <v>5944</v>
      </c>
      <c r="I21" s="165">
        <f>H21*100/$N21</f>
        <v>17.012994447306657</v>
      </c>
      <c r="J21" s="164">
        <f>'41abenpreGIII'!R21</f>
        <v>5795</v>
      </c>
      <c r="K21" s="165">
        <f>J21*100/$N21</f>
        <v>16.586524700898735</v>
      </c>
      <c r="L21" s="164">
        <f>'41abenpreGIII'!T21</f>
        <v>85</v>
      </c>
      <c r="M21" s="165">
        <f t="shared" si="3"/>
        <v>0.24328811036693571</v>
      </c>
      <c r="N21" s="164">
        <f t="shared" si="5"/>
        <v>34938</v>
      </c>
      <c r="O21" s="165">
        <f t="shared" si="5"/>
        <v>100</v>
      </c>
      <c r="P21" s="166"/>
      <c r="Q21" s="166">
        <f t="shared" si="4"/>
        <v>1.3504174397031541</v>
      </c>
    </row>
    <row r="22" spans="2:25" s="162" customFormat="1" ht="21" customHeight="1" x14ac:dyDescent="0.25">
      <c r="B22" s="146" t="s">
        <v>42</v>
      </c>
      <c r="C22" s="159"/>
      <c r="D22" s="163">
        <f>'41abenpreGIII'!D22</f>
        <v>63259</v>
      </c>
      <c r="F22" s="164">
        <f>'41abenpreGIII'!F22+'41abenpreGIII'!H22+'41abenpreGIII'!J22+'41abenpreGIII'!L22+'41abenpreGIII'!N22</f>
        <v>56559</v>
      </c>
      <c r="G22" s="165">
        <f t="shared" si="0"/>
        <v>65.290267468572154</v>
      </c>
      <c r="H22" s="164">
        <f>'41abenpreGIII'!P22</f>
        <v>13660</v>
      </c>
      <c r="I22" s="165">
        <f>H22*100/$N22</f>
        <v>15.768755699724105</v>
      </c>
      <c r="J22" s="164">
        <f>'41abenpreGIII'!R22</f>
        <v>16343</v>
      </c>
      <c r="K22" s="165">
        <f>J22*100/$N22</f>
        <v>18.865942489062302</v>
      </c>
      <c r="L22" s="164">
        <f>'41abenpreGIII'!T22</f>
        <v>65</v>
      </c>
      <c r="M22" s="165">
        <f t="shared" si="3"/>
        <v>7.5034342641439739E-2</v>
      </c>
      <c r="N22" s="164">
        <f t="shared" si="5"/>
        <v>86627</v>
      </c>
      <c r="O22" s="165">
        <f t="shared" si="5"/>
        <v>100.00000000000001</v>
      </c>
      <c r="P22" s="166"/>
      <c r="Q22" s="166">
        <f t="shared" si="4"/>
        <v>1.3694019823266255</v>
      </c>
    </row>
    <row r="23" spans="2:25" s="162" customFormat="1" ht="18" customHeight="1" x14ac:dyDescent="0.25">
      <c r="B23" s="146" t="s">
        <v>43</v>
      </c>
      <c r="C23" s="159"/>
      <c r="D23" s="163">
        <f>'41abenpreGIII'!D23</f>
        <v>13533</v>
      </c>
      <c r="F23" s="164">
        <f>'41abenpreGIII'!F23+'41abenpreGIII'!H23+'41abenpreGIII'!J23+'41abenpreGIII'!L23+'41abenpreGIII'!N23</f>
        <v>8299</v>
      </c>
      <c r="G23" s="165">
        <f t="shared" si="0"/>
        <v>49.572904844394003</v>
      </c>
      <c r="H23" s="164">
        <f>'41abenpreGIII'!P23</f>
        <v>761</v>
      </c>
      <c r="I23" s="165">
        <f>H23*100/$N23</f>
        <v>4.5457260617645305</v>
      </c>
      <c r="J23" s="164">
        <f>'41abenpreGIII'!R23</f>
        <v>7679</v>
      </c>
      <c r="K23" s="165">
        <f>J23*100/$N23</f>
        <v>45.869422376202138</v>
      </c>
      <c r="L23" s="164">
        <f>'41abenpreGIII'!T23</f>
        <v>2</v>
      </c>
      <c r="M23" s="165">
        <f t="shared" si="3"/>
        <v>1.1946717639328594E-2</v>
      </c>
      <c r="N23" s="164">
        <f t="shared" si="5"/>
        <v>16741</v>
      </c>
      <c r="O23" s="165">
        <f t="shared" si="5"/>
        <v>100.00000000000001</v>
      </c>
      <c r="P23" s="166"/>
      <c r="Q23" s="166">
        <f t="shared" si="4"/>
        <v>1.2370501736495974</v>
      </c>
    </row>
    <row r="24" spans="2:25" s="162" customFormat="1" ht="22.5" customHeight="1" x14ac:dyDescent="0.25">
      <c r="B24" s="146" t="s">
        <v>44</v>
      </c>
      <c r="C24" s="159"/>
      <c r="D24" s="163">
        <f>'41abenpreGIII'!D24</f>
        <v>3256</v>
      </c>
      <c r="F24" s="164">
        <f>'41abenpreGIII'!F24+'41abenpreGIII'!H24+'41abenpreGIII'!J24+'41abenpreGIII'!L24+'41abenpreGIII'!N24</f>
        <v>2083</v>
      </c>
      <c r="G24" s="167">
        <f t="shared" si="0"/>
        <v>49.512716900404087</v>
      </c>
      <c r="H24" s="163">
        <f>'41abenpreGIII'!P24</f>
        <v>759</v>
      </c>
      <c r="I24" s="165">
        <f t="shared" si="1"/>
        <v>18.041359638697408</v>
      </c>
      <c r="J24" s="164">
        <f>'41abenpreGIII'!R24</f>
        <v>1354</v>
      </c>
      <c r="K24" s="165">
        <f t="shared" si="2"/>
        <v>32.184454480627522</v>
      </c>
      <c r="L24" s="164">
        <f>'41abenpreGIII'!T24</f>
        <v>11</v>
      </c>
      <c r="M24" s="165">
        <f t="shared" si="3"/>
        <v>0.26146898027097693</v>
      </c>
      <c r="N24" s="163">
        <f t="shared" si="5"/>
        <v>4207</v>
      </c>
      <c r="O24" s="165">
        <f t="shared" si="5"/>
        <v>99.999999999999986</v>
      </c>
      <c r="P24" s="166"/>
      <c r="Q24" s="166">
        <f t="shared" si="4"/>
        <v>1.2920761670761671</v>
      </c>
    </row>
    <row r="25" spans="2:25" s="162" customFormat="1" ht="18" customHeight="1" x14ac:dyDescent="0.25">
      <c r="B25" s="146" t="s">
        <v>45</v>
      </c>
      <c r="C25" s="159"/>
      <c r="D25" s="163">
        <f>'41abenpreGIII'!D25</f>
        <v>17117</v>
      </c>
      <c r="F25" s="164">
        <f>'41abenpreGIII'!F25+'41abenpreGIII'!H25+'41abenpreGIII'!J25+'41abenpreGIII'!L25+'41abenpreGIII'!N25</f>
        <v>14176</v>
      </c>
      <c r="G25" s="167">
        <f t="shared" si="0"/>
        <v>58.668211728676077</v>
      </c>
      <c r="H25" s="163">
        <f>'41abenpreGIII'!P25</f>
        <v>697</v>
      </c>
      <c r="I25" s="165">
        <f t="shared" si="1"/>
        <v>2.8845755907792907</v>
      </c>
      <c r="J25" s="164">
        <f>'41abenpreGIII'!R25</f>
        <v>7329</v>
      </c>
      <c r="K25" s="165">
        <f t="shared" si="2"/>
        <v>30.331498572197162</v>
      </c>
      <c r="L25" s="164">
        <f>'41abenpreGIII'!T25</f>
        <v>1961</v>
      </c>
      <c r="M25" s="165">
        <f t="shared" si="3"/>
        <v>8.1157141083474738</v>
      </c>
      <c r="N25" s="163">
        <f t="shared" si="5"/>
        <v>24163</v>
      </c>
      <c r="O25" s="165">
        <f t="shared" si="5"/>
        <v>100</v>
      </c>
      <c r="P25" s="166"/>
      <c r="Q25" s="166">
        <f t="shared" si="4"/>
        <v>1.4116375533095753</v>
      </c>
    </row>
    <row r="26" spans="2:25" s="162" customFormat="1" ht="18" customHeight="1" x14ac:dyDescent="0.25">
      <c r="B26" s="146" t="s">
        <v>46</v>
      </c>
      <c r="C26" s="159"/>
      <c r="D26" s="163">
        <f>'41abenpreGIII'!D26</f>
        <v>2287</v>
      </c>
      <c r="F26" s="164">
        <f>'41abenpreGIII'!F26+'41abenpreGIII'!H26+'41abenpreGIII'!J26+'41abenpreGIII'!L26+'41abenpreGIII'!N26</f>
        <v>2620</v>
      </c>
      <c r="G26" s="167">
        <f t="shared" si="0"/>
        <v>72.878998609179419</v>
      </c>
      <c r="H26" s="163">
        <f>'41abenpreGIII'!P26</f>
        <v>486</v>
      </c>
      <c r="I26" s="165">
        <f t="shared" si="1"/>
        <v>13.518776077885953</v>
      </c>
      <c r="J26" s="164">
        <f>'41abenpreGIII'!R26</f>
        <v>489</v>
      </c>
      <c r="K26" s="165">
        <f t="shared" si="2"/>
        <v>13.602225312934632</v>
      </c>
      <c r="L26" s="164">
        <f>'41abenpreGIII'!T26</f>
        <v>0</v>
      </c>
      <c r="M26" s="165">
        <f t="shared" si="3"/>
        <v>0</v>
      </c>
      <c r="N26" s="163">
        <f t="shared" si="5"/>
        <v>3595</v>
      </c>
      <c r="O26" s="165">
        <f t="shared" si="5"/>
        <v>100.00000000000001</v>
      </c>
      <c r="P26" s="166"/>
      <c r="Q26" s="166">
        <f t="shared" si="4"/>
        <v>1.5719282903366856</v>
      </c>
    </row>
    <row r="27" spans="2:25" s="162" customFormat="1" ht="18" customHeight="1" x14ac:dyDescent="0.25">
      <c r="B27" s="146" t="s">
        <v>1</v>
      </c>
      <c r="C27" s="159"/>
      <c r="D27" s="163">
        <f>'41abenpreGIII'!D27</f>
        <v>1171</v>
      </c>
      <c r="F27" s="164">
        <f>'41abenpreGIII'!F27+'41abenpreGIII'!H27+'41abenpreGIII'!J27+'41abenpreGIII'!L27+'41abenpreGIII'!N27</f>
        <v>859</v>
      </c>
      <c r="G27" s="167">
        <f t="shared" si="0"/>
        <v>56.476002629848786</v>
      </c>
      <c r="H27" s="163">
        <f>'41abenpreGIII'!P27</f>
        <v>0</v>
      </c>
      <c r="I27" s="165">
        <f t="shared" si="1"/>
        <v>0</v>
      </c>
      <c r="J27" s="164">
        <f>'41abenpreGIII'!R27</f>
        <v>662</v>
      </c>
      <c r="K27" s="165">
        <f t="shared" si="2"/>
        <v>43.523997370151214</v>
      </c>
      <c r="L27" s="164">
        <f>'41abenpreGIII'!T27</f>
        <v>0</v>
      </c>
      <c r="M27" s="165">
        <f t="shared" si="3"/>
        <v>0</v>
      </c>
      <c r="N27" s="164">
        <f t="shared" si="5"/>
        <v>1521</v>
      </c>
      <c r="O27" s="165">
        <f t="shared" si="5"/>
        <v>100</v>
      </c>
      <c r="P27" s="166"/>
      <c r="Q27" s="166">
        <f t="shared" si="4"/>
        <v>1.2988898377455167</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412510</v>
      </c>
      <c r="E30" s="174"/>
      <c r="F30" s="147">
        <f>SUM(F10:F27)</f>
        <v>320329</v>
      </c>
      <c r="G30" s="175">
        <f>F30*100/$N30</f>
        <v>57.200177138428685</v>
      </c>
      <c r="H30" s="147">
        <f>SUM(H10:H27)</f>
        <v>76196</v>
      </c>
      <c r="I30" s="175">
        <f>H30*100/$N30</f>
        <v>13.606088419218091</v>
      </c>
      <c r="J30" s="147">
        <f>SUM(J10:J27)</f>
        <v>160368</v>
      </c>
      <c r="K30" s="175">
        <f>J30*100/$N30</f>
        <v>28.636426946469197</v>
      </c>
      <c r="L30" s="147">
        <f>SUM(L10:L28)</f>
        <v>3121</v>
      </c>
      <c r="M30" s="175">
        <f>L30*100/$N30</f>
        <v>0.5573074958840315</v>
      </c>
      <c r="N30" s="147">
        <f>F30+H30+J30+L30</f>
        <v>560014</v>
      </c>
      <c r="O30" s="175">
        <f>G30+I30+K30+M30</f>
        <v>100.00000000000001</v>
      </c>
      <c r="P30" s="176"/>
      <c r="Q30" s="176">
        <f>(N30/D30)</f>
        <v>1.3575767860173087</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heetViews>
  <sheetFormatPr baseColWidth="10" defaultColWidth="11.453125" defaultRowHeight="14.5" x14ac:dyDescent="0.35"/>
  <cols>
    <col min="1" max="1" width="1.81640625" style="220" customWidth="1"/>
    <col min="2" max="2" width="44.1796875" style="220" customWidth="1"/>
    <col min="3" max="3" width="1.1796875"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7" x14ac:dyDescent="0.35">
      <c r="A1" s="219"/>
      <c r="B1" s="219"/>
      <c r="C1" s="219"/>
      <c r="J1" s="221"/>
      <c r="K1" s="221"/>
      <c r="L1" s="221"/>
    </row>
    <row r="2" spans="1:27" ht="48.75" customHeight="1" x14ac:dyDescent="0.35">
      <c r="A2" s="219"/>
      <c r="B2" s="219"/>
      <c r="C2" s="219"/>
      <c r="J2" s="221"/>
      <c r="K2" s="221"/>
      <c r="L2" s="221"/>
    </row>
    <row r="3" spans="1:27" ht="24" customHeight="1" x14ac:dyDescent="0.35">
      <c r="A3" s="219"/>
      <c r="B3" s="1419" t="s">
        <v>338</v>
      </c>
      <c r="C3" s="1419"/>
      <c r="D3" s="1419"/>
      <c r="E3" s="1419"/>
      <c r="F3" s="1419"/>
      <c r="G3" s="1419"/>
      <c r="H3" s="1419"/>
      <c r="I3" s="1419"/>
      <c r="J3" s="1419"/>
      <c r="K3" s="1419"/>
      <c r="L3" s="1419"/>
      <c r="M3" s="1419"/>
      <c r="N3" s="1419"/>
      <c r="O3" s="1419"/>
      <c r="P3" s="1419"/>
      <c r="Q3" s="1419"/>
      <c r="R3" s="1419"/>
      <c r="S3" s="1419"/>
      <c r="T3" s="1419"/>
      <c r="U3" s="1419"/>
      <c r="V3" s="1419"/>
      <c r="W3" s="1419"/>
      <c r="X3" s="1419"/>
    </row>
    <row r="4" spans="1:27" ht="13.5" customHeight="1" x14ac:dyDescent="0.35">
      <c r="A4" s="219"/>
      <c r="B4" s="219"/>
      <c r="C4" s="219"/>
      <c r="J4" s="221"/>
      <c r="K4" s="221"/>
      <c r="L4" s="221"/>
    </row>
    <row r="5" spans="1:27" x14ac:dyDescent="0.35">
      <c r="A5" s="219"/>
      <c r="B5" s="219"/>
      <c r="C5" s="219"/>
      <c r="D5" s="1420" t="s">
        <v>339</v>
      </c>
      <c r="E5" s="1420"/>
      <c r="F5" s="1420"/>
      <c r="G5" s="1420"/>
      <c r="H5" s="1420"/>
      <c r="I5" s="1420"/>
      <c r="J5" s="1420"/>
      <c r="K5" s="1420"/>
      <c r="L5" s="1420"/>
      <c r="M5" s="219"/>
      <c r="N5" s="1417" t="s">
        <v>340</v>
      </c>
      <c r="O5" s="1418"/>
      <c r="P5" s="1418"/>
      <c r="Q5" s="1418"/>
      <c r="R5" s="1418"/>
      <c r="S5" s="1418"/>
      <c r="T5" s="1418"/>
      <c r="U5" s="1418"/>
      <c r="V5" s="1418"/>
      <c r="W5" s="1418"/>
      <c r="X5" s="1418"/>
      <c r="Y5" s="1418"/>
      <c r="Z5" s="1418"/>
      <c r="AA5" s="1418"/>
    </row>
    <row r="6" spans="1:27" ht="25.5" customHeight="1" x14ac:dyDescent="0.35">
      <c r="A6" s="219"/>
      <c r="B6" s="219"/>
      <c r="C6" s="219"/>
      <c r="D6" s="1421"/>
      <c r="E6" s="1421"/>
      <c r="F6" s="1421"/>
      <c r="G6" s="1421"/>
      <c r="H6" s="1421"/>
      <c r="I6" s="1421"/>
      <c r="J6" s="1421"/>
      <c r="K6" s="1421"/>
      <c r="L6" s="1421"/>
      <c r="M6" s="219"/>
      <c r="N6" s="1422">
        <v>43830</v>
      </c>
      <c r="O6" s="1423"/>
      <c r="P6" s="1424">
        <v>44196</v>
      </c>
      <c r="Q6" s="1425"/>
      <c r="R6" s="1424">
        <v>44561</v>
      </c>
      <c r="S6" s="1425"/>
      <c r="T6" s="1426">
        <v>44926</v>
      </c>
      <c r="U6" s="1427"/>
      <c r="V6" s="1414">
        <v>45291</v>
      </c>
      <c r="W6" s="1415"/>
      <c r="X6" s="1414">
        <v>45657</v>
      </c>
      <c r="Y6" s="1415"/>
      <c r="Z6" s="1414">
        <v>45716</v>
      </c>
      <c r="AA6" s="1416"/>
    </row>
    <row r="7" spans="1:27" x14ac:dyDescent="0.35">
      <c r="B7" s="225"/>
      <c r="C7" s="219"/>
      <c r="D7" s="226">
        <v>43465</v>
      </c>
      <c r="E7" s="227">
        <v>43830</v>
      </c>
      <c r="F7" s="228">
        <v>44196</v>
      </c>
      <c r="G7" s="228">
        <v>44561</v>
      </c>
      <c r="H7" s="228">
        <v>44926</v>
      </c>
      <c r="I7" s="228">
        <v>45291</v>
      </c>
      <c r="J7" s="228">
        <v>45657</v>
      </c>
      <c r="K7" s="228">
        <v>45716</v>
      </c>
      <c r="L7" s="229"/>
      <c r="M7" s="219"/>
      <c r="N7" s="230" t="s">
        <v>28</v>
      </c>
      <c r="O7" s="231" t="s">
        <v>341</v>
      </c>
      <c r="P7" s="232" t="s">
        <v>28</v>
      </c>
      <c r="Q7" s="233" t="s">
        <v>341</v>
      </c>
      <c r="R7" s="231" t="s">
        <v>28</v>
      </c>
      <c r="S7" s="232" t="s">
        <v>341</v>
      </c>
      <c r="T7" s="232" t="s">
        <v>28</v>
      </c>
      <c r="U7" s="232" t="s">
        <v>341</v>
      </c>
      <c r="V7" s="232" t="s">
        <v>28</v>
      </c>
      <c r="W7" s="227" t="s">
        <v>341</v>
      </c>
      <c r="X7" s="231" t="s">
        <v>28</v>
      </c>
      <c r="Y7" s="228" t="s">
        <v>341</v>
      </c>
      <c r="Z7" s="231" t="s">
        <v>28</v>
      </c>
      <c r="AA7" s="229" t="s">
        <v>341</v>
      </c>
    </row>
    <row r="8" spans="1:27" ht="6.75" customHeight="1" x14ac:dyDescent="0.3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35">
      <c r="B9" s="235" t="s">
        <v>29</v>
      </c>
      <c r="C9" s="219"/>
      <c r="D9" s="236">
        <v>1767186</v>
      </c>
      <c r="E9" s="237">
        <v>1894744</v>
      </c>
      <c r="F9" s="237">
        <v>1850950</v>
      </c>
      <c r="G9" s="237">
        <v>1892604</v>
      </c>
      <c r="H9" s="237">
        <v>1982018</v>
      </c>
      <c r="I9" s="237">
        <v>2061372</v>
      </c>
      <c r="J9" s="238">
        <v>2165648</v>
      </c>
      <c r="K9" s="237">
        <v>2180160</v>
      </c>
      <c r="L9" s="1349"/>
      <c r="M9" s="222"/>
      <c r="N9" s="240">
        <v>7.2181422894930236E-2</v>
      </c>
      <c r="O9" s="241">
        <v>127558</v>
      </c>
      <c r="P9" s="242">
        <v>-2.3113412682663204E-2</v>
      </c>
      <c r="Q9" s="243">
        <v>-43794</v>
      </c>
      <c r="R9" s="242">
        <v>2.250411950619946E-2</v>
      </c>
      <c r="S9" s="243">
        <v>41654</v>
      </c>
      <c r="T9" s="242">
        <v>4.7243903109155383E-2</v>
      </c>
      <c r="U9" s="243">
        <v>89414</v>
      </c>
      <c r="V9" s="242">
        <v>4.003697241901949E-2</v>
      </c>
      <c r="W9" s="243">
        <v>79354</v>
      </c>
      <c r="X9" s="242">
        <v>5.0585726399698938E-2</v>
      </c>
      <c r="Y9" s="243">
        <v>104276</v>
      </c>
      <c r="Z9" s="242">
        <v>5.3038323917865116E-2</v>
      </c>
      <c r="AA9" s="243">
        <v>109808</v>
      </c>
    </row>
    <row r="10" spans="1:27" x14ac:dyDescent="0.35">
      <c r="B10" s="244" t="s">
        <v>244</v>
      </c>
      <c r="C10" s="219"/>
      <c r="D10" s="245">
        <v>1638618</v>
      </c>
      <c r="E10" s="246">
        <v>1735551</v>
      </c>
      <c r="F10" s="246">
        <v>1709394</v>
      </c>
      <c r="G10" s="246">
        <v>1768008</v>
      </c>
      <c r="H10" s="246">
        <v>1850208</v>
      </c>
      <c r="I10" s="246">
        <v>1944185</v>
      </c>
      <c r="J10" s="247">
        <v>2037769</v>
      </c>
      <c r="K10" s="247">
        <v>2058212</v>
      </c>
      <c r="L10" s="248"/>
      <c r="M10" s="219"/>
      <c r="N10" s="249">
        <v>5.9155336997396502E-2</v>
      </c>
      <c r="O10" s="250">
        <v>96933</v>
      </c>
      <c r="P10" s="251">
        <v>-1.507129436127197E-2</v>
      </c>
      <c r="Q10" s="250">
        <v>-26157</v>
      </c>
      <c r="R10" s="251">
        <v>3.4289344644944375E-2</v>
      </c>
      <c r="S10" s="250">
        <v>58614</v>
      </c>
      <c r="T10" s="251">
        <v>4.6493002294107244E-2</v>
      </c>
      <c r="U10" s="250">
        <v>82200</v>
      </c>
      <c r="V10" s="251">
        <v>5.0792667635206401E-2</v>
      </c>
      <c r="W10" s="250">
        <v>93977</v>
      </c>
      <c r="X10" s="251">
        <v>4.8135336914953974E-2</v>
      </c>
      <c r="Y10" s="250">
        <v>93584</v>
      </c>
      <c r="Z10" s="251">
        <v>5.8331833584434056E-2</v>
      </c>
      <c r="AA10" s="250">
        <v>113442</v>
      </c>
    </row>
    <row r="11" spans="1:27" x14ac:dyDescent="0.35">
      <c r="B11" s="252" t="s">
        <v>342</v>
      </c>
      <c r="C11" s="219"/>
      <c r="D11" s="253">
        <v>334306</v>
      </c>
      <c r="E11" s="254">
        <v>350514</v>
      </c>
      <c r="F11" s="254">
        <v>352921</v>
      </c>
      <c r="G11" s="254">
        <v>352430</v>
      </c>
      <c r="H11" s="254">
        <v>359348</v>
      </c>
      <c r="I11" s="254">
        <v>377078</v>
      </c>
      <c r="J11" s="255">
        <v>401012</v>
      </c>
      <c r="K11" s="254">
        <v>405483</v>
      </c>
      <c r="L11" s="304"/>
      <c r="M11" s="222"/>
      <c r="N11" s="256">
        <v>4.8482527983344514E-2</v>
      </c>
      <c r="O11" s="257">
        <v>16208</v>
      </c>
      <c r="P11" s="258">
        <v>6.8670580918308577E-3</v>
      </c>
      <c r="Q11" s="257">
        <v>2407</v>
      </c>
      <c r="R11" s="258">
        <v>-1.3912461995744252E-3</v>
      </c>
      <c r="S11" s="257">
        <v>-491</v>
      </c>
      <c r="T11" s="258">
        <v>1.9629429957722211E-2</v>
      </c>
      <c r="U11" s="257">
        <v>6918</v>
      </c>
      <c r="V11" s="258">
        <v>4.9339359061411292E-2</v>
      </c>
      <c r="W11" s="257">
        <v>17730</v>
      </c>
      <c r="X11" s="258">
        <v>6.3472278944939786E-2</v>
      </c>
      <c r="Y11" s="257">
        <v>23934</v>
      </c>
      <c r="Z11" s="258">
        <v>7.2266663140775567E-2</v>
      </c>
      <c r="AA11" s="257">
        <v>27328</v>
      </c>
    </row>
    <row r="12" spans="1:27" x14ac:dyDescent="0.35">
      <c r="B12" s="303" t="s">
        <v>343</v>
      </c>
      <c r="C12" s="219"/>
      <c r="D12" s="1200">
        <v>1304312</v>
      </c>
      <c r="E12" s="1201">
        <v>1385037</v>
      </c>
      <c r="F12" s="1203">
        <v>1356473</v>
      </c>
      <c r="G12" s="1203">
        <v>1415578</v>
      </c>
      <c r="H12" s="1201">
        <v>1490860</v>
      </c>
      <c r="I12" s="1201">
        <v>1567107</v>
      </c>
      <c r="J12" s="1204">
        <v>1636757</v>
      </c>
      <c r="K12" s="1204">
        <v>1652729</v>
      </c>
      <c r="L12" s="1205"/>
      <c r="M12" s="219"/>
      <c r="N12" s="1207">
        <v>6.1890866602469341E-2</v>
      </c>
      <c r="O12" s="1206">
        <v>80725</v>
      </c>
      <c r="P12" s="1209">
        <v>-2.0623275768084204E-2</v>
      </c>
      <c r="Q12" s="1211">
        <v>-28564</v>
      </c>
      <c r="R12" s="1213">
        <v>4.3572559129448241E-2</v>
      </c>
      <c r="S12" s="1211">
        <v>59105</v>
      </c>
      <c r="T12" s="1209">
        <v>5.3181103407936581E-2</v>
      </c>
      <c r="U12" s="1211">
        <v>75282</v>
      </c>
      <c r="V12" s="1209">
        <v>5.1142964463464002E-2</v>
      </c>
      <c r="W12" s="1211">
        <v>76247</v>
      </c>
      <c r="X12" s="1213">
        <v>4.4444954939260706E-2</v>
      </c>
      <c r="Y12" s="1211">
        <v>69650</v>
      </c>
      <c r="Z12" s="1213">
        <v>5.4968195759647287E-2</v>
      </c>
      <c r="AA12" s="1211">
        <v>86114</v>
      </c>
    </row>
    <row r="13" spans="1:27" x14ac:dyDescent="0.35">
      <c r="B13" s="1199" t="s">
        <v>344</v>
      </c>
      <c r="C13" s="219"/>
      <c r="D13" s="253">
        <v>429437</v>
      </c>
      <c r="E13" s="1202">
        <v>467298</v>
      </c>
      <c r="F13" s="254">
        <v>473559</v>
      </c>
      <c r="G13" s="254">
        <v>487549</v>
      </c>
      <c r="H13" s="1202">
        <v>515590</v>
      </c>
      <c r="I13" s="1202">
        <v>543298</v>
      </c>
      <c r="J13" s="255">
        <v>591643</v>
      </c>
      <c r="K13" s="255">
        <v>603218</v>
      </c>
      <c r="L13" s="269"/>
      <c r="M13" s="219"/>
      <c r="N13" s="1208">
        <v>8.8164270894217411E-2</v>
      </c>
      <c r="O13" s="257">
        <v>37861</v>
      </c>
      <c r="P13" s="1210">
        <v>1.3398302582078303E-2</v>
      </c>
      <c r="Q13" s="1212">
        <v>6261</v>
      </c>
      <c r="R13" s="258">
        <v>2.9542253446772193E-2</v>
      </c>
      <c r="S13" s="1212">
        <v>13990</v>
      </c>
      <c r="T13" s="1210">
        <v>5.7514219083620421E-2</v>
      </c>
      <c r="U13" s="1212">
        <v>28041</v>
      </c>
      <c r="V13" s="1210">
        <v>5.374037510424956E-2</v>
      </c>
      <c r="W13" s="1212">
        <v>27708</v>
      </c>
      <c r="X13" s="258">
        <v>8.8984314317372748E-2</v>
      </c>
      <c r="Y13" s="1212">
        <v>48345</v>
      </c>
      <c r="Z13" s="258">
        <v>9.9494743288761844E-2</v>
      </c>
      <c r="AA13" s="1212">
        <v>54586</v>
      </c>
    </row>
    <row r="14" spans="1:27" x14ac:dyDescent="0.35">
      <c r="B14" s="252" t="s">
        <v>345</v>
      </c>
      <c r="C14" s="219"/>
      <c r="D14" s="253">
        <v>490680</v>
      </c>
      <c r="E14" s="254">
        <v>515590</v>
      </c>
      <c r="F14" s="254">
        <v>506355</v>
      </c>
      <c r="G14" s="254">
        <v>529632</v>
      </c>
      <c r="H14" s="254">
        <v>560619</v>
      </c>
      <c r="I14" s="254">
        <v>592130</v>
      </c>
      <c r="J14" s="255">
        <v>612870</v>
      </c>
      <c r="K14" s="1350">
        <v>617119</v>
      </c>
      <c r="M14" s="222"/>
      <c r="N14" s="256">
        <v>5.076628352490431E-2</v>
      </c>
      <c r="O14" s="257">
        <v>24910</v>
      </c>
      <c r="P14" s="258">
        <v>-1.7911518842491092E-2</v>
      </c>
      <c r="Q14" s="257">
        <v>-9235</v>
      </c>
      <c r="R14" s="258">
        <v>4.5969724797819689E-2</v>
      </c>
      <c r="S14" s="257">
        <v>23277</v>
      </c>
      <c r="T14" s="258">
        <v>5.8506661228928669E-2</v>
      </c>
      <c r="U14" s="257">
        <v>30987</v>
      </c>
      <c r="V14" s="258">
        <v>5.6207513480634796E-2</v>
      </c>
      <c r="W14" s="257">
        <v>31511</v>
      </c>
      <c r="X14" s="258">
        <v>3.5026092243257478E-2</v>
      </c>
      <c r="Y14" s="257">
        <v>20740</v>
      </c>
      <c r="Z14" s="258">
        <v>4.2779510714732183E-2</v>
      </c>
      <c r="AA14" s="257">
        <v>25317</v>
      </c>
    </row>
    <row r="15" spans="1:27" x14ac:dyDescent="0.35">
      <c r="B15" s="259" t="s">
        <v>346</v>
      </c>
      <c r="C15" s="219"/>
      <c r="D15" s="260">
        <v>384195</v>
      </c>
      <c r="E15" s="261">
        <v>402149</v>
      </c>
      <c r="F15" s="261">
        <v>376559</v>
      </c>
      <c r="G15" s="261">
        <v>398397</v>
      </c>
      <c r="H15" s="261">
        <v>414651</v>
      </c>
      <c r="I15" s="261">
        <v>431679</v>
      </c>
      <c r="J15" s="262">
        <v>432244</v>
      </c>
      <c r="K15" s="1351">
        <v>432392</v>
      </c>
      <c r="L15" s="263"/>
      <c r="M15" s="222"/>
      <c r="N15" s="264">
        <v>4.67314775049128E-2</v>
      </c>
      <c r="O15" s="265">
        <v>17954</v>
      </c>
      <c r="P15" s="266">
        <v>-6.363313100368273E-2</v>
      </c>
      <c r="Q15" s="265">
        <v>-25590</v>
      </c>
      <c r="R15" s="266">
        <v>5.7993568072997936E-2</v>
      </c>
      <c r="S15" s="265">
        <v>21838</v>
      </c>
      <c r="T15" s="266">
        <v>4.0798499988704773E-2</v>
      </c>
      <c r="U15" s="265">
        <v>16254</v>
      </c>
      <c r="V15" s="266">
        <v>4.1065860205329319E-2</v>
      </c>
      <c r="W15" s="265">
        <v>17028</v>
      </c>
      <c r="X15" s="266">
        <v>1.3088429133685242E-3</v>
      </c>
      <c r="Y15" s="265">
        <v>565</v>
      </c>
      <c r="Z15" s="266">
        <v>1.4573620128536913E-2</v>
      </c>
      <c r="AA15" s="265">
        <v>6211</v>
      </c>
    </row>
    <row r="16" spans="1:27" x14ac:dyDescent="0.35">
      <c r="B16" s="244" t="s">
        <v>347</v>
      </c>
      <c r="C16" s="219"/>
      <c r="D16" s="245">
        <v>1054275</v>
      </c>
      <c r="E16" s="246">
        <v>1115183</v>
      </c>
      <c r="F16" s="246">
        <v>1124230</v>
      </c>
      <c r="G16" s="246">
        <v>1222142</v>
      </c>
      <c r="H16" s="246">
        <v>1313437</v>
      </c>
      <c r="I16" s="246">
        <v>1411866</v>
      </c>
      <c r="J16" s="247">
        <v>1518424</v>
      </c>
      <c r="K16" s="1352">
        <v>1523490</v>
      </c>
      <c r="L16" s="267"/>
      <c r="M16" s="222"/>
      <c r="N16" s="249">
        <v>5.7772402836072212E-2</v>
      </c>
      <c r="O16" s="250">
        <v>60908</v>
      </c>
      <c r="P16" s="268">
        <v>8.1125698652149136E-3</v>
      </c>
      <c r="Q16" s="250">
        <v>9047</v>
      </c>
      <c r="R16" s="268">
        <v>8.7092498865890322E-2</v>
      </c>
      <c r="S16" s="250">
        <v>97912</v>
      </c>
      <c r="T16" s="268">
        <v>7.4700812180581222E-2</v>
      </c>
      <c r="U16" s="250">
        <v>91295</v>
      </c>
      <c r="V16" s="268">
        <v>7.4940023769697328E-2</v>
      </c>
      <c r="W16" s="250">
        <v>98429</v>
      </c>
      <c r="X16" s="268">
        <v>7.5473168133519675E-2</v>
      </c>
      <c r="Y16" s="250">
        <v>106558</v>
      </c>
      <c r="Z16" s="268">
        <v>7.8111399678722826E-2</v>
      </c>
      <c r="AA16" s="250">
        <v>110380</v>
      </c>
    </row>
    <row r="17" spans="2:27" x14ac:dyDescent="0.35">
      <c r="B17" s="252" t="s">
        <v>344</v>
      </c>
      <c r="C17" s="219"/>
      <c r="D17" s="253">
        <v>277636</v>
      </c>
      <c r="E17" s="254">
        <v>310719</v>
      </c>
      <c r="F17" s="254">
        <v>337667</v>
      </c>
      <c r="G17" s="254">
        <v>378893</v>
      </c>
      <c r="H17" s="254">
        <v>419029</v>
      </c>
      <c r="I17" s="254">
        <v>459833</v>
      </c>
      <c r="J17" s="255">
        <v>525352</v>
      </c>
      <c r="K17" s="1350">
        <v>532253</v>
      </c>
      <c r="M17" s="222"/>
      <c r="N17" s="256">
        <v>0.11915961906957317</v>
      </c>
      <c r="O17" s="257">
        <v>33083</v>
      </c>
      <c r="P17" s="258">
        <v>8.6727879531023122E-2</v>
      </c>
      <c r="Q17" s="257">
        <v>26948</v>
      </c>
      <c r="R17" s="258">
        <v>0.12209069882458157</v>
      </c>
      <c r="S17" s="257">
        <v>41226</v>
      </c>
      <c r="T17" s="258">
        <v>0.10592964240563951</v>
      </c>
      <c r="U17" s="257">
        <v>40136</v>
      </c>
      <c r="V17" s="258">
        <v>9.7377508477933583E-2</v>
      </c>
      <c r="W17" s="257">
        <v>40804</v>
      </c>
      <c r="X17" s="258">
        <v>0.14248433670484717</v>
      </c>
      <c r="Y17" s="257">
        <v>65519</v>
      </c>
      <c r="Z17" s="258">
        <v>0.14200227433647306</v>
      </c>
      <c r="AA17" s="257">
        <v>66183</v>
      </c>
    </row>
    <row r="18" spans="2:27" x14ac:dyDescent="0.35">
      <c r="B18" s="252" t="s">
        <v>345</v>
      </c>
      <c r="C18" s="219"/>
      <c r="D18" s="253">
        <v>427294</v>
      </c>
      <c r="E18" s="254">
        <v>442658</v>
      </c>
      <c r="F18" s="254">
        <v>443395</v>
      </c>
      <c r="G18" s="254">
        <v>474372</v>
      </c>
      <c r="H18" s="254">
        <v>508082</v>
      </c>
      <c r="I18" s="254">
        <v>544804</v>
      </c>
      <c r="J18" s="255">
        <v>578248</v>
      </c>
      <c r="K18" s="255">
        <v>578727</v>
      </c>
      <c r="L18" s="269"/>
      <c r="M18" s="219"/>
      <c r="N18" s="256">
        <v>3.5956507697276319E-2</v>
      </c>
      <c r="O18" s="257">
        <v>15364</v>
      </c>
      <c r="P18" s="258">
        <v>1.6649422353147703E-3</v>
      </c>
      <c r="Q18" s="257">
        <v>737</v>
      </c>
      <c r="R18" s="258">
        <v>6.9863214515274219E-2</v>
      </c>
      <c r="S18" s="257">
        <v>30977</v>
      </c>
      <c r="T18" s="258">
        <v>7.1062372989974198E-2</v>
      </c>
      <c r="U18" s="257">
        <v>33710</v>
      </c>
      <c r="V18" s="258">
        <v>7.2275735019150522E-2</v>
      </c>
      <c r="W18" s="257">
        <v>36722</v>
      </c>
      <c r="X18" s="258">
        <v>6.138721448447515E-2</v>
      </c>
      <c r="Y18" s="257">
        <v>33444</v>
      </c>
      <c r="Z18" s="258">
        <v>6.2369779954511317E-2</v>
      </c>
      <c r="AA18" s="257">
        <v>33976</v>
      </c>
    </row>
    <row r="19" spans="2:27" x14ac:dyDescent="0.35">
      <c r="B19" s="259" t="s">
        <v>346</v>
      </c>
      <c r="C19" s="219"/>
      <c r="D19" s="260">
        <v>349345</v>
      </c>
      <c r="E19" s="261">
        <v>361806</v>
      </c>
      <c r="F19" s="261">
        <v>343168</v>
      </c>
      <c r="G19" s="261">
        <v>368877</v>
      </c>
      <c r="H19" s="261">
        <v>386326</v>
      </c>
      <c r="I19" s="261">
        <v>407229</v>
      </c>
      <c r="J19" s="262">
        <v>414824</v>
      </c>
      <c r="K19" s="262">
        <v>412510</v>
      </c>
      <c r="L19" s="270"/>
      <c r="M19" s="219"/>
      <c r="N19" s="264">
        <v>3.5669610270649299E-2</v>
      </c>
      <c r="O19" s="265">
        <v>12461</v>
      </c>
      <c r="P19" s="266">
        <v>-5.151379468554973E-2</v>
      </c>
      <c r="Q19" s="265">
        <v>-18638</v>
      </c>
      <c r="R19" s="266">
        <v>7.4916658895934463E-2</v>
      </c>
      <c r="S19" s="265">
        <v>25709</v>
      </c>
      <c r="T19" s="266">
        <v>4.7303030549478597E-2</v>
      </c>
      <c r="U19" s="265">
        <v>17449</v>
      </c>
      <c r="V19" s="266">
        <v>5.4107153026200727E-2</v>
      </c>
      <c r="W19" s="265">
        <v>20903</v>
      </c>
      <c r="X19" s="266">
        <v>1.8650439924465134E-2</v>
      </c>
      <c r="Y19" s="265">
        <v>7595</v>
      </c>
      <c r="Z19" s="266">
        <v>2.5407107825468733E-2</v>
      </c>
      <c r="AA19" s="265">
        <v>10221</v>
      </c>
    </row>
    <row r="20" spans="2:27" ht="15" customHeight="1" x14ac:dyDescent="0.35">
      <c r="B20" s="244" t="s">
        <v>348</v>
      </c>
      <c r="C20" s="219"/>
      <c r="D20" s="245">
        <v>250037</v>
      </c>
      <c r="E20" s="246">
        <v>269854</v>
      </c>
      <c r="F20" s="246">
        <v>232243</v>
      </c>
      <c r="G20" s="246">
        <v>193436</v>
      </c>
      <c r="H20" s="246">
        <v>177423</v>
      </c>
      <c r="I20" s="246">
        <v>155241</v>
      </c>
      <c r="J20" s="247">
        <v>118333</v>
      </c>
      <c r="K20" s="1352">
        <v>129239</v>
      </c>
      <c r="L20" s="267"/>
      <c r="M20" s="222"/>
      <c r="N20" s="249">
        <v>7.92562700720294E-2</v>
      </c>
      <c r="O20" s="250">
        <v>19817</v>
      </c>
      <c r="P20" s="268">
        <v>-0.13937536593861866</v>
      </c>
      <c r="Q20" s="250">
        <v>-37611</v>
      </c>
      <c r="R20" s="268">
        <v>-0.16709653251120593</v>
      </c>
      <c r="S20" s="250">
        <v>-38807</v>
      </c>
      <c r="T20" s="268">
        <v>-8.2781902024442244E-2</v>
      </c>
      <c r="U20" s="250">
        <v>-16013</v>
      </c>
      <c r="V20" s="268">
        <v>-0.12502324952232802</v>
      </c>
      <c r="W20" s="250">
        <v>-22182</v>
      </c>
      <c r="X20" s="268">
        <v>-0.23774647161510165</v>
      </c>
      <c r="Y20" s="250">
        <v>-36908</v>
      </c>
      <c r="Z20" s="268">
        <v>-0.15807954138301683</v>
      </c>
      <c r="AA20" s="250">
        <v>-24266</v>
      </c>
    </row>
    <row r="21" spans="2:27" x14ac:dyDescent="0.35">
      <c r="B21" s="252" t="s">
        <v>344</v>
      </c>
      <c r="C21" s="219"/>
      <c r="D21" s="253">
        <v>151801</v>
      </c>
      <c r="E21" s="254">
        <v>156579</v>
      </c>
      <c r="F21" s="254">
        <v>135892</v>
      </c>
      <c r="G21" s="254">
        <v>108656</v>
      </c>
      <c r="H21" s="254">
        <v>96561</v>
      </c>
      <c r="I21" s="254">
        <v>83465</v>
      </c>
      <c r="J21" s="255">
        <v>66291</v>
      </c>
      <c r="K21" s="1350">
        <v>70965</v>
      </c>
      <c r="M21" s="222"/>
      <c r="N21" s="256">
        <v>3.1475418475504169E-2</v>
      </c>
      <c r="O21" s="257">
        <v>4778</v>
      </c>
      <c r="P21" s="258">
        <v>-0.13211861105256772</v>
      </c>
      <c r="Q21" s="257">
        <v>-20687</v>
      </c>
      <c r="R21" s="258">
        <v>-0.20042386601124418</v>
      </c>
      <c r="S21" s="257">
        <v>-27236</v>
      </c>
      <c r="T21" s="258">
        <v>-0.11131460756884115</v>
      </c>
      <c r="U21" s="257">
        <v>-12095</v>
      </c>
      <c r="V21" s="258">
        <v>-0.1356241132548337</v>
      </c>
      <c r="W21" s="257">
        <v>-13096</v>
      </c>
      <c r="X21" s="258">
        <v>-0.20576289462649011</v>
      </c>
      <c r="Y21" s="257">
        <v>-17174</v>
      </c>
      <c r="Z21" s="258">
        <v>-0.14046413604321606</v>
      </c>
      <c r="AA21" s="257">
        <v>-11597</v>
      </c>
    </row>
    <row r="22" spans="2:27" x14ac:dyDescent="0.35">
      <c r="B22" s="252" t="s">
        <v>345</v>
      </c>
      <c r="C22" s="219"/>
      <c r="D22" s="253">
        <v>63386</v>
      </c>
      <c r="E22" s="254">
        <v>72932</v>
      </c>
      <c r="F22" s="254">
        <v>62960</v>
      </c>
      <c r="G22" s="254">
        <v>55260</v>
      </c>
      <c r="H22" s="254">
        <v>52537</v>
      </c>
      <c r="I22" s="254">
        <v>47326</v>
      </c>
      <c r="J22" s="255">
        <v>34622</v>
      </c>
      <c r="K22" s="1350">
        <v>38392</v>
      </c>
      <c r="M22" s="222"/>
      <c r="N22" s="256">
        <v>0.15060107910264087</v>
      </c>
      <c r="O22" s="257">
        <v>9546</v>
      </c>
      <c r="P22" s="258">
        <v>-0.13673010475511438</v>
      </c>
      <c r="Q22" s="257">
        <v>-9972</v>
      </c>
      <c r="R22" s="258">
        <v>-0.12229987293519695</v>
      </c>
      <c r="S22" s="257">
        <v>-7700</v>
      </c>
      <c r="T22" s="258">
        <v>-4.9276149113282708E-2</v>
      </c>
      <c r="U22" s="257">
        <v>-2723</v>
      </c>
      <c r="V22" s="258">
        <v>-9.9187239469326394E-2</v>
      </c>
      <c r="W22" s="257">
        <v>-5211</v>
      </c>
      <c r="X22" s="258">
        <v>-0.26843595486624683</v>
      </c>
      <c r="Y22" s="257">
        <v>-12704</v>
      </c>
      <c r="Z22" s="258">
        <v>-0.18403434570997423</v>
      </c>
      <c r="AA22" s="257">
        <v>-8659</v>
      </c>
    </row>
    <row r="23" spans="2:27" x14ac:dyDescent="0.35">
      <c r="B23" s="259" t="s">
        <v>346</v>
      </c>
      <c r="C23" s="219"/>
      <c r="D23" s="260">
        <v>34850</v>
      </c>
      <c r="E23" s="261">
        <v>40343</v>
      </c>
      <c r="F23" s="261">
        <v>33391</v>
      </c>
      <c r="G23" s="261">
        <v>29520</v>
      </c>
      <c r="H23" s="261">
        <v>28325</v>
      </c>
      <c r="I23" s="261">
        <v>24450</v>
      </c>
      <c r="J23" s="262">
        <v>17420</v>
      </c>
      <c r="K23" s="1351">
        <v>19882</v>
      </c>
      <c r="L23" s="263"/>
      <c r="M23" s="222"/>
      <c r="N23" s="264">
        <f t="shared" ref="N23" si="0">E23/D23-1</f>
        <v>0.15761836441893839</v>
      </c>
      <c r="O23" s="265">
        <f t="shared" ref="O23" si="1">E23-D23</f>
        <v>5493</v>
      </c>
      <c r="P23" s="266">
        <f t="shared" ref="P23" si="2">F23/E23-1</f>
        <v>-0.17232233596906521</v>
      </c>
      <c r="Q23" s="265">
        <f t="shared" ref="Q23" si="3">F23-E23</f>
        <v>-6952</v>
      </c>
      <c r="R23" s="266">
        <f t="shared" ref="R23" si="4">G23/F23-1</f>
        <v>-0.11592944206522715</v>
      </c>
      <c r="S23" s="265">
        <f t="shared" ref="S23" si="5">G23-F23</f>
        <v>-3871</v>
      </c>
      <c r="T23" s="266">
        <f t="shared" ref="T23" si="6">H23/G23-1</f>
        <v>-4.0481029810298108E-2</v>
      </c>
      <c r="U23" s="265">
        <f t="shared" ref="U23" si="7">H23-G23</f>
        <v>-1195</v>
      </c>
      <c r="V23" s="266">
        <f t="shared" ref="V23" si="8">I23/H23-1</f>
        <v>-0.13680494263018539</v>
      </c>
      <c r="W23" s="265">
        <f t="shared" ref="W23" si="9">I23-H23</f>
        <v>-3875</v>
      </c>
      <c r="X23" s="266">
        <v>-0.28752556237218818</v>
      </c>
      <c r="Y23" s="265">
        <v>-7030</v>
      </c>
      <c r="Z23" s="266">
        <v>-0.16783860706512643</v>
      </c>
      <c r="AA23" s="265">
        <v>-4010</v>
      </c>
    </row>
    <row r="24" spans="2:27" x14ac:dyDescent="0.35">
      <c r="M24" s="219"/>
    </row>
    <row r="25" spans="2:27" x14ac:dyDescent="0.35">
      <c r="B25" s="219"/>
      <c r="C25" s="219"/>
      <c r="D25" s="1420" t="s">
        <v>339</v>
      </c>
      <c r="E25" s="1420"/>
      <c r="F25" s="1420"/>
      <c r="G25" s="1420"/>
      <c r="H25" s="1420"/>
      <c r="I25" s="1420"/>
      <c r="J25" s="1420"/>
      <c r="K25" s="1420"/>
      <c r="L25" s="1420"/>
      <c r="M25" s="219"/>
      <c r="N25" s="1417" t="s">
        <v>340</v>
      </c>
      <c r="O25" s="1418"/>
      <c r="P25" s="1418"/>
      <c r="Q25" s="1418"/>
      <c r="R25" s="1418"/>
      <c r="S25" s="1418"/>
      <c r="T25" s="1418"/>
      <c r="U25" s="1418"/>
      <c r="V25" s="1418"/>
      <c r="W25" s="1418"/>
      <c r="X25" s="1418"/>
      <c r="Y25" s="1418"/>
      <c r="Z25" s="1418"/>
      <c r="AA25" s="1418"/>
    </row>
    <row r="26" spans="2:27" ht="24" customHeight="1" x14ac:dyDescent="0.35">
      <c r="B26" s="219"/>
      <c r="C26" s="219"/>
      <c r="D26" s="1421"/>
      <c r="E26" s="1421"/>
      <c r="F26" s="1421"/>
      <c r="G26" s="1421"/>
      <c r="H26" s="1421"/>
      <c r="I26" s="1421"/>
      <c r="J26" s="1421"/>
      <c r="K26" s="1421"/>
      <c r="L26" s="1421"/>
      <c r="M26" s="219"/>
      <c r="N26" s="1422">
        <v>43830</v>
      </c>
      <c r="O26" s="1423"/>
      <c r="P26" s="1424">
        <v>44196</v>
      </c>
      <c r="Q26" s="1425"/>
      <c r="R26" s="1424">
        <v>44561</v>
      </c>
      <c r="S26" s="1425"/>
      <c r="T26" s="1426">
        <v>44926</v>
      </c>
      <c r="U26" s="1427"/>
      <c r="V26" s="1414">
        <v>44926</v>
      </c>
      <c r="W26" s="1415"/>
      <c r="X26" s="1414">
        <f>X6</f>
        <v>45657</v>
      </c>
      <c r="Y26" s="1415"/>
      <c r="Z26" s="1414">
        <f>Z6</f>
        <v>45716</v>
      </c>
      <c r="AA26" s="1416"/>
    </row>
    <row r="27" spans="2:27" x14ac:dyDescent="0.35">
      <c r="B27" s="225"/>
      <c r="C27" s="225"/>
      <c r="D27" s="226">
        <v>43465</v>
      </c>
      <c r="E27" s="227">
        <v>43830</v>
      </c>
      <c r="F27" s="228">
        <v>44196</v>
      </c>
      <c r="G27" s="228">
        <v>44561</v>
      </c>
      <c r="H27" s="228">
        <v>44926</v>
      </c>
      <c r="I27" s="228">
        <v>45291</v>
      </c>
      <c r="J27" s="228">
        <v>45657</v>
      </c>
      <c r="K27" s="228">
        <v>45716</v>
      </c>
      <c r="L27" s="229"/>
      <c r="M27" s="219"/>
      <c r="N27" s="230" t="s">
        <v>28</v>
      </c>
      <c r="O27" s="231" t="s">
        <v>341</v>
      </c>
      <c r="P27" s="232" t="s">
        <v>28</v>
      </c>
      <c r="Q27" s="233" t="s">
        <v>341</v>
      </c>
      <c r="R27" s="231" t="s">
        <v>28</v>
      </c>
      <c r="S27" s="232" t="s">
        <v>341</v>
      </c>
      <c r="T27" s="232" t="s">
        <v>28</v>
      </c>
      <c r="U27" s="232" t="s">
        <v>341</v>
      </c>
      <c r="V27" s="232" t="s">
        <v>28</v>
      </c>
      <c r="W27" s="227" t="s">
        <v>341</v>
      </c>
      <c r="X27" s="231" t="s">
        <v>28</v>
      </c>
      <c r="Y27" s="228" t="s">
        <v>341</v>
      </c>
      <c r="Z27" s="231" t="s">
        <v>28</v>
      </c>
      <c r="AA27" s="229" t="s">
        <v>341</v>
      </c>
    </row>
    <row r="28" spans="2:27" x14ac:dyDescent="0.35">
      <c r="B28" s="235" t="s">
        <v>69</v>
      </c>
      <c r="C28" s="219"/>
      <c r="D28" s="236">
        <v>1320659</v>
      </c>
      <c r="E28" s="237">
        <v>1411021</v>
      </c>
      <c r="F28" s="237">
        <v>1427207</v>
      </c>
      <c r="G28" s="237">
        <v>1569205</v>
      </c>
      <c r="H28" s="237">
        <v>1727429</v>
      </c>
      <c r="I28" s="237">
        <v>1906051</v>
      </c>
      <c r="J28" s="238">
        <v>2125145</v>
      </c>
      <c r="K28" s="1353">
        <v>2125991</v>
      </c>
      <c r="L28" s="239"/>
      <c r="M28" s="223"/>
      <c r="N28" s="271">
        <v>6.842190149008931E-2</v>
      </c>
      <c r="O28" s="272">
        <v>90362</v>
      </c>
      <c r="P28" s="273">
        <v>1.1471126227037054E-2</v>
      </c>
      <c r="Q28" s="237">
        <f t="shared" ref="Q28:Q43" si="10">F28-E28</f>
        <v>16186</v>
      </c>
      <c r="R28" s="273">
        <f>G28/F28-1</f>
        <v>9.9493626362538778E-2</v>
      </c>
      <c r="S28" s="237">
        <f>G28-F28</f>
        <v>141998</v>
      </c>
      <c r="T28" s="273">
        <f>H28/G28-1</f>
        <v>0.10083067540569912</v>
      </c>
      <c r="U28" s="237">
        <f>H28-G28</f>
        <v>158224</v>
      </c>
      <c r="V28" s="273">
        <f>I28/H28-1</f>
        <v>0.10340338155721596</v>
      </c>
      <c r="W28" s="237">
        <f>I28-H28</f>
        <v>178622</v>
      </c>
      <c r="X28" s="273">
        <v>0.11494655704385659</v>
      </c>
      <c r="Y28" s="243">
        <v>219094</v>
      </c>
      <c r="Z28" s="273">
        <v>0.10854275025093529</v>
      </c>
      <c r="AA28" s="243">
        <v>208166</v>
      </c>
    </row>
    <row r="29" spans="2:27" ht="15" customHeight="1" x14ac:dyDescent="0.35">
      <c r="B29" s="274" t="s">
        <v>349</v>
      </c>
      <c r="C29" s="219"/>
      <c r="D29" s="275">
        <v>52274</v>
      </c>
      <c r="E29" s="276">
        <v>60438</v>
      </c>
      <c r="F29" s="276">
        <v>61411</v>
      </c>
      <c r="G29" s="276">
        <v>62214</v>
      </c>
      <c r="H29" s="276">
        <v>65642</v>
      </c>
      <c r="I29" s="276">
        <v>69697</v>
      </c>
      <c r="J29" s="277">
        <v>78342</v>
      </c>
      <c r="K29" s="1354">
        <v>74196</v>
      </c>
      <c r="L29" s="267"/>
      <c r="M29" s="222"/>
      <c r="N29" s="278">
        <v>0.15617706699315148</v>
      </c>
      <c r="O29" s="279">
        <v>8164</v>
      </c>
      <c r="P29" s="280">
        <v>1.6099142923326371E-2</v>
      </c>
      <c r="Q29" s="279">
        <f t="shared" si="10"/>
        <v>973</v>
      </c>
      <c r="R29" s="281">
        <f t="shared" ref="R29:R42" si="11">G29/F29-1</f>
        <v>1.3075833319763586E-2</v>
      </c>
      <c r="S29" s="276">
        <f t="shared" ref="S29:S43" si="12">G29-F29</f>
        <v>803</v>
      </c>
      <c r="T29" s="280">
        <f t="shared" ref="T29:T43" si="13">H29/G29-1</f>
        <v>5.510013823255222E-2</v>
      </c>
      <c r="U29" s="279">
        <f t="shared" ref="U29:U42" si="14">H29-G29</f>
        <v>3428</v>
      </c>
      <c r="V29" s="280">
        <f t="shared" ref="V29:V43" si="15">I29/H29-1</f>
        <v>6.1774473660156648E-2</v>
      </c>
      <c r="W29" s="279">
        <f t="shared" ref="W29:W43" si="16">I29-H29</f>
        <v>4055</v>
      </c>
      <c r="X29" s="281">
        <v>0.1240369025926511</v>
      </c>
      <c r="Y29" s="279">
        <v>8645</v>
      </c>
      <c r="Z29" s="281">
        <v>6.3970746397074674E-2</v>
      </c>
      <c r="AA29" s="279">
        <v>4461</v>
      </c>
    </row>
    <row r="30" spans="2:27" x14ac:dyDescent="0.35">
      <c r="B30" s="252" t="s">
        <v>350</v>
      </c>
      <c r="C30" s="219"/>
      <c r="D30" s="253">
        <v>224714</v>
      </c>
      <c r="E30" s="254">
        <v>246617</v>
      </c>
      <c r="F30" s="254">
        <v>254644</v>
      </c>
      <c r="G30" s="254">
        <v>292469</v>
      </c>
      <c r="H30" s="254">
        <v>351993</v>
      </c>
      <c r="I30" s="254">
        <v>427677</v>
      </c>
      <c r="J30" s="255">
        <v>524561</v>
      </c>
      <c r="K30" s="255">
        <v>525697</v>
      </c>
      <c r="L30" s="269"/>
      <c r="M30" s="219"/>
      <c r="N30" s="256">
        <v>9.747056258177067E-2</v>
      </c>
      <c r="O30" s="257">
        <v>21903</v>
      </c>
      <c r="P30" s="258">
        <v>3.2548445565390827E-2</v>
      </c>
      <c r="Q30" s="257">
        <f t="shared" si="10"/>
        <v>8027</v>
      </c>
      <c r="R30" s="282">
        <f t="shared" si="11"/>
        <v>0.14854070781169004</v>
      </c>
      <c r="S30" s="254">
        <f t="shared" si="12"/>
        <v>37825</v>
      </c>
      <c r="T30" s="258">
        <f t="shared" si="13"/>
        <v>0.20352242459884629</v>
      </c>
      <c r="U30" s="257">
        <f t="shared" si="14"/>
        <v>59524</v>
      </c>
      <c r="V30" s="258">
        <f t="shared" si="15"/>
        <v>0.21501563951555847</v>
      </c>
      <c r="W30" s="257">
        <f t="shared" si="16"/>
        <v>75684</v>
      </c>
      <c r="X30" s="282">
        <v>0.22653544614276666</v>
      </c>
      <c r="Y30" s="257">
        <v>96884</v>
      </c>
      <c r="Z30" s="282">
        <v>0.19988724601823238</v>
      </c>
      <c r="AA30" s="257">
        <v>87575</v>
      </c>
    </row>
    <row r="31" spans="2:27" x14ac:dyDescent="0.35">
      <c r="B31" s="252" t="s">
        <v>351</v>
      </c>
      <c r="C31" s="219"/>
      <c r="D31" s="253">
        <v>235924</v>
      </c>
      <c r="E31" s="254">
        <v>250318</v>
      </c>
      <c r="F31" s="254">
        <v>253202</v>
      </c>
      <c r="G31" s="254">
        <v>291129</v>
      </c>
      <c r="H31" s="254">
        <v>322595</v>
      </c>
      <c r="I31" s="254">
        <v>343152</v>
      </c>
      <c r="J31" s="255">
        <v>357497</v>
      </c>
      <c r="K31" s="255">
        <v>358993</v>
      </c>
      <c r="L31" s="269"/>
      <c r="M31" s="219"/>
      <c r="N31" s="256">
        <v>6.1011173089638993E-2</v>
      </c>
      <c r="O31" s="257">
        <v>14394</v>
      </c>
      <c r="P31" s="258">
        <v>1.1521344849351633E-2</v>
      </c>
      <c r="Q31" s="257">
        <f t="shared" si="10"/>
        <v>2884</v>
      </c>
      <c r="R31" s="282">
        <f t="shared" si="11"/>
        <v>0.14978949613352177</v>
      </c>
      <c r="S31" s="254">
        <f t="shared" si="12"/>
        <v>37927</v>
      </c>
      <c r="T31" s="258">
        <f t="shared" si="13"/>
        <v>0.1080826712556977</v>
      </c>
      <c r="U31" s="257">
        <f t="shared" si="14"/>
        <v>31466</v>
      </c>
      <c r="V31" s="258">
        <f t="shared" si="15"/>
        <v>6.3723864288039112E-2</v>
      </c>
      <c r="W31" s="257">
        <f t="shared" si="16"/>
        <v>20557</v>
      </c>
      <c r="X31" s="282">
        <v>4.1803632209633124E-2</v>
      </c>
      <c r="Y31" s="257">
        <v>14345</v>
      </c>
      <c r="Z31" s="282">
        <v>4.9763871628043077E-2</v>
      </c>
      <c r="AA31" s="257">
        <v>17018</v>
      </c>
    </row>
    <row r="32" spans="2:27" x14ac:dyDescent="0.35">
      <c r="B32" s="252" t="s">
        <v>352</v>
      </c>
      <c r="C32" s="219"/>
      <c r="D32" s="253">
        <v>94802</v>
      </c>
      <c r="E32" s="254">
        <v>96748</v>
      </c>
      <c r="F32" s="254">
        <v>88465</v>
      </c>
      <c r="G32" s="254">
        <v>91795</v>
      </c>
      <c r="H32" s="254">
        <v>97929</v>
      </c>
      <c r="I32" s="254">
        <v>104917</v>
      </c>
      <c r="J32" s="255">
        <v>110349</v>
      </c>
      <c r="K32" s="254">
        <v>108364</v>
      </c>
      <c r="L32" s="304"/>
      <c r="M32" s="222"/>
      <c r="N32" s="256">
        <v>2.0526993101411373E-2</v>
      </c>
      <c r="O32" s="257">
        <v>1946</v>
      </c>
      <c r="P32" s="258">
        <v>-8.5614172902799046E-2</v>
      </c>
      <c r="Q32" s="257">
        <f t="shared" si="10"/>
        <v>-8283</v>
      </c>
      <c r="R32" s="282">
        <f t="shared" si="11"/>
        <v>3.764200531283568E-2</v>
      </c>
      <c r="S32" s="254">
        <f t="shared" si="12"/>
        <v>3330</v>
      </c>
      <c r="T32" s="258">
        <f t="shared" si="13"/>
        <v>6.6822811699983609E-2</v>
      </c>
      <c r="U32" s="257">
        <f t="shared" si="14"/>
        <v>6134</v>
      </c>
      <c r="V32" s="258">
        <f t="shared" si="15"/>
        <v>7.1357820461763088E-2</v>
      </c>
      <c r="W32" s="257">
        <f t="shared" si="16"/>
        <v>6988</v>
      </c>
      <c r="X32" s="282">
        <v>5.1774259652868526E-2</v>
      </c>
      <c r="Y32" s="257">
        <v>5432</v>
      </c>
      <c r="Z32" s="282">
        <v>2.9459544189316178E-2</v>
      </c>
      <c r="AA32" s="257">
        <v>3101</v>
      </c>
    </row>
    <row r="33" spans="2:31" x14ac:dyDescent="0.35">
      <c r="B33" s="252" t="s">
        <v>353</v>
      </c>
      <c r="C33" s="219"/>
      <c r="D33" s="253">
        <v>166579</v>
      </c>
      <c r="E33" s="254">
        <v>170785</v>
      </c>
      <c r="F33" s="254">
        <v>156437</v>
      </c>
      <c r="G33" s="254">
        <v>169990</v>
      </c>
      <c r="H33" s="254">
        <v>175956</v>
      </c>
      <c r="I33" s="254">
        <v>181817</v>
      </c>
      <c r="J33" s="255">
        <v>184545</v>
      </c>
      <c r="K33" s="255">
        <v>181887</v>
      </c>
      <c r="L33" s="269"/>
      <c r="M33" s="219"/>
      <c r="N33" s="256">
        <v>2.5249281121870082E-2</v>
      </c>
      <c r="O33" s="257">
        <v>4206</v>
      </c>
      <c r="P33" s="258">
        <v>-8.4012061949234385E-2</v>
      </c>
      <c r="Q33" s="257">
        <f t="shared" si="10"/>
        <v>-14348</v>
      </c>
      <c r="R33" s="282">
        <f t="shared" si="11"/>
        <v>8.6635514616107523E-2</v>
      </c>
      <c r="S33" s="254">
        <f t="shared" si="12"/>
        <v>13553</v>
      </c>
      <c r="T33" s="258">
        <f t="shared" si="13"/>
        <v>3.5096182128360409E-2</v>
      </c>
      <c r="U33" s="257">
        <f t="shared" si="14"/>
        <v>5966</v>
      </c>
      <c r="V33" s="258">
        <f t="shared" si="15"/>
        <v>3.3309463729568778E-2</v>
      </c>
      <c r="W33" s="257">
        <f t="shared" si="16"/>
        <v>5861</v>
      </c>
      <c r="X33" s="282">
        <v>1.5004097526633897E-2</v>
      </c>
      <c r="Y33" s="257">
        <v>2728</v>
      </c>
      <c r="Z33" s="282">
        <v>9.5466983409835393E-3</v>
      </c>
      <c r="AA33" s="257">
        <v>1720</v>
      </c>
      <c r="AC33" s="224"/>
    </row>
    <row r="34" spans="2:31" x14ac:dyDescent="0.35">
      <c r="B34" s="252" t="s">
        <v>354</v>
      </c>
      <c r="C34" s="219"/>
      <c r="D34" s="253">
        <v>132491</v>
      </c>
      <c r="E34" s="254">
        <v>151340</v>
      </c>
      <c r="F34" s="254">
        <v>154547</v>
      </c>
      <c r="G34" s="254">
        <v>170517</v>
      </c>
      <c r="H34" s="254">
        <v>187214</v>
      </c>
      <c r="I34" s="254">
        <v>210403</v>
      </c>
      <c r="J34" s="255">
        <v>222787</v>
      </c>
      <c r="K34" s="254">
        <v>218420</v>
      </c>
      <c r="L34" s="304"/>
      <c r="M34" s="222"/>
      <c r="N34" s="256">
        <v>0.14226626714267376</v>
      </c>
      <c r="O34" s="257">
        <v>18849</v>
      </c>
      <c r="P34" s="258">
        <v>2.1190696445090529E-2</v>
      </c>
      <c r="Q34" s="257">
        <f t="shared" si="10"/>
        <v>3207</v>
      </c>
      <c r="R34" s="282">
        <f t="shared" si="11"/>
        <v>0.10333426077503938</v>
      </c>
      <c r="S34" s="254">
        <f t="shared" si="12"/>
        <v>15970</v>
      </c>
      <c r="T34" s="258">
        <f t="shared" si="13"/>
        <v>9.7919855498278752E-2</v>
      </c>
      <c r="U34" s="257">
        <f t="shared" si="14"/>
        <v>16697</v>
      </c>
      <c r="V34" s="258">
        <f t="shared" si="15"/>
        <v>0.12386359994444862</v>
      </c>
      <c r="W34" s="257">
        <f t="shared" si="16"/>
        <v>23189</v>
      </c>
      <c r="X34" s="282">
        <v>5.8858476352523503E-2</v>
      </c>
      <c r="Y34" s="257">
        <v>12384</v>
      </c>
      <c r="Z34" s="282">
        <v>4.1473951230676764E-2</v>
      </c>
      <c r="AA34" s="257">
        <v>8698</v>
      </c>
    </row>
    <row r="35" spans="2:31" x14ac:dyDescent="0.35">
      <c r="B35" s="252" t="s">
        <v>355</v>
      </c>
      <c r="C35" s="219"/>
      <c r="D35" s="253">
        <v>7022</v>
      </c>
      <c r="E35" s="254">
        <v>9202</v>
      </c>
      <c r="F35" s="254">
        <v>11820</v>
      </c>
      <c r="G35" s="254">
        <v>15678</v>
      </c>
      <c r="H35" s="254">
        <v>19892</v>
      </c>
      <c r="I35" s="254">
        <v>22322</v>
      </c>
      <c r="J35" s="255">
        <v>24661</v>
      </c>
      <c r="K35" s="255">
        <v>24902</v>
      </c>
      <c r="L35" s="269"/>
      <c r="M35" s="219"/>
      <c r="N35" s="256">
        <v>0.31045286243235548</v>
      </c>
      <c r="O35" s="257">
        <v>2180</v>
      </c>
      <c r="P35" s="258">
        <v>0.28450336883286242</v>
      </c>
      <c r="Q35" s="257">
        <f t="shared" si="10"/>
        <v>2618</v>
      </c>
      <c r="R35" s="282">
        <f t="shared" si="11"/>
        <v>0.3263959390862945</v>
      </c>
      <c r="S35" s="254">
        <f t="shared" si="12"/>
        <v>3858</v>
      </c>
      <c r="T35" s="258">
        <f t="shared" si="13"/>
        <v>0.26878428370965679</v>
      </c>
      <c r="U35" s="257">
        <f t="shared" si="14"/>
        <v>4214</v>
      </c>
      <c r="V35" s="258">
        <f t="shared" si="15"/>
        <v>0.12215966217574903</v>
      </c>
      <c r="W35" s="257">
        <f t="shared" si="16"/>
        <v>2430</v>
      </c>
      <c r="X35" s="282">
        <v>0.10478451751635154</v>
      </c>
      <c r="Y35" s="257">
        <v>2339</v>
      </c>
      <c r="Z35" s="282">
        <v>0.1159309881245798</v>
      </c>
      <c r="AA35" s="257">
        <v>2587</v>
      </c>
    </row>
    <row r="36" spans="2:31" x14ac:dyDescent="0.35">
      <c r="B36" s="252" t="s">
        <v>356</v>
      </c>
      <c r="C36" s="219"/>
      <c r="D36" s="253">
        <v>171</v>
      </c>
      <c r="E36" s="254">
        <v>236</v>
      </c>
      <c r="F36" s="254">
        <v>293</v>
      </c>
      <c r="G36" s="254">
        <v>388</v>
      </c>
      <c r="H36" s="254">
        <v>233</v>
      </c>
      <c r="I36" s="254">
        <v>197</v>
      </c>
      <c r="J36" s="255">
        <v>255</v>
      </c>
      <c r="K36" s="254">
        <v>270</v>
      </c>
      <c r="L36" s="304"/>
      <c r="M36" s="222"/>
      <c r="N36" s="256">
        <v>0.38011695906432741</v>
      </c>
      <c r="O36" s="257">
        <v>65</v>
      </c>
      <c r="P36" s="258">
        <v>0.24152542372881358</v>
      </c>
      <c r="Q36" s="257">
        <f t="shared" si="10"/>
        <v>57</v>
      </c>
      <c r="R36" s="282">
        <f t="shared" si="11"/>
        <v>0.32423208191126274</v>
      </c>
      <c r="S36" s="254">
        <f t="shared" si="12"/>
        <v>95</v>
      </c>
      <c r="T36" s="258">
        <f t="shared" si="13"/>
        <v>-0.39948453608247425</v>
      </c>
      <c r="U36" s="257">
        <f t="shared" si="14"/>
        <v>-155</v>
      </c>
      <c r="V36" s="258">
        <f t="shared" si="15"/>
        <v>-0.15450643776824036</v>
      </c>
      <c r="W36" s="257">
        <f t="shared" si="16"/>
        <v>-36</v>
      </c>
      <c r="X36" s="282">
        <v>0.29441624365482233</v>
      </c>
      <c r="Y36" s="257">
        <v>58</v>
      </c>
      <c r="Z36" s="282">
        <v>0.28571428571428581</v>
      </c>
      <c r="AA36" s="257">
        <v>60</v>
      </c>
    </row>
    <row r="37" spans="2:31" x14ac:dyDescent="0.35">
      <c r="B37" s="252" t="s">
        <v>357</v>
      </c>
      <c r="C37" s="219"/>
      <c r="D37" s="253">
        <v>29845</v>
      </c>
      <c r="E37" s="254">
        <v>37073</v>
      </c>
      <c r="F37" s="254">
        <v>46805</v>
      </c>
      <c r="G37" s="254">
        <v>56289</v>
      </c>
      <c r="H37" s="254">
        <v>61732</v>
      </c>
      <c r="I37" s="254">
        <v>67194</v>
      </c>
      <c r="J37" s="255">
        <v>67576</v>
      </c>
      <c r="K37" s="255">
        <v>63643</v>
      </c>
      <c r="L37" s="269"/>
      <c r="M37" s="219"/>
      <c r="N37" s="256">
        <v>0.24218462053945378</v>
      </c>
      <c r="O37" s="257">
        <v>7228</v>
      </c>
      <c r="P37" s="258">
        <v>0.26250910366034574</v>
      </c>
      <c r="Q37" s="257">
        <f t="shared" si="10"/>
        <v>9732</v>
      </c>
      <c r="R37" s="282">
        <f t="shared" si="11"/>
        <v>0.20262792436705479</v>
      </c>
      <c r="S37" s="254">
        <f t="shared" si="12"/>
        <v>9484</v>
      </c>
      <c r="T37" s="258">
        <f t="shared" si="13"/>
        <v>9.6697400913144715E-2</v>
      </c>
      <c r="U37" s="257">
        <f t="shared" si="14"/>
        <v>5443</v>
      </c>
      <c r="V37" s="258">
        <f t="shared" si="15"/>
        <v>8.8479232812803676E-2</v>
      </c>
      <c r="W37" s="257">
        <f t="shared" si="16"/>
        <v>5462</v>
      </c>
      <c r="X37" s="282">
        <v>5.6850314016132497E-3</v>
      </c>
      <c r="Y37" s="257">
        <v>382</v>
      </c>
      <c r="Z37" s="282">
        <v>-5.5993948203743815E-2</v>
      </c>
      <c r="AA37" s="257">
        <v>-3775</v>
      </c>
    </row>
    <row r="38" spans="2:31" x14ac:dyDescent="0.35">
      <c r="B38" s="252" t="s">
        <v>358</v>
      </c>
      <c r="C38" s="219"/>
      <c r="D38" s="253">
        <v>21423</v>
      </c>
      <c r="E38" s="254">
        <v>24365</v>
      </c>
      <c r="F38" s="254">
        <v>24374</v>
      </c>
      <c r="G38" s="254">
        <v>23330</v>
      </c>
      <c r="H38" s="254">
        <v>22270</v>
      </c>
      <c r="I38" s="254">
        <v>27295</v>
      </c>
      <c r="J38" s="255">
        <v>30196</v>
      </c>
      <c r="K38" s="255">
        <v>30486</v>
      </c>
      <c r="L38" s="269"/>
      <c r="M38" s="219"/>
      <c r="N38" s="256">
        <v>0.13732903888344294</v>
      </c>
      <c r="O38" s="257">
        <v>2942</v>
      </c>
      <c r="P38" s="258">
        <v>3.6938231069161276E-4</v>
      </c>
      <c r="Q38" s="257">
        <f t="shared" si="10"/>
        <v>9</v>
      </c>
      <c r="R38" s="282">
        <f t="shared" si="11"/>
        <v>-4.2832526462624143E-2</v>
      </c>
      <c r="S38" s="254">
        <f t="shared" si="12"/>
        <v>-1044</v>
      </c>
      <c r="T38" s="258">
        <f t="shared" si="13"/>
        <v>-4.5435062151735983E-2</v>
      </c>
      <c r="U38" s="257">
        <f t="shared" si="14"/>
        <v>-1060</v>
      </c>
      <c r="V38" s="258">
        <f t="shared" si="15"/>
        <v>0.22563987427031873</v>
      </c>
      <c r="W38" s="257">
        <f t="shared" si="16"/>
        <v>5025</v>
      </c>
      <c r="X38" s="282">
        <v>0.10628320205165775</v>
      </c>
      <c r="Y38" s="257">
        <v>2901</v>
      </c>
      <c r="Z38" s="282">
        <v>0.10600783630822819</v>
      </c>
      <c r="AA38" s="257">
        <v>2922</v>
      </c>
    </row>
    <row r="39" spans="2:31" x14ac:dyDescent="0.35">
      <c r="B39" s="252" t="s">
        <v>359</v>
      </c>
      <c r="C39" s="219"/>
      <c r="D39" s="253">
        <v>73552</v>
      </c>
      <c r="E39" s="254">
        <v>80417</v>
      </c>
      <c r="F39" s="254">
        <v>71239</v>
      </c>
      <c r="G39" s="254">
        <v>74832</v>
      </c>
      <c r="H39" s="254">
        <v>83087</v>
      </c>
      <c r="I39" s="254">
        <v>93395</v>
      </c>
      <c r="J39" s="255">
        <v>100099</v>
      </c>
      <c r="K39" s="255">
        <v>99119</v>
      </c>
      <c r="L39" s="269"/>
      <c r="M39" s="219"/>
      <c r="N39" s="256">
        <v>9.333532738742667E-2</v>
      </c>
      <c r="O39" s="257">
        <v>6865</v>
      </c>
      <c r="P39" s="258">
        <v>-0.11413009687006481</v>
      </c>
      <c r="Q39" s="257">
        <f t="shared" si="10"/>
        <v>-9178</v>
      </c>
      <c r="R39" s="282">
        <f t="shared" si="11"/>
        <v>5.0435856763851206E-2</v>
      </c>
      <c r="S39" s="254">
        <f t="shared" si="12"/>
        <v>3593</v>
      </c>
      <c r="T39" s="258">
        <f t="shared" si="13"/>
        <v>0.11031376951036997</v>
      </c>
      <c r="U39" s="257">
        <f t="shared" si="14"/>
        <v>8255</v>
      </c>
      <c r="V39" s="258">
        <f t="shared" si="15"/>
        <v>0.12406272942818974</v>
      </c>
      <c r="W39" s="257">
        <f t="shared" si="16"/>
        <v>10308</v>
      </c>
      <c r="X39" s="282">
        <v>7.1781144600888691E-2</v>
      </c>
      <c r="Y39" s="257">
        <v>6704</v>
      </c>
      <c r="Z39" s="282">
        <v>7.4868513799273506E-2</v>
      </c>
      <c r="AA39" s="257">
        <v>6904</v>
      </c>
    </row>
    <row r="40" spans="2:31" x14ac:dyDescent="0.35">
      <c r="B40" s="252" t="s">
        <v>360</v>
      </c>
      <c r="C40" s="219"/>
      <c r="D40" s="253">
        <v>478</v>
      </c>
      <c r="E40" s="254">
        <v>47</v>
      </c>
      <c r="F40" s="254">
        <v>16</v>
      </c>
      <c r="G40" s="254">
        <v>0</v>
      </c>
      <c r="H40" s="254">
        <v>0</v>
      </c>
      <c r="I40" s="254">
        <v>0</v>
      </c>
      <c r="J40" s="255">
        <v>0</v>
      </c>
      <c r="K40" s="1350">
        <v>0</v>
      </c>
      <c r="M40" s="222"/>
      <c r="N40" s="256">
        <v>-0.90167364016736395</v>
      </c>
      <c r="O40" s="257">
        <v>-431</v>
      </c>
      <c r="P40" s="258">
        <v>-0.65957446808510634</v>
      </c>
      <c r="Q40" s="257">
        <f t="shared" si="10"/>
        <v>-31</v>
      </c>
      <c r="R40" s="282">
        <f t="shared" si="11"/>
        <v>-1</v>
      </c>
      <c r="S40" s="254">
        <f t="shared" si="12"/>
        <v>-16</v>
      </c>
      <c r="T40" s="283" t="str">
        <f>IFERROR((H40/G40-1),"-")</f>
        <v>-</v>
      </c>
      <c r="U40" s="257">
        <f t="shared" si="14"/>
        <v>0</v>
      </c>
      <c r="V40" s="283" t="s">
        <v>364</v>
      </c>
      <c r="W40" s="257">
        <f t="shared" si="16"/>
        <v>0</v>
      </c>
      <c r="X40" s="284" t="s">
        <v>364</v>
      </c>
      <c r="Y40" s="257">
        <v>0</v>
      </c>
      <c r="Z40" s="284" t="s">
        <v>364</v>
      </c>
      <c r="AA40" s="257">
        <v>0</v>
      </c>
    </row>
    <row r="41" spans="2:31" x14ac:dyDescent="0.35">
      <c r="B41" s="252" t="s">
        <v>361</v>
      </c>
      <c r="C41" s="219"/>
      <c r="D41" s="253">
        <v>406849</v>
      </c>
      <c r="E41" s="254">
        <v>426938</v>
      </c>
      <c r="F41" s="254">
        <v>450517</v>
      </c>
      <c r="G41" s="254">
        <v>482545</v>
      </c>
      <c r="H41" s="254">
        <v>517053</v>
      </c>
      <c r="I41" s="254">
        <v>558234</v>
      </c>
      <c r="J41" s="255">
        <v>636030</v>
      </c>
      <c r="K41" s="1350">
        <v>647356</v>
      </c>
      <c r="M41" s="222"/>
      <c r="N41" s="256">
        <v>4.9377041605116467E-2</v>
      </c>
      <c r="O41" s="257">
        <v>20089</v>
      </c>
      <c r="P41" s="258">
        <v>5.5228159592259241E-2</v>
      </c>
      <c r="Q41" s="257">
        <f t="shared" si="10"/>
        <v>23579</v>
      </c>
      <c r="R41" s="282">
        <f t="shared" si="11"/>
        <v>7.109165691860686E-2</v>
      </c>
      <c r="S41" s="254">
        <f t="shared" si="12"/>
        <v>32028</v>
      </c>
      <c r="T41" s="258">
        <f t="shared" si="13"/>
        <v>7.1512501424737529E-2</v>
      </c>
      <c r="U41" s="257">
        <f t="shared" si="14"/>
        <v>34508</v>
      </c>
      <c r="V41" s="258">
        <f t="shared" si="15"/>
        <v>7.9645606930043966E-2</v>
      </c>
      <c r="W41" s="257">
        <f t="shared" si="16"/>
        <v>41181</v>
      </c>
      <c r="X41" s="282">
        <v>0.13936091316544674</v>
      </c>
      <c r="Y41" s="257">
        <v>77796</v>
      </c>
      <c r="Z41" s="282">
        <v>0.15052989466088706</v>
      </c>
      <c r="AA41" s="257">
        <v>84697</v>
      </c>
    </row>
    <row r="42" spans="2:31" x14ac:dyDescent="0.35">
      <c r="B42" s="259" t="s">
        <v>362</v>
      </c>
      <c r="C42" s="219"/>
      <c r="D42" s="260">
        <v>7026</v>
      </c>
      <c r="E42" s="261">
        <v>7837</v>
      </c>
      <c r="F42" s="254">
        <v>7984</v>
      </c>
      <c r="G42" s="261">
        <v>8546</v>
      </c>
      <c r="H42" s="261">
        <v>9047</v>
      </c>
      <c r="I42" s="261">
        <v>10154</v>
      </c>
      <c r="J42" s="262">
        <v>11034</v>
      </c>
      <c r="K42" s="1351">
        <v>11078</v>
      </c>
      <c r="L42" s="263"/>
      <c r="M42" s="222"/>
      <c r="N42" s="264">
        <v>0.11542840876743532</v>
      </c>
      <c r="O42" s="265">
        <v>811</v>
      </c>
      <c r="P42" s="266">
        <v>1.8757177491387056E-2</v>
      </c>
      <c r="Q42" s="265">
        <f t="shared" si="10"/>
        <v>147</v>
      </c>
      <c r="R42" s="285">
        <f t="shared" si="11"/>
        <v>7.039078156312617E-2</v>
      </c>
      <c r="S42" s="261">
        <f t="shared" si="12"/>
        <v>562</v>
      </c>
      <c r="T42" s="266">
        <f t="shared" si="13"/>
        <v>5.8623917622279365E-2</v>
      </c>
      <c r="U42" s="265">
        <f t="shared" si="14"/>
        <v>501</v>
      </c>
      <c r="V42" s="266">
        <f t="shared" si="15"/>
        <v>0.12236100364761793</v>
      </c>
      <c r="W42" s="265">
        <f t="shared" si="16"/>
        <v>1107</v>
      </c>
      <c r="X42" s="285">
        <v>8.6665353555249069E-2</v>
      </c>
      <c r="Y42" s="265">
        <v>880</v>
      </c>
      <c r="Z42" s="285">
        <v>8.7998428599489253E-2</v>
      </c>
      <c r="AA42" s="265">
        <v>896</v>
      </c>
      <c r="AC42" s="224"/>
      <c r="AD42" s="224"/>
      <c r="AE42" s="286"/>
    </row>
    <row r="43" spans="2:31" x14ac:dyDescent="0.35">
      <c r="B43" s="287" t="s">
        <v>363</v>
      </c>
      <c r="C43" s="219"/>
      <c r="D43" s="288">
        <v>1.2526703184652961</v>
      </c>
      <c r="E43" s="288">
        <v>1.2652820209777229</v>
      </c>
      <c r="F43" s="289">
        <v>1.2694973448493636</v>
      </c>
      <c r="G43" s="288">
        <v>1.2839792757306434</v>
      </c>
      <c r="H43" s="288">
        <v>1.31519745522625</v>
      </c>
      <c r="I43" s="288">
        <v>1.3500225942121986</v>
      </c>
      <c r="J43" s="288">
        <v>1.3995728465830362</v>
      </c>
      <c r="K43" s="1355">
        <v>1.3954742072478323</v>
      </c>
      <c r="L43" s="239"/>
      <c r="M43" s="223"/>
      <c r="N43" s="290">
        <f>E43/D43-1</f>
        <v>1.0067854507703089E-2</v>
      </c>
      <c r="O43" s="291">
        <f t="shared" ref="O43" si="17">E43-D43</f>
        <v>1.2611702512426826E-2</v>
      </c>
      <c r="P43" s="290">
        <f>F43/E43-1</f>
        <v>3.3315290992463886E-3</v>
      </c>
      <c r="Q43" s="292">
        <f t="shared" si="10"/>
        <v>4.2153238716406971E-3</v>
      </c>
      <c r="R43" s="293">
        <f>G43/F43-1</f>
        <v>1.1407610216780828E-2</v>
      </c>
      <c r="S43" s="291">
        <f t="shared" si="12"/>
        <v>1.4481930881279803E-2</v>
      </c>
      <c r="T43" s="290">
        <f t="shared" si="13"/>
        <v>2.4313616337648503E-2</v>
      </c>
      <c r="U43" s="291">
        <f>H43-G43</f>
        <v>3.1218179495606568E-2</v>
      </c>
      <c r="V43" s="294">
        <f t="shared" si="15"/>
        <v>2.6479019441197016E-2</v>
      </c>
      <c r="W43" s="291">
        <f t="shared" si="16"/>
        <v>3.4825138985948634E-2</v>
      </c>
      <c r="X43" s="290">
        <v>4.2153238716406971E-3</v>
      </c>
      <c r="Y43" s="295">
        <v>3.6703276362387349E-2</v>
      </c>
      <c r="Z43" s="290">
        <v>1.4481930881279803E-2</v>
      </c>
      <c r="AA43" s="295">
        <v>2.8226536312742079E-2</v>
      </c>
    </row>
  </sheetData>
  <mergeCells count="19">
    <mergeCell ref="D25:L26"/>
    <mergeCell ref="N26:O26"/>
    <mergeCell ref="P26:Q26"/>
    <mergeCell ref="X26:Y26"/>
    <mergeCell ref="R26:S26"/>
    <mergeCell ref="T26:U26"/>
    <mergeCell ref="B3:X3"/>
    <mergeCell ref="D5:L6"/>
    <mergeCell ref="N6:O6"/>
    <mergeCell ref="P6:Q6"/>
    <mergeCell ref="X6:Y6"/>
    <mergeCell ref="R6:S6"/>
    <mergeCell ref="T6:U6"/>
    <mergeCell ref="V6:W6"/>
    <mergeCell ref="V26:W26"/>
    <mergeCell ref="Z6:AA6"/>
    <mergeCell ref="Z26:AA26"/>
    <mergeCell ref="N5:AA5"/>
    <mergeCell ref="N25:AA25"/>
  </mergeCells>
  <pageMargins left="0.7" right="0.7" top="0.75" bottom="0.75" header="0.3" footer="0.3"/>
  <pageSetup paperSize="9" scale="58"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419</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9" t="s">
        <v>52</v>
      </c>
      <c r="G6" s="1590"/>
      <c r="H6" s="1590"/>
      <c r="I6" s="1590"/>
      <c r="J6" s="1590"/>
      <c r="K6" s="1590"/>
      <c r="L6" s="1590"/>
      <c r="M6" s="1590"/>
      <c r="N6" s="1590"/>
      <c r="O6" s="1590"/>
      <c r="P6" s="1590"/>
      <c r="Q6" s="1590"/>
      <c r="R6" s="1590"/>
      <c r="S6" s="1590"/>
      <c r="T6" s="1590"/>
      <c r="U6" s="1590"/>
      <c r="V6" s="1590"/>
      <c r="W6" s="1591"/>
      <c r="X6" s="825"/>
      <c r="Y6" s="826"/>
    </row>
    <row r="7" spans="2:30" s="621" customFormat="1" ht="64.5" customHeight="1" x14ac:dyDescent="0.25">
      <c r="B7" s="1546" t="s">
        <v>12</v>
      </c>
      <c r="C7" s="625"/>
      <c r="D7" s="871" t="s">
        <v>248</v>
      </c>
      <c r="E7" s="625"/>
      <c r="F7" s="1592" t="s">
        <v>54</v>
      </c>
      <c r="G7" s="1593"/>
      <c r="H7" s="1594" t="s">
        <v>55</v>
      </c>
      <c r="I7" s="1595"/>
      <c r="J7" s="1596" t="s">
        <v>56</v>
      </c>
      <c r="K7" s="1597"/>
      <c r="L7" s="1596" t="s">
        <v>57</v>
      </c>
      <c r="M7" s="1598"/>
      <c r="N7" s="1597" t="s">
        <v>58</v>
      </c>
      <c r="O7" s="1597"/>
      <c r="P7" s="1596" t="s">
        <v>59</v>
      </c>
      <c r="Q7" s="1598"/>
      <c r="R7" s="1594" t="s">
        <v>60</v>
      </c>
      <c r="S7" s="1595"/>
      <c r="T7" s="1596" t="s">
        <v>61</v>
      </c>
      <c r="U7" s="1598"/>
      <c r="V7" s="1596" t="s">
        <v>0</v>
      </c>
      <c r="W7" s="1599"/>
      <c r="X7" s="627"/>
      <c r="Y7" s="855" t="s">
        <v>249</v>
      </c>
      <c r="AD7" s="827"/>
    </row>
    <row r="8" spans="2:30" s="626" customFormat="1" ht="20.25" customHeight="1" x14ac:dyDescent="0.25">
      <c r="B8" s="1547"/>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132370</v>
      </c>
      <c r="E10" s="633"/>
      <c r="F10" s="675">
        <v>22</v>
      </c>
      <c r="G10" s="676">
        <v>0.10980645769756742</v>
      </c>
      <c r="H10" s="675">
        <v>60640</v>
      </c>
      <c r="I10" s="676">
        <v>28.272131390500057</v>
      </c>
      <c r="J10" s="675">
        <v>70650</v>
      </c>
      <c r="K10" s="676">
        <v>32.258846830096402</v>
      </c>
      <c r="L10" s="675">
        <v>8274</v>
      </c>
      <c r="M10" s="676">
        <v>4.8732510121730224</v>
      </c>
      <c r="N10" s="675">
        <v>15308</v>
      </c>
      <c r="O10" s="676">
        <v>8.4901275236959641</v>
      </c>
      <c r="P10" s="675">
        <v>2262</v>
      </c>
      <c r="Q10" s="676">
        <v>1.0178991262639532</v>
      </c>
      <c r="R10" s="675">
        <v>39880</v>
      </c>
      <c r="S10" s="676">
        <v>24.976590341073678</v>
      </c>
      <c r="T10" s="675">
        <v>4</v>
      </c>
      <c r="U10" s="676">
        <v>1.3473184993566553E-3</v>
      </c>
      <c r="V10" s="831">
        <f>F10+H10+J10+L10+N10+P10+R10+T10</f>
        <v>197040</v>
      </c>
      <c r="W10" s="676">
        <f t="shared" ref="V10:W27" si="0">G10+I10+K10+M10+O10+Q10+S10+U10</f>
        <v>100</v>
      </c>
      <c r="X10" s="678"/>
      <c r="Y10" s="832">
        <f t="shared" ref="Y10:Y27" si="1">V10/D10</f>
        <v>1.48855480849135</v>
      </c>
    </row>
    <row r="11" spans="2:30" s="633" customFormat="1" ht="18" customHeight="1" x14ac:dyDescent="0.25">
      <c r="B11" s="682" t="s">
        <v>7</v>
      </c>
      <c r="D11" s="833">
        <v>16209</v>
      </c>
      <c r="F11" s="683">
        <v>1322</v>
      </c>
      <c r="G11" s="684">
        <v>6.7192847663616684</v>
      </c>
      <c r="H11" s="683">
        <v>3577</v>
      </c>
      <c r="I11" s="684">
        <v>7.4806174477893412</v>
      </c>
      <c r="J11" s="683">
        <v>1653</v>
      </c>
      <c r="K11" s="684">
        <v>9.4083956136062028</v>
      </c>
      <c r="L11" s="683">
        <v>640</v>
      </c>
      <c r="M11" s="684">
        <v>4.4632255360759938</v>
      </c>
      <c r="N11" s="683">
        <v>1189</v>
      </c>
      <c r="O11" s="684">
        <v>7.9346231752462106</v>
      </c>
      <c r="P11" s="683">
        <v>4036</v>
      </c>
      <c r="Q11" s="684">
        <v>21.121743381993433</v>
      </c>
      <c r="R11" s="683">
        <v>8668</v>
      </c>
      <c r="S11" s="684">
        <v>42.87211007892715</v>
      </c>
      <c r="T11" s="683">
        <v>0</v>
      </c>
      <c r="U11" s="684">
        <v>0</v>
      </c>
      <c r="V11" s="834">
        <f t="shared" si="0"/>
        <v>21085</v>
      </c>
      <c r="W11" s="684">
        <f t="shared" si="0"/>
        <v>100</v>
      </c>
      <c r="X11" s="678"/>
      <c r="Y11" s="835">
        <f t="shared" si="1"/>
        <v>1.3008205318033192</v>
      </c>
    </row>
    <row r="12" spans="2:30" s="633" customFormat="1" ht="22.5" customHeight="1" x14ac:dyDescent="0.25">
      <c r="B12" s="682" t="s">
        <v>37</v>
      </c>
      <c r="D12" s="833">
        <v>11252</v>
      </c>
      <c r="F12" s="685">
        <v>2741</v>
      </c>
      <c r="G12" s="684">
        <v>23.348325837081461</v>
      </c>
      <c r="H12" s="685">
        <v>2078</v>
      </c>
      <c r="I12" s="684">
        <v>3.2783608195902048</v>
      </c>
      <c r="J12" s="685">
        <v>2044</v>
      </c>
      <c r="K12" s="684">
        <v>9.9050474762618688</v>
      </c>
      <c r="L12" s="685">
        <v>870</v>
      </c>
      <c r="M12" s="684">
        <v>9.3253373313343335</v>
      </c>
      <c r="N12" s="685">
        <v>1914</v>
      </c>
      <c r="O12" s="684">
        <v>15.282358820589705</v>
      </c>
      <c r="P12" s="685">
        <v>1852</v>
      </c>
      <c r="Q12" s="684">
        <v>7.6761619190404797</v>
      </c>
      <c r="R12" s="685">
        <v>4506</v>
      </c>
      <c r="S12" s="684">
        <v>31.174412793603199</v>
      </c>
      <c r="T12" s="685">
        <v>5</v>
      </c>
      <c r="U12" s="684">
        <v>9.9950024987506252E-3</v>
      </c>
      <c r="V12" s="834">
        <f t="shared" si="0"/>
        <v>16010</v>
      </c>
      <c r="W12" s="684">
        <f t="shared" si="0"/>
        <v>100</v>
      </c>
      <c r="X12" s="678"/>
      <c r="Y12" s="835">
        <f t="shared" si="1"/>
        <v>1.4228581585495912</v>
      </c>
    </row>
    <row r="13" spans="2:30" s="633" customFormat="1" ht="18" customHeight="1" x14ac:dyDescent="0.25">
      <c r="B13" s="682" t="s">
        <v>38</v>
      </c>
      <c r="D13" s="833">
        <v>10481</v>
      </c>
      <c r="F13" s="683">
        <v>874</v>
      </c>
      <c r="G13" s="684">
        <v>4.3208578637510513</v>
      </c>
      <c r="H13" s="683">
        <v>5446</v>
      </c>
      <c r="I13" s="684">
        <v>17.29394449116905</v>
      </c>
      <c r="J13" s="683">
        <v>932</v>
      </c>
      <c r="K13" s="684">
        <v>2.6913372582001682</v>
      </c>
      <c r="L13" s="683">
        <v>956</v>
      </c>
      <c r="M13" s="684">
        <v>5.1198486122792266</v>
      </c>
      <c r="N13" s="683">
        <v>838</v>
      </c>
      <c r="O13" s="684">
        <v>9.8927670311185878</v>
      </c>
      <c r="P13" s="683">
        <v>383</v>
      </c>
      <c r="Q13" s="684">
        <v>3.4798149705634986</v>
      </c>
      <c r="R13" s="683">
        <v>8104</v>
      </c>
      <c r="S13" s="684">
        <v>57.201429772918416</v>
      </c>
      <c r="T13" s="683">
        <v>0</v>
      </c>
      <c r="U13" s="684">
        <v>0</v>
      </c>
      <c r="V13" s="834">
        <f t="shared" si="0"/>
        <v>17533</v>
      </c>
      <c r="W13" s="684">
        <f t="shared" si="0"/>
        <v>100</v>
      </c>
      <c r="X13" s="678"/>
      <c r="Y13" s="835">
        <f t="shared" si="1"/>
        <v>1.6728365613968132</v>
      </c>
    </row>
    <row r="14" spans="2:30" s="633" customFormat="1" ht="18" customHeight="1" x14ac:dyDescent="0.25">
      <c r="B14" s="682" t="s">
        <v>6</v>
      </c>
      <c r="D14" s="833">
        <v>16308</v>
      </c>
      <c r="F14" s="683">
        <v>548</v>
      </c>
      <c r="G14" s="684">
        <v>0.42908762420957541</v>
      </c>
      <c r="H14" s="683">
        <v>890</v>
      </c>
      <c r="I14" s="684">
        <v>4.9683830171635046</v>
      </c>
      <c r="J14" s="683">
        <v>525</v>
      </c>
      <c r="K14" s="684">
        <v>4.5167118337850046E-2</v>
      </c>
      <c r="L14" s="683">
        <v>1892</v>
      </c>
      <c r="M14" s="684">
        <v>21.081752484191508</v>
      </c>
      <c r="N14" s="683">
        <v>1749</v>
      </c>
      <c r="O14" s="684">
        <v>16.700542005420054</v>
      </c>
      <c r="P14" s="683">
        <v>5251</v>
      </c>
      <c r="Q14" s="684">
        <v>17.626467931345982</v>
      </c>
      <c r="R14" s="683">
        <v>7886</v>
      </c>
      <c r="S14" s="684">
        <v>39.14859981933153</v>
      </c>
      <c r="T14" s="683">
        <v>0</v>
      </c>
      <c r="U14" s="684">
        <v>0</v>
      </c>
      <c r="V14" s="834">
        <f t="shared" si="0"/>
        <v>18741</v>
      </c>
      <c r="W14" s="684">
        <f t="shared" si="0"/>
        <v>100</v>
      </c>
      <c r="X14" s="678"/>
      <c r="Y14" s="835">
        <f t="shared" si="1"/>
        <v>1.1491905813097867</v>
      </c>
    </row>
    <row r="15" spans="2:30" s="633" customFormat="1" ht="18" customHeight="1" x14ac:dyDescent="0.25">
      <c r="B15" s="682" t="s">
        <v>5</v>
      </c>
      <c r="D15" s="833">
        <v>7661</v>
      </c>
      <c r="F15" s="685">
        <v>3256</v>
      </c>
      <c r="G15" s="684">
        <v>0</v>
      </c>
      <c r="H15" s="685">
        <v>1527</v>
      </c>
      <c r="I15" s="684">
        <v>11.413246850442809</v>
      </c>
      <c r="J15" s="685">
        <v>554</v>
      </c>
      <c r="K15" s="684">
        <v>6.1619059498565552</v>
      </c>
      <c r="L15" s="685">
        <v>851</v>
      </c>
      <c r="M15" s="684">
        <v>9.0931769988773858</v>
      </c>
      <c r="N15" s="685">
        <v>2576</v>
      </c>
      <c r="O15" s="684">
        <v>28.888611700137208</v>
      </c>
      <c r="P15" s="685">
        <v>171</v>
      </c>
      <c r="Q15" s="684">
        <v>0</v>
      </c>
      <c r="R15" s="685">
        <v>3578</v>
      </c>
      <c r="S15" s="684">
        <v>44.443058500686043</v>
      </c>
      <c r="T15" s="685">
        <v>0</v>
      </c>
      <c r="U15" s="684">
        <v>0</v>
      </c>
      <c r="V15" s="834">
        <f t="shared" si="0"/>
        <v>12513</v>
      </c>
      <c r="W15" s="684">
        <f t="shared" si="0"/>
        <v>100</v>
      </c>
      <c r="X15" s="678"/>
      <c r="Y15" s="835">
        <f t="shared" si="1"/>
        <v>1.6333376843754079</v>
      </c>
    </row>
    <row r="16" spans="2:30" s="742" customFormat="1" ht="18" customHeight="1" x14ac:dyDescent="0.25">
      <c r="B16" s="836" t="s">
        <v>4</v>
      </c>
      <c r="D16" s="837">
        <v>41461</v>
      </c>
      <c r="E16" s="820"/>
      <c r="F16" s="838">
        <v>4696</v>
      </c>
      <c r="G16" s="839">
        <v>10.020679338261175</v>
      </c>
      <c r="H16" s="838">
        <v>9880</v>
      </c>
      <c r="I16" s="839">
        <v>9.329901443153819</v>
      </c>
      <c r="J16" s="838">
        <v>7594</v>
      </c>
      <c r="K16" s="839">
        <v>17.52243928194298</v>
      </c>
      <c r="L16" s="838">
        <v>2461</v>
      </c>
      <c r="M16" s="839">
        <v>6.0366068285814851</v>
      </c>
      <c r="N16" s="838">
        <v>3505</v>
      </c>
      <c r="O16" s="839">
        <v>6.7053854276663145</v>
      </c>
      <c r="P16" s="838">
        <v>15963</v>
      </c>
      <c r="Q16" s="839">
        <v>27.28132699753608</v>
      </c>
      <c r="R16" s="838">
        <v>13483</v>
      </c>
      <c r="S16" s="839">
        <v>22.32268567405843</v>
      </c>
      <c r="T16" s="838">
        <v>914</v>
      </c>
      <c r="U16" s="839">
        <v>0.78097500879971837</v>
      </c>
      <c r="V16" s="840">
        <f t="shared" si="0"/>
        <v>58496</v>
      </c>
      <c r="W16" s="839">
        <f t="shared" si="0"/>
        <v>100</v>
      </c>
      <c r="X16" s="841"/>
      <c r="Y16" s="835">
        <f t="shared" si="1"/>
        <v>1.4108680446684836</v>
      </c>
    </row>
    <row r="17" spans="2:25" s="742" customFormat="1" ht="18" customHeight="1" x14ac:dyDescent="0.25">
      <c r="B17" s="836" t="s">
        <v>40</v>
      </c>
      <c r="D17" s="837">
        <v>25452</v>
      </c>
      <c r="E17" s="820"/>
      <c r="F17" s="838">
        <v>2976</v>
      </c>
      <c r="G17" s="839">
        <v>6.2973598149477548</v>
      </c>
      <c r="H17" s="838">
        <v>9571</v>
      </c>
      <c r="I17" s="839">
        <v>14.552923346893197</v>
      </c>
      <c r="J17" s="838">
        <v>4559</v>
      </c>
      <c r="K17" s="839">
        <v>18.975831538645608</v>
      </c>
      <c r="L17" s="838">
        <v>1733</v>
      </c>
      <c r="M17" s="839">
        <v>5.4997208263539923</v>
      </c>
      <c r="N17" s="838">
        <v>3853</v>
      </c>
      <c r="O17" s="839">
        <v>17.08542713567839</v>
      </c>
      <c r="P17" s="838">
        <v>4420</v>
      </c>
      <c r="Q17" s="839">
        <v>12.363404323203318</v>
      </c>
      <c r="R17" s="838">
        <v>8064</v>
      </c>
      <c r="S17" s="839">
        <v>25.201403844619925</v>
      </c>
      <c r="T17" s="838">
        <v>3</v>
      </c>
      <c r="U17" s="839">
        <v>2.3929169657812874E-2</v>
      </c>
      <c r="V17" s="840">
        <f t="shared" si="0"/>
        <v>35179</v>
      </c>
      <c r="W17" s="839">
        <f t="shared" si="0"/>
        <v>99.999999999999986</v>
      </c>
      <c r="X17" s="841"/>
      <c r="Y17" s="835">
        <f t="shared" si="1"/>
        <v>1.3821703598931321</v>
      </c>
    </row>
    <row r="18" spans="2:25" s="742" customFormat="1" ht="18" customHeight="1" x14ac:dyDescent="0.25">
      <c r="B18" s="836" t="s">
        <v>41</v>
      </c>
      <c r="D18" s="837">
        <v>91405</v>
      </c>
      <c r="E18" s="820"/>
      <c r="F18" s="838">
        <v>5</v>
      </c>
      <c r="G18" s="839">
        <v>0.42117310443490702</v>
      </c>
      <c r="H18" s="838">
        <v>12738</v>
      </c>
      <c r="I18" s="839">
        <v>9.6183118741058653</v>
      </c>
      <c r="J18" s="838">
        <v>13324</v>
      </c>
      <c r="K18" s="839">
        <v>13.866666666666667</v>
      </c>
      <c r="L18" s="838">
        <v>7359</v>
      </c>
      <c r="M18" s="839">
        <v>8.0606580829756798</v>
      </c>
      <c r="N18" s="838">
        <v>20692</v>
      </c>
      <c r="O18" s="839">
        <v>18.894420600858368</v>
      </c>
      <c r="P18" s="838">
        <v>11537</v>
      </c>
      <c r="Q18" s="839">
        <v>7.6623748211731044</v>
      </c>
      <c r="R18" s="838">
        <v>49171</v>
      </c>
      <c r="S18" s="839">
        <v>41.460371959942776</v>
      </c>
      <c r="T18" s="838">
        <v>16</v>
      </c>
      <c r="U18" s="839">
        <v>1.602288984263233E-2</v>
      </c>
      <c r="V18" s="840">
        <f t="shared" si="0"/>
        <v>114842</v>
      </c>
      <c r="W18" s="839">
        <f t="shared" si="0"/>
        <v>99.999999999999986</v>
      </c>
      <c r="X18" s="841"/>
      <c r="Y18" s="835">
        <f t="shared" si="1"/>
        <v>1.2564082927629781</v>
      </c>
    </row>
    <row r="19" spans="2:25" s="742" customFormat="1" ht="18" customHeight="1" x14ac:dyDescent="0.25">
      <c r="B19" s="836" t="s">
        <v>3</v>
      </c>
      <c r="D19" s="837">
        <v>62366</v>
      </c>
      <c r="E19" s="820"/>
      <c r="F19" s="838">
        <v>319</v>
      </c>
      <c r="G19" s="839">
        <v>0.3575259206292456</v>
      </c>
      <c r="H19" s="838">
        <v>29467</v>
      </c>
      <c r="I19" s="839">
        <v>6.0600643546657134</v>
      </c>
      <c r="J19" s="838">
        <v>2152</v>
      </c>
      <c r="K19" s="839">
        <v>9.8319628173042545E-2</v>
      </c>
      <c r="L19" s="838">
        <v>4197</v>
      </c>
      <c r="M19" s="839">
        <v>10.001787629603147</v>
      </c>
      <c r="N19" s="838">
        <v>6420</v>
      </c>
      <c r="O19" s="839">
        <v>14.864140150160887</v>
      </c>
      <c r="P19" s="838">
        <v>9580</v>
      </c>
      <c r="Q19" s="839">
        <v>14.593016327017041</v>
      </c>
      <c r="R19" s="838">
        <v>41916</v>
      </c>
      <c r="S19" s="839">
        <v>54.019187224407105</v>
      </c>
      <c r="T19" s="838">
        <v>363</v>
      </c>
      <c r="U19" s="839">
        <v>5.9587653438207605E-3</v>
      </c>
      <c r="V19" s="840">
        <f t="shared" si="0"/>
        <v>94414</v>
      </c>
      <c r="W19" s="839">
        <f t="shared" si="0"/>
        <v>100</v>
      </c>
      <c r="X19" s="841"/>
      <c r="Y19" s="835">
        <f t="shared" si="1"/>
        <v>1.5138697367155181</v>
      </c>
    </row>
    <row r="20" spans="2:25" s="633" customFormat="1" ht="18" customHeight="1" x14ac:dyDescent="0.25">
      <c r="B20" s="836" t="s">
        <v>2</v>
      </c>
      <c r="D20" s="833">
        <v>12160</v>
      </c>
      <c r="F20" s="683">
        <v>399</v>
      </c>
      <c r="G20" s="684">
        <v>1.8696778970751573</v>
      </c>
      <c r="H20" s="683">
        <v>2158</v>
      </c>
      <c r="I20" s="684">
        <v>6.5808959644576079</v>
      </c>
      <c r="J20" s="683">
        <v>289</v>
      </c>
      <c r="K20" s="684">
        <v>2.4157719363198815</v>
      </c>
      <c r="L20" s="683">
        <v>933</v>
      </c>
      <c r="M20" s="684">
        <v>7.2102924842650866</v>
      </c>
      <c r="N20" s="683">
        <v>1823</v>
      </c>
      <c r="O20" s="684">
        <v>12.865605331358756</v>
      </c>
      <c r="P20" s="683">
        <v>6473</v>
      </c>
      <c r="Q20" s="684">
        <v>43.169196593854132</v>
      </c>
      <c r="R20" s="683">
        <v>2580</v>
      </c>
      <c r="S20" s="684">
        <v>25.888559792669383</v>
      </c>
      <c r="T20" s="683">
        <v>0</v>
      </c>
      <c r="U20" s="684">
        <v>0</v>
      </c>
      <c r="V20" s="834">
        <f t="shared" si="0"/>
        <v>14655</v>
      </c>
      <c r="W20" s="684">
        <f t="shared" si="0"/>
        <v>100</v>
      </c>
      <c r="X20" s="678"/>
      <c r="Y20" s="835">
        <f t="shared" si="1"/>
        <v>1.2051809210526316</v>
      </c>
    </row>
    <row r="21" spans="2:25" s="633" customFormat="1" ht="18" customHeight="1" x14ac:dyDescent="0.25">
      <c r="B21" s="682" t="s">
        <v>35</v>
      </c>
      <c r="D21" s="833">
        <v>26634</v>
      </c>
      <c r="F21" s="683">
        <v>2291</v>
      </c>
      <c r="G21" s="684">
        <v>6.8877841448142387</v>
      </c>
      <c r="H21" s="683">
        <v>7635</v>
      </c>
      <c r="I21" s="684">
        <v>7.9655421046639594</v>
      </c>
      <c r="J21" s="683">
        <v>8444</v>
      </c>
      <c r="K21" s="684">
        <v>32.791924405145913</v>
      </c>
      <c r="L21" s="683">
        <v>3190</v>
      </c>
      <c r="M21" s="684">
        <v>12.428370839816326</v>
      </c>
      <c r="N21" s="683">
        <v>2607</v>
      </c>
      <c r="O21" s="684">
        <v>10.219726006603166</v>
      </c>
      <c r="P21" s="683">
        <v>5204</v>
      </c>
      <c r="Q21" s="684">
        <v>11.248149975333005</v>
      </c>
      <c r="R21" s="683">
        <v>7469</v>
      </c>
      <c r="S21" s="684">
        <v>18.30670562786991</v>
      </c>
      <c r="T21" s="683">
        <v>48</v>
      </c>
      <c r="U21" s="684">
        <v>0.15179689575348185</v>
      </c>
      <c r="V21" s="834">
        <f t="shared" si="0"/>
        <v>36888</v>
      </c>
      <c r="W21" s="684">
        <f t="shared" si="0"/>
        <v>100</v>
      </c>
      <c r="X21" s="678"/>
      <c r="Y21" s="835">
        <f t="shared" si="1"/>
        <v>1.3849966208605542</v>
      </c>
    </row>
    <row r="22" spans="2:25" s="633" customFormat="1" ht="21" customHeight="1" x14ac:dyDescent="0.25">
      <c r="B22" s="682" t="s">
        <v>42</v>
      </c>
      <c r="D22" s="833">
        <v>71820</v>
      </c>
      <c r="F22" s="683">
        <v>2636</v>
      </c>
      <c r="G22" s="684">
        <v>2.5204128338771832</v>
      </c>
      <c r="H22" s="683">
        <v>30132</v>
      </c>
      <c r="I22" s="684">
        <v>25.114060861990048</v>
      </c>
      <c r="J22" s="683">
        <v>20999</v>
      </c>
      <c r="K22" s="684">
        <v>22.629084412420454</v>
      </c>
      <c r="L22" s="683">
        <v>8149</v>
      </c>
      <c r="M22" s="684">
        <v>9.9753421825859707</v>
      </c>
      <c r="N22" s="683">
        <v>8157</v>
      </c>
      <c r="O22" s="684">
        <v>9.2193659840240976</v>
      </c>
      <c r="P22" s="683">
        <v>10558</v>
      </c>
      <c r="Q22" s="684">
        <v>9.4349373218952568</v>
      </c>
      <c r="R22" s="683">
        <v>20893</v>
      </c>
      <c r="S22" s="684">
        <v>21.083172147001935</v>
      </c>
      <c r="T22" s="683">
        <v>16</v>
      </c>
      <c r="U22" s="684">
        <v>2.3624256205058543E-2</v>
      </c>
      <c r="V22" s="834">
        <f t="shared" si="0"/>
        <v>101540</v>
      </c>
      <c r="W22" s="684">
        <f t="shared" si="0"/>
        <v>100</v>
      </c>
      <c r="X22" s="678"/>
      <c r="Y22" s="835">
        <f t="shared" si="1"/>
        <v>1.4138123085491507</v>
      </c>
    </row>
    <row r="23" spans="2:25" s="633" customFormat="1" ht="18" customHeight="1" x14ac:dyDescent="0.25">
      <c r="B23" s="682" t="s">
        <v>43</v>
      </c>
      <c r="D23" s="833">
        <v>17481</v>
      </c>
      <c r="F23" s="683">
        <v>1788</v>
      </c>
      <c r="G23" s="684">
        <v>10.863942058975686</v>
      </c>
      <c r="H23" s="683">
        <v>4642</v>
      </c>
      <c r="I23" s="684">
        <v>12.81945162959131</v>
      </c>
      <c r="J23" s="683">
        <v>1298</v>
      </c>
      <c r="K23" s="684">
        <v>1.5468184169684429</v>
      </c>
      <c r="L23" s="683">
        <v>2043</v>
      </c>
      <c r="M23" s="684">
        <v>10.57941024314537</v>
      </c>
      <c r="N23" s="683">
        <v>2469</v>
      </c>
      <c r="O23" s="684">
        <v>11.810657009829281</v>
      </c>
      <c r="P23" s="683">
        <v>427</v>
      </c>
      <c r="Q23" s="684">
        <v>2.7728918779099843</v>
      </c>
      <c r="R23" s="683">
        <v>10156</v>
      </c>
      <c r="S23" s="684">
        <v>49.606828763579927</v>
      </c>
      <c r="T23" s="683">
        <v>1</v>
      </c>
      <c r="U23" s="684">
        <v>0</v>
      </c>
      <c r="V23" s="834">
        <f>F23+H23+J23+L23+N23+P23+R23+T23</f>
        <v>22824</v>
      </c>
      <c r="W23" s="684">
        <f t="shared" si="0"/>
        <v>100</v>
      </c>
      <c r="X23" s="678"/>
      <c r="Y23" s="835">
        <f t="shared" si="1"/>
        <v>1.3056461300840914</v>
      </c>
    </row>
    <row r="24" spans="2:25" s="633" customFormat="1" ht="22.5" customHeight="1" x14ac:dyDescent="0.25">
      <c r="B24" s="682" t="s">
        <v>44</v>
      </c>
      <c r="D24" s="833">
        <v>6467</v>
      </c>
      <c r="F24" s="685">
        <v>630</v>
      </c>
      <c r="G24" s="686">
        <v>3.1306171360095867</v>
      </c>
      <c r="H24" s="685">
        <v>1206</v>
      </c>
      <c r="I24" s="684">
        <v>11.593768723786699</v>
      </c>
      <c r="J24" s="685">
        <v>335</v>
      </c>
      <c r="K24" s="684">
        <v>5.0179748352306772</v>
      </c>
      <c r="L24" s="685">
        <v>355</v>
      </c>
      <c r="M24" s="684">
        <v>1.6776512881965249</v>
      </c>
      <c r="N24" s="685">
        <v>1573</v>
      </c>
      <c r="O24" s="684">
        <v>14.679448771719592</v>
      </c>
      <c r="P24" s="685">
        <v>1360</v>
      </c>
      <c r="Q24" s="684">
        <v>12.732174955062911</v>
      </c>
      <c r="R24" s="685">
        <v>3189</v>
      </c>
      <c r="S24" s="684">
        <v>51.078490113840623</v>
      </c>
      <c r="T24" s="685">
        <v>17</v>
      </c>
      <c r="U24" s="684">
        <v>8.9874176153385263E-2</v>
      </c>
      <c r="V24" s="842">
        <f t="shared" si="0"/>
        <v>8665</v>
      </c>
      <c r="W24" s="684">
        <f t="shared" si="0"/>
        <v>100</v>
      </c>
      <c r="X24" s="678"/>
      <c r="Y24" s="835">
        <f t="shared" si="1"/>
        <v>1.3398793876604298</v>
      </c>
    </row>
    <row r="25" spans="2:25" s="633" customFormat="1" ht="18" customHeight="1" x14ac:dyDescent="0.25">
      <c r="B25" s="682" t="s">
        <v>45</v>
      </c>
      <c r="D25" s="833">
        <v>23691</v>
      </c>
      <c r="F25" s="685">
        <v>491</v>
      </c>
      <c r="G25" s="686">
        <v>0.32482446354747685</v>
      </c>
      <c r="H25" s="685">
        <v>8421</v>
      </c>
      <c r="I25" s="684">
        <v>17.120545967583176</v>
      </c>
      <c r="J25" s="685">
        <v>1887</v>
      </c>
      <c r="K25" s="684">
        <v>6.9394317212415517</v>
      </c>
      <c r="L25" s="685">
        <v>3237</v>
      </c>
      <c r="M25" s="684">
        <v>10.256578515650633</v>
      </c>
      <c r="N25" s="685">
        <v>4961</v>
      </c>
      <c r="O25" s="684">
        <v>14.54163659032745</v>
      </c>
      <c r="P25" s="685">
        <v>668</v>
      </c>
      <c r="Q25" s="684">
        <v>1.9030120086619857</v>
      </c>
      <c r="R25" s="685">
        <v>12526</v>
      </c>
      <c r="S25" s="684">
        <v>42.788240698208547</v>
      </c>
      <c r="T25" s="685">
        <v>2566</v>
      </c>
      <c r="U25" s="684">
        <v>6.1257300347791848</v>
      </c>
      <c r="V25" s="842">
        <f t="shared" si="0"/>
        <v>34757</v>
      </c>
      <c r="W25" s="684">
        <f t="shared" si="0"/>
        <v>100</v>
      </c>
      <c r="X25" s="678"/>
      <c r="Y25" s="835">
        <f t="shared" si="1"/>
        <v>1.4670972099109367</v>
      </c>
    </row>
    <row r="26" spans="2:25" s="633" customFormat="1" ht="18" customHeight="1" x14ac:dyDescent="0.25">
      <c r="B26" s="682" t="s">
        <v>46</v>
      </c>
      <c r="D26" s="833">
        <v>4124</v>
      </c>
      <c r="F26" s="685">
        <v>582</v>
      </c>
      <c r="G26" s="686">
        <v>7.345642247369466</v>
      </c>
      <c r="H26" s="685">
        <v>1276</v>
      </c>
      <c r="I26" s="684">
        <v>16.100853682747669</v>
      </c>
      <c r="J26" s="685">
        <v>1408</v>
      </c>
      <c r="K26" s="684">
        <v>24.200913242009133</v>
      </c>
      <c r="L26" s="685">
        <v>716</v>
      </c>
      <c r="M26" s="684">
        <v>8.9537423069287279</v>
      </c>
      <c r="N26" s="685">
        <v>1199</v>
      </c>
      <c r="O26" s="684">
        <v>17.272185824895772</v>
      </c>
      <c r="P26" s="685">
        <v>580</v>
      </c>
      <c r="Q26" s="684">
        <v>6.9088743299583086</v>
      </c>
      <c r="R26" s="685">
        <v>737</v>
      </c>
      <c r="S26" s="684">
        <v>19.217788366090929</v>
      </c>
      <c r="T26" s="685">
        <v>0</v>
      </c>
      <c r="U26" s="684">
        <v>0</v>
      </c>
      <c r="V26" s="842">
        <f t="shared" si="0"/>
        <v>6498</v>
      </c>
      <c r="W26" s="684">
        <f t="shared" si="0"/>
        <v>100</v>
      </c>
      <c r="X26" s="678"/>
      <c r="Y26" s="835">
        <f t="shared" si="1"/>
        <v>1.5756547041707081</v>
      </c>
    </row>
    <row r="27" spans="2:25" s="633" customFormat="1" ht="18" customHeight="1" x14ac:dyDescent="0.25">
      <c r="B27" s="682" t="s">
        <v>1</v>
      </c>
      <c r="D27" s="833">
        <v>1385</v>
      </c>
      <c r="F27" s="685">
        <v>239</v>
      </c>
      <c r="G27" s="686">
        <v>8.9026915113871627</v>
      </c>
      <c r="H27" s="685">
        <v>271</v>
      </c>
      <c r="I27" s="684">
        <v>14.699792960662526</v>
      </c>
      <c r="J27" s="685">
        <v>437</v>
      </c>
      <c r="K27" s="684">
        <v>20.496894409937887</v>
      </c>
      <c r="L27" s="685">
        <v>28</v>
      </c>
      <c r="M27" s="684">
        <v>2.8985507246376812</v>
      </c>
      <c r="N27" s="685">
        <v>119</v>
      </c>
      <c r="O27" s="684">
        <v>10.420979986197377</v>
      </c>
      <c r="P27" s="685">
        <v>4</v>
      </c>
      <c r="Q27" s="684">
        <v>0.34506556245686681</v>
      </c>
      <c r="R27" s="685">
        <v>723</v>
      </c>
      <c r="S27" s="684">
        <v>42.236024844720497</v>
      </c>
      <c r="T27" s="685">
        <v>0</v>
      </c>
      <c r="U27" s="684">
        <v>0</v>
      </c>
      <c r="V27" s="834">
        <f t="shared" si="0"/>
        <v>1821</v>
      </c>
      <c r="W27" s="684">
        <f t="shared" si="0"/>
        <v>100</v>
      </c>
      <c r="X27" s="678"/>
      <c r="Y27" s="835">
        <f t="shared" si="1"/>
        <v>1.3148014440433213</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69"/>
      <c r="D30" s="1270">
        <f>SUM(D10:D29)</f>
        <v>578727</v>
      </c>
      <c r="E30" s="1271"/>
      <c r="F30" s="1250">
        <f>SUM(F10:F27)</f>
        <v>25815</v>
      </c>
      <c r="G30" s="1251">
        <f>F30*100/$V30</f>
        <v>3.1733212374662108</v>
      </c>
      <c r="H30" s="1250">
        <f>SUM(H10:H27)</f>
        <v>191555</v>
      </c>
      <c r="I30" s="1251">
        <f>H30*100/$V30</f>
        <v>23.546990108186716</v>
      </c>
      <c r="J30" s="1250">
        <f>SUM(J10:J27)</f>
        <v>139084</v>
      </c>
      <c r="K30" s="1251">
        <f>J30*100/$V30</f>
        <v>17.096967305510379</v>
      </c>
      <c r="L30" s="1250">
        <f>SUM(L10:L27)</f>
        <v>47884</v>
      </c>
      <c r="M30" s="1251">
        <f>L30*100/$V30</f>
        <v>5.8861636310219652</v>
      </c>
      <c r="N30" s="1250">
        <f>SUM(N10:N27)</f>
        <v>80952</v>
      </c>
      <c r="O30" s="1251">
        <f>N30*100/$V30</f>
        <v>9.9510633668551112</v>
      </c>
      <c r="P30" s="1250">
        <f>SUM(P10:P27)</f>
        <v>80729</v>
      </c>
      <c r="Q30" s="1251">
        <f>P30*100/$V30</f>
        <v>9.9236509850633254</v>
      </c>
      <c r="R30" s="1250">
        <f>SUM(R10:R27)</f>
        <v>243529</v>
      </c>
      <c r="S30" s="1251">
        <f>R30*100/$V30</f>
        <v>29.935918947856241</v>
      </c>
      <c r="T30" s="1250">
        <f>SUM(T10:T28)</f>
        <v>3953</v>
      </c>
      <c r="U30" s="1251">
        <f>T30*100/$V30</f>
        <v>0.4859244180400516</v>
      </c>
      <c r="V30" s="1250">
        <f>SUM(V10:V27)</f>
        <v>813501</v>
      </c>
      <c r="W30" s="1251">
        <f>G30+I30+K30+M30+O30+Q30+S30+U30</f>
        <v>100</v>
      </c>
      <c r="X30" s="1267"/>
      <c r="Y30" s="1268">
        <f>(V30/D30)</f>
        <v>1.4056731412220269</v>
      </c>
    </row>
    <row r="31" spans="2:25" s="631" customFormat="1" ht="5.25" customHeight="1" x14ac:dyDescent="0.25">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P33" s="1340"/>
      <c r="Q33" s="1340"/>
      <c r="R33" s="1340"/>
      <c r="S33" s="1340"/>
      <c r="T33" s="1340"/>
      <c r="U33" s="1340"/>
      <c r="V33" s="1340"/>
      <c r="W33" s="1340"/>
      <c r="X33" s="1341"/>
      <c r="Y33" s="1341"/>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20" customFormat="1" x14ac:dyDescent="0.25">
      <c r="T37" s="918"/>
      <c r="U37" s="918"/>
    </row>
    <row r="38" spans="2:25" s="820" customFormat="1" x14ac:dyDescent="0.25">
      <c r="T38" s="918"/>
      <c r="U38" s="918"/>
    </row>
    <row r="39" spans="2:25" s="820" customFormat="1" x14ac:dyDescent="0.25">
      <c r="T39" s="918"/>
      <c r="U39" s="918"/>
    </row>
    <row r="40" spans="2:25" s="820" customFormat="1" x14ac:dyDescent="0.25">
      <c r="T40" s="918"/>
      <c r="U40" s="918"/>
    </row>
    <row r="41" spans="2:25" s="820" customFormat="1" x14ac:dyDescent="0.25">
      <c r="B41" s="1340"/>
      <c r="C41" s="1340"/>
      <c r="D41" s="1340"/>
      <c r="E41" s="1340"/>
      <c r="F41" s="1340"/>
      <c r="G41" s="1340"/>
      <c r="H41" s="1340"/>
      <c r="I41" s="1340"/>
      <c r="J41" s="1340"/>
      <c r="K41" s="1340"/>
      <c r="L41" s="1340"/>
      <c r="M41" s="1340"/>
      <c r="N41" s="1340"/>
      <c r="O41" s="1340"/>
      <c r="P41" s="1340"/>
      <c r="Q41" s="1340"/>
      <c r="R41" s="1340"/>
      <c r="S41" s="1340"/>
      <c r="T41" s="1341"/>
      <c r="U41" s="1341"/>
      <c r="V41" s="1340"/>
      <c r="W41" s="1340"/>
      <c r="X41" s="1340"/>
      <c r="Y41" s="1340"/>
    </row>
    <row r="42" spans="2:25" s="820" customFormat="1" x14ac:dyDescent="0.25">
      <c r="B42" s="1340"/>
      <c r="C42" s="1340"/>
      <c r="D42" s="1340"/>
      <c r="E42" s="1340"/>
      <c r="F42" s="1340"/>
      <c r="G42" s="1340"/>
      <c r="H42" s="1340"/>
      <c r="I42" s="1340"/>
      <c r="J42" s="1340"/>
      <c r="K42" s="1340"/>
      <c r="L42" s="1340"/>
      <c r="M42" s="1340"/>
      <c r="N42" s="1340"/>
      <c r="O42" s="1340"/>
      <c r="P42" s="1340"/>
      <c r="Q42" s="1340"/>
      <c r="R42" s="1340"/>
      <c r="S42" s="1340"/>
      <c r="T42" s="1341"/>
      <c r="U42" s="1341"/>
      <c r="V42" s="1340"/>
      <c r="W42" s="1340"/>
      <c r="X42" s="1340"/>
      <c r="Y42" s="1340"/>
    </row>
    <row r="43" spans="2:25" s="820" customFormat="1" x14ac:dyDescent="0.25">
      <c r="B43" s="1340"/>
      <c r="C43" s="1340"/>
      <c r="D43" s="1340"/>
      <c r="E43" s="1340"/>
      <c r="F43" s="1340"/>
      <c r="G43" s="1340"/>
      <c r="H43" s="1340"/>
      <c r="I43" s="1340"/>
      <c r="J43" s="1340"/>
      <c r="K43" s="1340"/>
      <c r="L43" s="1340"/>
      <c r="M43" s="1340"/>
      <c r="N43" s="1340"/>
      <c r="O43" s="1340"/>
      <c r="P43" s="1340"/>
      <c r="Q43" s="1340"/>
      <c r="R43" s="1340"/>
      <c r="S43" s="1340"/>
      <c r="T43" s="1341"/>
      <c r="U43" s="1341"/>
      <c r="V43" s="1340"/>
      <c r="W43" s="1340"/>
      <c r="X43" s="1340"/>
      <c r="Y43" s="1340"/>
    </row>
    <row r="44" spans="2:25" s="820" customFormat="1" x14ac:dyDescent="0.25">
      <c r="B44" s="1340"/>
      <c r="C44" s="1340"/>
      <c r="D44" s="1340"/>
      <c r="E44" s="1340"/>
      <c r="F44" s="1340"/>
      <c r="G44" s="1340"/>
      <c r="H44" s="1340"/>
      <c r="I44" s="1340"/>
      <c r="J44" s="1340"/>
      <c r="K44" s="1340"/>
      <c r="L44" s="1340"/>
      <c r="M44" s="1340"/>
      <c r="N44" s="1340"/>
      <c r="O44" s="1340"/>
      <c r="P44" s="1340"/>
      <c r="Q44" s="1340"/>
      <c r="R44" s="1340"/>
      <c r="S44" s="1340"/>
      <c r="T44" s="1341"/>
      <c r="U44" s="1341"/>
      <c r="V44" s="1340"/>
      <c r="W44" s="1340"/>
      <c r="X44" s="1340"/>
      <c r="Y44" s="1340"/>
    </row>
    <row r="45" spans="2:25" s="820" customFormat="1" x14ac:dyDescent="0.25">
      <c r="B45" s="1340"/>
      <c r="C45" s="1340"/>
      <c r="D45" s="1340"/>
      <c r="E45" s="1340"/>
      <c r="F45" s="1340"/>
      <c r="G45" s="1340"/>
      <c r="H45" s="1340"/>
      <c r="I45" s="1340"/>
      <c r="J45" s="1340"/>
      <c r="K45" s="1340"/>
      <c r="L45" s="1340"/>
      <c r="M45" s="1340"/>
      <c r="N45" s="1340"/>
      <c r="O45" s="1340"/>
      <c r="P45" s="1340"/>
      <c r="Q45" s="1340"/>
      <c r="R45" s="1340"/>
      <c r="S45" s="1340"/>
      <c r="T45" s="1341"/>
      <c r="U45" s="1341"/>
      <c r="V45" s="1340"/>
      <c r="W45" s="1340"/>
      <c r="X45" s="1340"/>
      <c r="Y45" s="1340"/>
    </row>
    <row r="46" spans="2:25" s="820" customFormat="1" x14ac:dyDescent="0.25">
      <c r="B46" s="1340"/>
      <c r="C46" s="1340"/>
      <c r="D46" s="1340"/>
      <c r="E46" s="1340"/>
      <c r="F46" s="1340"/>
      <c r="G46" s="1340"/>
      <c r="H46" s="1340"/>
      <c r="I46" s="1340"/>
      <c r="J46" s="1340"/>
      <c r="K46" s="1340"/>
      <c r="L46" s="1340"/>
      <c r="M46" s="1340"/>
      <c r="N46" s="1340"/>
      <c r="O46" s="1340"/>
      <c r="P46" s="1340"/>
      <c r="Q46" s="1340"/>
      <c r="R46" s="1340"/>
      <c r="S46" s="1340"/>
      <c r="T46" s="1341"/>
      <c r="U46" s="918"/>
    </row>
    <row r="47" spans="2:25" s="820" customFormat="1" x14ac:dyDescent="0.25">
      <c r="B47" s="1340"/>
      <c r="C47" s="1340"/>
      <c r="D47" s="1340"/>
      <c r="E47" s="1340"/>
      <c r="F47" s="1340"/>
      <c r="G47" s="1340"/>
      <c r="H47" s="1340"/>
      <c r="I47" s="1340"/>
      <c r="J47" s="1340"/>
      <c r="K47" s="1340"/>
      <c r="L47" s="1340"/>
      <c r="M47" s="1340"/>
      <c r="N47" s="1340"/>
      <c r="O47" s="1340"/>
      <c r="P47" s="1340"/>
      <c r="Q47" s="1340"/>
      <c r="R47" s="1340"/>
      <c r="S47" s="1340"/>
      <c r="T47" s="1341"/>
      <c r="U47" s="918"/>
    </row>
    <row r="48" spans="2:25" s="820" customFormat="1" x14ac:dyDescent="0.25">
      <c r="B48" s="1340"/>
      <c r="C48" s="1340"/>
      <c r="D48" s="1340"/>
      <c r="E48" s="1340"/>
      <c r="F48" s="1340"/>
      <c r="G48" s="1340"/>
      <c r="H48" s="1340"/>
      <c r="I48" s="1340"/>
      <c r="J48" s="1340"/>
      <c r="K48" s="1340"/>
      <c r="L48" s="1340"/>
      <c r="M48" s="1340"/>
      <c r="N48" s="1340"/>
      <c r="O48" s="1340"/>
      <c r="P48" s="1340"/>
      <c r="Q48" s="1340"/>
      <c r="R48" s="1340"/>
      <c r="T48" s="918"/>
      <c r="U48" s="918"/>
    </row>
    <row r="49" spans="2:25" x14ac:dyDescent="0.25">
      <c r="B49" s="1340"/>
      <c r="C49" s="1340"/>
      <c r="D49" s="1340"/>
      <c r="E49" s="1340"/>
      <c r="F49" s="1340"/>
      <c r="G49" s="1340"/>
      <c r="H49" s="1340"/>
      <c r="I49" s="1340"/>
      <c r="J49" s="1340"/>
      <c r="K49" s="1340"/>
      <c r="L49" s="1340"/>
      <c r="M49" s="1340"/>
      <c r="N49" s="1340"/>
      <c r="O49" s="1340"/>
      <c r="P49" s="1340"/>
      <c r="Q49" s="1340"/>
      <c r="R49" s="1340"/>
      <c r="T49" s="732"/>
      <c r="U49" s="732"/>
      <c r="X49" s="615"/>
      <c r="Y49" s="615"/>
    </row>
    <row r="50" spans="2:25" x14ac:dyDescent="0.25">
      <c r="B50" s="1340"/>
      <c r="C50" s="1340"/>
      <c r="D50" s="1340"/>
      <c r="E50" s="1340"/>
      <c r="F50" s="1340"/>
      <c r="G50" s="1340"/>
      <c r="H50" s="1340"/>
      <c r="I50" s="1340"/>
      <c r="J50" s="1340"/>
      <c r="K50" s="1340"/>
      <c r="L50" s="1340"/>
      <c r="M50" s="1340"/>
      <c r="N50" s="1340"/>
      <c r="O50" s="1340"/>
      <c r="P50" s="1340"/>
      <c r="Q50" s="1340"/>
      <c r="R50" s="1340"/>
      <c r="T50" s="732"/>
      <c r="U50" s="732"/>
      <c r="X50" s="615"/>
      <c r="Y50" s="615"/>
    </row>
    <row r="51" spans="2:25" x14ac:dyDescent="0.25">
      <c r="B51" s="1340"/>
      <c r="C51" s="1340"/>
      <c r="D51" s="1340"/>
      <c r="E51" s="1340"/>
      <c r="F51" s="1340"/>
      <c r="G51" s="1340"/>
      <c r="H51" s="1340"/>
      <c r="I51" s="1340"/>
      <c r="J51" s="1340"/>
      <c r="K51" s="1340"/>
      <c r="L51" s="1340"/>
      <c r="M51" s="1340"/>
      <c r="N51" s="1340"/>
      <c r="O51" s="1340"/>
      <c r="P51" s="1340"/>
      <c r="Q51" s="1340"/>
      <c r="R51" s="1340"/>
      <c r="T51" s="732"/>
      <c r="U51" s="732"/>
      <c r="X51" s="615"/>
      <c r="Y51" s="615"/>
    </row>
    <row r="52" spans="2:25" x14ac:dyDescent="0.25">
      <c r="B52" s="1340"/>
      <c r="C52" s="1340"/>
      <c r="D52" s="1340"/>
      <c r="E52" s="1340"/>
      <c r="F52" s="1340"/>
      <c r="G52" s="1340"/>
      <c r="H52" s="1340"/>
      <c r="I52" s="1340"/>
      <c r="J52" s="1340"/>
      <c r="K52" s="1340"/>
      <c r="L52" s="1340"/>
      <c r="M52" s="1340"/>
      <c r="N52" s="1340"/>
      <c r="O52" s="1340"/>
      <c r="P52" s="1340"/>
      <c r="Q52" s="1340"/>
      <c r="R52" s="1340"/>
      <c r="T52" s="732"/>
      <c r="U52" s="732"/>
      <c r="X52" s="615"/>
      <c r="Y52" s="615"/>
    </row>
    <row r="53" spans="2:25" x14ac:dyDescent="0.25">
      <c r="B53" s="1340"/>
      <c r="C53" s="1340"/>
      <c r="D53" s="1340"/>
      <c r="E53" s="1340"/>
      <c r="F53" s="1340"/>
      <c r="G53" s="1340"/>
      <c r="H53" s="1340"/>
      <c r="I53" s="1340"/>
      <c r="J53" s="1340"/>
      <c r="K53" s="1340"/>
      <c r="L53" s="1340"/>
      <c r="M53" s="1340"/>
      <c r="N53" s="1340"/>
      <c r="O53" s="1340"/>
      <c r="P53" s="1340"/>
      <c r="Q53" s="1340"/>
      <c r="R53" s="1340"/>
      <c r="T53" s="732"/>
      <c r="U53" s="732"/>
      <c r="X53" s="615"/>
      <c r="Y53" s="615"/>
    </row>
    <row r="54" spans="2:25" x14ac:dyDescent="0.25">
      <c r="B54" s="1340"/>
      <c r="C54" s="1340"/>
      <c r="D54" s="1340"/>
      <c r="E54" s="1340"/>
      <c r="F54" s="1340"/>
      <c r="G54" s="1340"/>
      <c r="H54" s="1340"/>
      <c r="I54" s="1340"/>
      <c r="J54" s="1340"/>
      <c r="K54" s="1340"/>
      <c r="L54" s="1340"/>
      <c r="M54" s="1340"/>
      <c r="N54" s="1340"/>
      <c r="O54" s="1340"/>
      <c r="P54" s="1340"/>
      <c r="Q54" s="1340"/>
      <c r="R54" s="1340"/>
      <c r="T54" s="732"/>
      <c r="U54" s="732"/>
      <c r="X54" s="615"/>
      <c r="Y54" s="615"/>
    </row>
    <row r="55" spans="2:25" x14ac:dyDescent="0.25">
      <c r="B55" s="1340"/>
      <c r="C55" s="1340"/>
      <c r="D55" s="1340"/>
      <c r="E55" s="1340"/>
      <c r="F55" s="1340"/>
      <c r="G55" s="1340"/>
      <c r="H55" s="1340"/>
      <c r="I55" s="1340"/>
      <c r="J55" s="1340"/>
      <c r="K55" s="1340"/>
      <c r="L55" s="1340"/>
      <c r="M55" s="1340"/>
      <c r="N55" s="1340"/>
      <c r="O55" s="1340"/>
      <c r="P55" s="1340"/>
      <c r="Q55" s="1340"/>
      <c r="R55" s="1340"/>
      <c r="T55" s="732"/>
      <c r="U55" s="732"/>
      <c r="X55" s="615"/>
      <c r="Y55" s="615"/>
    </row>
    <row r="56" spans="2:25" x14ac:dyDescent="0.25">
      <c r="B56" s="1340"/>
      <c r="C56" s="1340"/>
      <c r="D56" s="1340"/>
      <c r="E56" s="1340"/>
      <c r="F56" s="1340"/>
      <c r="G56" s="1340"/>
      <c r="H56" s="1340"/>
      <c r="I56" s="1340"/>
      <c r="J56" s="1340"/>
      <c r="K56" s="1340"/>
      <c r="L56" s="1340"/>
      <c r="M56" s="1340"/>
      <c r="N56" s="1340"/>
      <c r="O56" s="1340"/>
      <c r="P56" s="1340"/>
      <c r="Q56" s="1340"/>
      <c r="R56" s="1340"/>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2" t="s">
        <v>418</v>
      </c>
      <c r="C3" s="1552"/>
      <c r="D3" s="1552"/>
      <c r="E3" s="1552"/>
      <c r="F3" s="1552"/>
      <c r="G3" s="1552"/>
      <c r="H3" s="1552"/>
      <c r="I3" s="1552"/>
      <c r="J3" s="1552"/>
      <c r="K3" s="1552"/>
      <c r="L3" s="1552"/>
      <c r="M3" s="1552"/>
      <c r="N3" s="1552"/>
      <c r="O3" s="1552"/>
      <c r="P3" s="1552"/>
      <c r="Q3" s="1552"/>
      <c r="R3" s="1552"/>
      <c r="S3" s="1552"/>
      <c r="T3" s="1552"/>
      <c r="U3" s="1552"/>
      <c r="V3" s="1552"/>
      <c r="W3" s="1552"/>
      <c r="X3" s="1552"/>
      <c r="Y3" s="7"/>
    </row>
    <row r="4" spans="2:25" s="4"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5" t="s">
        <v>52</v>
      </c>
      <c r="G6" s="1555"/>
      <c r="H6" s="1555"/>
      <c r="I6" s="1555"/>
      <c r="J6" s="1555"/>
      <c r="K6" s="1555"/>
      <c r="L6" s="1555"/>
      <c r="M6" s="1555"/>
      <c r="N6" s="1555"/>
      <c r="O6" s="1555"/>
      <c r="P6" s="1555"/>
      <c r="Q6" s="1555"/>
      <c r="R6" s="1555"/>
      <c r="S6" s="1555"/>
      <c r="T6" s="1555"/>
      <c r="U6" s="1555"/>
      <c r="V6" s="1555"/>
      <c r="W6" s="1555"/>
      <c r="X6" s="154"/>
      <c r="Y6" s="154"/>
    </row>
    <row r="7" spans="2:25" s="133" customFormat="1" ht="64.5" customHeight="1" x14ac:dyDescent="0.25">
      <c r="B7" s="1556" t="s">
        <v>12</v>
      </c>
      <c r="C7" s="155"/>
      <c r="D7" s="156" t="s">
        <v>53</v>
      </c>
      <c r="E7" s="155"/>
      <c r="F7" s="1557" t="s">
        <v>168</v>
      </c>
      <c r="G7" s="1557"/>
      <c r="H7" s="1557" t="s">
        <v>59</v>
      </c>
      <c r="I7" s="1557"/>
      <c r="J7" s="1557" t="s">
        <v>60</v>
      </c>
      <c r="K7" s="1557"/>
      <c r="L7" s="1557" t="s">
        <v>152</v>
      </c>
      <c r="M7" s="1557"/>
      <c r="N7" s="1557" t="s">
        <v>0</v>
      </c>
      <c r="O7" s="1557"/>
      <c r="P7" s="156"/>
      <c r="Q7" s="156" t="s">
        <v>62</v>
      </c>
    </row>
    <row r="8" spans="2:25" s="155" customFormat="1" ht="20.25" customHeight="1" x14ac:dyDescent="0.25">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132370</v>
      </c>
      <c r="F10" s="164">
        <f>'41bbenpreGII'!F10+'41bbenpreGII'!H10+'41bbenpreGII'!J10+'41bbenpreGII'!L10+'41bbenpreGII'!N10</f>
        <v>154894</v>
      </c>
      <c r="G10" s="165">
        <f t="shared" ref="G10:G27" si="0">F10*100/$N10</f>
        <v>78.610434429557444</v>
      </c>
      <c r="H10" s="164">
        <f>'41bbenpreGII'!P10</f>
        <v>2262</v>
      </c>
      <c r="I10" s="165">
        <f t="shared" ref="I10:I27" si="1">H10*100/$N10</f>
        <v>1.1479902557856272</v>
      </c>
      <c r="J10" s="164">
        <f>'41bbenpreGII'!R10</f>
        <v>39880</v>
      </c>
      <c r="K10" s="165">
        <f t="shared" ref="K10:K27" si="2">J10*100/$N10</f>
        <v>20.23954526999594</v>
      </c>
      <c r="L10" s="164">
        <f>'41bbenpreGII'!T10</f>
        <v>4</v>
      </c>
      <c r="M10" s="165">
        <f t="shared" ref="M10:M27" si="3">L10*100/$N10</f>
        <v>2.0300446609825416E-3</v>
      </c>
      <c r="N10" s="164">
        <f>F10+H10+J10+L10</f>
        <v>197040</v>
      </c>
      <c r="O10" s="165">
        <f>G10+I10+K10+M10</f>
        <v>100</v>
      </c>
      <c r="P10" s="166"/>
      <c r="Q10" s="166">
        <f t="shared" ref="Q10:Q27" si="4">N10/D10</f>
        <v>1.48855480849135</v>
      </c>
    </row>
    <row r="11" spans="2:25" s="162" customFormat="1" ht="18" customHeight="1" x14ac:dyDescent="0.25">
      <c r="B11" s="146" t="s">
        <v>7</v>
      </c>
      <c r="C11" s="159"/>
      <c r="D11" s="163">
        <f>'41bbenpreGII'!D11</f>
        <v>16209</v>
      </c>
      <c r="F11" s="164">
        <f>'41bbenpreGII'!F11+'41bbenpreGII'!H11+'41bbenpreGII'!J11+'41bbenpreGII'!L11+'41bbenpreGII'!N11</f>
        <v>8381</v>
      </c>
      <c r="G11" s="165">
        <f t="shared" si="0"/>
        <v>39.748636471425186</v>
      </c>
      <c r="H11" s="164">
        <f>'41bbenpreGII'!P11</f>
        <v>4036</v>
      </c>
      <c r="I11" s="165">
        <f t="shared" si="1"/>
        <v>19.141569836376572</v>
      </c>
      <c r="J11" s="164">
        <f>'41bbenpreGII'!R11</f>
        <v>8668</v>
      </c>
      <c r="K11" s="165">
        <f t="shared" si="2"/>
        <v>41.109793692198245</v>
      </c>
      <c r="L11" s="164">
        <f>'41bbenpreGII'!T11</f>
        <v>0</v>
      </c>
      <c r="M11" s="165">
        <f t="shared" si="3"/>
        <v>0</v>
      </c>
      <c r="N11" s="164">
        <f t="shared" ref="N11:O27" si="5">F11+H11+J11+L11</f>
        <v>21085</v>
      </c>
      <c r="O11" s="165">
        <f t="shared" si="5"/>
        <v>100</v>
      </c>
      <c r="P11" s="166"/>
      <c r="Q11" s="166">
        <f t="shared" si="4"/>
        <v>1.3008205318033192</v>
      </c>
    </row>
    <row r="12" spans="2:25" s="162" customFormat="1" ht="22.5" customHeight="1" x14ac:dyDescent="0.25">
      <c r="B12" s="146" t="s">
        <v>37</v>
      </c>
      <c r="C12" s="159"/>
      <c r="D12" s="163">
        <f>'41bbenpreGII'!D12</f>
        <v>11252</v>
      </c>
      <c r="F12" s="164">
        <f>'41bbenpreGII'!F12+'41bbenpreGII'!H12+'41bbenpreGII'!J12+'41bbenpreGII'!L12+'41bbenpreGII'!N12</f>
        <v>9647</v>
      </c>
      <c r="G12" s="165">
        <f t="shared" si="0"/>
        <v>60.256089943785135</v>
      </c>
      <c r="H12" s="164">
        <f>'41bbenpreGII'!P12</f>
        <v>1852</v>
      </c>
      <c r="I12" s="165">
        <f t="shared" si="1"/>
        <v>11.567770143660212</v>
      </c>
      <c r="J12" s="164">
        <f>'41bbenpreGII'!R12</f>
        <v>4506</v>
      </c>
      <c r="K12" s="165">
        <f t="shared" si="2"/>
        <v>28.144909431605246</v>
      </c>
      <c r="L12" s="164">
        <f>'41bbenpreGII'!T12</f>
        <v>5</v>
      </c>
      <c r="M12" s="165">
        <f t="shared" si="3"/>
        <v>3.1230480949406621E-2</v>
      </c>
      <c r="N12" s="164">
        <f t="shared" si="5"/>
        <v>16010</v>
      </c>
      <c r="O12" s="165">
        <f t="shared" si="5"/>
        <v>100</v>
      </c>
      <c r="P12" s="166"/>
      <c r="Q12" s="166">
        <f t="shared" si="4"/>
        <v>1.4228581585495912</v>
      </c>
    </row>
    <row r="13" spans="2:25" s="162" customFormat="1" ht="18" customHeight="1" x14ac:dyDescent="0.25">
      <c r="B13" s="146" t="s">
        <v>38</v>
      </c>
      <c r="C13" s="159"/>
      <c r="D13" s="163">
        <f>'41bbenpreGII'!D13</f>
        <v>10481</v>
      </c>
      <c r="F13" s="164">
        <f>'41bbenpreGII'!F13+'41bbenpreGII'!H13+'41bbenpreGII'!J13+'41bbenpreGII'!L13+'41bbenpreGII'!N13</f>
        <v>9046</v>
      </c>
      <c r="G13" s="165">
        <f t="shared" si="0"/>
        <v>51.594136770661038</v>
      </c>
      <c r="H13" s="164">
        <f>'41bbenpreGII'!P13</f>
        <v>383</v>
      </c>
      <c r="I13" s="165">
        <f t="shared" si="1"/>
        <v>2.18445217589688</v>
      </c>
      <c r="J13" s="164">
        <f>'41bbenpreGII'!R13</f>
        <v>8104</v>
      </c>
      <c r="K13" s="165">
        <f t="shared" si="2"/>
        <v>46.221411053442083</v>
      </c>
      <c r="L13" s="164">
        <f>'41bbenpreGII'!T13</f>
        <v>0</v>
      </c>
      <c r="M13" s="165">
        <f t="shared" si="3"/>
        <v>0</v>
      </c>
      <c r="N13" s="164">
        <f t="shared" si="5"/>
        <v>17533</v>
      </c>
      <c r="O13" s="165">
        <f t="shared" si="5"/>
        <v>100</v>
      </c>
      <c r="P13" s="166"/>
      <c r="Q13" s="166">
        <f t="shared" si="4"/>
        <v>1.6728365613968132</v>
      </c>
    </row>
    <row r="14" spans="2:25" s="162" customFormat="1" ht="18" customHeight="1" x14ac:dyDescent="0.25">
      <c r="B14" s="146" t="s">
        <v>6</v>
      </c>
      <c r="C14" s="159"/>
      <c r="D14" s="163">
        <f>'41bbenpreGII'!D14</f>
        <v>16308</v>
      </c>
      <c r="F14" s="164">
        <f>'41bbenpreGII'!F14+'41bbenpreGII'!H14+'41bbenpreGII'!J14+'41bbenpreGII'!L14+'41bbenpreGII'!N14</f>
        <v>5604</v>
      </c>
      <c r="G14" s="165">
        <f t="shared" si="0"/>
        <v>29.90235312950216</v>
      </c>
      <c r="H14" s="164">
        <f>'41bbenpreGII'!P14</f>
        <v>5251</v>
      </c>
      <c r="I14" s="165">
        <f t="shared" si="1"/>
        <v>28.018782348860785</v>
      </c>
      <c r="J14" s="164">
        <f>'41bbenpreGII'!R14</f>
        <v>7886</v>
      </c>
      <c r="K14" s="165">
        <f t="shared" si="2"/>
        <v>42.078864521637051</v>
      </c>
      <c r="L14" s="164">
        <f>'41bbenpreGII'!T14</f>
        <v>0</v>
      </c>
      <c r="M14" s="165">
        <f t="shared" si="3"/>
        <v>0</v>
      </c>
      <c r="N14" s="164">
        <f t="shared" si="5"/>
        <v>18741</v>
      </c>
      <c r="O14" s="165">
        <f t="shared" si="5"/>
        <v>100</v>
      </c>
      <c r="P14" s="166"/>
      <c r="Q14" s="166">
        <f t="shared" si="4"/>
        <v>1.1491905813097867</v>
      </c>
    </row>
    <row r="15" spans="2:25" s="162" customFormat="1" ht="18" customHeight="1" x14ac:dyDescent="0.25">
      <c r="B15" s="146" t="s">
        <v>5</v>
      </c>
      <c r="C15" s="159"/>
      <c r="D15" s="163">
        <f>'41bbenpreGII'!D15</f>
        <v>7661</v>
      </c>
      <c r="F15" s="164">
        <f>'41bbenpreGII'!F15+'41bbenpreGII'!H15+'41bbenpreGII'!J15+'41bbenpreGII'!L15+'41bbenpreGII'!N15</f>
        <v>8764</v>
      </c>
      <c r="G15" s="165">
        <f t="shared" si="0"/>
        <v>70.039159274354674</v>
      </c>
      <c r="H15" s="164">
        <f>'41bbenpreGII'!P15</f>
        <v>171</v>
      </c>
      <c r="I15" s="165">
        <f t="shared" si="1"/>
        <v>1.3665787580915847</v>
      </c>
      <c r="J15" s="164">
        <f>'41bbenpreGII'!R15</f>
        <v>3578</v>
      </c>
      <c r="K15" s="165">
        <f t="shared" si="2"/>
        <v>28.594261967553745</v>
      </c>
      <c r="L15" s="164">
        <f>'41bbenpreGII'!T15</f>
        <v>0</v>
      </c>
      <c r="M15" s="165">
        <f t="shared" si="3"/>
        <v>0</v>
      </c>
      <c r="N15" s="164">
        <f t="shared" si="5"/>
        <v>12513</v>
      </c>
      <c r="O15" s="165">
        <f t="shared" si="5"/>
        <v>100.00000000000001</v>
      </c>
      <c r="P15" s="166"/>
      <c r="Q15" s="166">
        <f t="shared" si="4"/>
        <v>1.6333376843754079</v>
      </c>
    </row>
    <row r="16" spans="2:25" s="162" customFormat="1" ht="18" customHeight="1" x14ac:dyDescent="0.25">
      <c r="B16" s="146" t="s">
        <v>4</v>
      </c>
      <c r="C16" s="159"/>
      <c r="D16" s="163">
        <f>'41bbenpreGII'!D16</f>
        <v>41461</v>
      </c>
      <c r="F16" s="164">
        <f>'41bbenpreGII'!F16+'41bbenpreGII'!H16+'41bbenpreGII'!J16+'41bbenpreGII'!L16+'41bbenpreGII'!N16</f>
        <v>28136</v>
      </c>
      <c r="G16" s="165">
        <f t="shared" si="0"/>
        <v>48.09901531728665</v>
      </c>
      <c r="H16" s="164">
        <f>'41bbenpreGII'!P16</f>
        <v>15963</v>
      </c>
      <c r="I16" s="165">
        <f t="shared" si="1"/>
        <v>27.289045404814004</v>
      </c>
      <c r="J16" s="164">
        <f>'41bbenpreGII'!R16</f>
        <v>13483</v>
      </c>
      <c r="K16" s="165">
        <f t="shared" si="2"/>
        <v>23.049439277899342</v>
      </c>
      <c r="L16" s="164">
        <f>'41bbenpreGII'!T16</f>
        <v>914</v>
      </c>
      <c r="M16" s="165">
        <f t="shared" si="3"/>
        <v>1.5625</v>
      </c>
      <c r="N16" s="164">
        <f t="shared" si="5"/>
        <v>58496</v>
      </c>
      <c r="O16" s="165">
        <f t="shared" si="5"/>
        <v>99.999999999999986</v>
      </c>
      <c r="P16" s="166"/>
      <c r="Q16" s="166">
        <f t="shared" si="4"/>
        <v>1.4108680446684836</v>
      </c>
    </row>
    <row r="17" spans="2:25" s="162" customFormat="1" ht="18" customHeight="1" x14ac:dyDescent="0.25">
      <c r="B17" s="146" t="s">
        <v>40</v>
      </c>
      <c r="C17" s="159"/>
      <c r="D17" s="163">
        <f>'41bbenpreGII'!D17</f>
        <v>25452</v>
      </c>
      <c r="F17" s="164">
        <f>'41bbenpreGII'!F17+'41bbenpreGII'!H17+'41bbenpreGII'!J17+'41bbenpreGII'!L17+'41bbenpreGII'!N17</f>
        <v>22692</v>
      </c>
      <c r="G17" s="165">
        <f t="shared" si="0"/>
        <v>64.504391824668133</v>
      </c>
      <c r="H17" s="164">
        <f>'41bbenpreGII'!P17</f>
        <v>4420</v>
      </c>
      <c r="I17" s="165">
        <f t="shared" si="1"/>
        <v>12.564313937292134</v>
      </c>
      <c r="J17" s="164">
        <f>'41bbenpreGII'!R17</f>
        <v>8064</v>
      </c>
      <c r="K17" s="165">
        <f t="shared" si="2"/>
        <v>22.922766423150176</v>
      </c>
      <c r="L17" s="164">
        <f>'41bbenpreGII'!T17</f>
        <v>3</v>
      </c>
      <c r="M17" s="165">
        <f t="shared" si="3"/>
        <v>8.5278148895647967E-3</v>
      </c>
      <c r="N17" s="164">
        <f t="shared" si="5"/>
        <v>35179</v>
      </c>
      <c r="O17" s="165">
        <f t="shared" si="5"/>
        <v>100.00000000000001</v>
      </c>
      <c r="P17" s="166"/>
      <c r="Q17" s="166">
        <f t="shared" si="4"/>
        <v>1.3821703598931321</v>
      </c>
    </row>
    <row r="18" spans="2:25" s="162" customFormat="1" ht="18" customHeight="1" x14ac:dyDescent="0.25">
      <c r="B18" s="146" t="s">
        <v>41</v>
      </c>
      <c r="C18" s="159"/>
      <c r="D18" s="163">
        <f>'41bbenpreGII'!D18</f>
        <v>91405</v>
      </c>
      <c r="F18" s="164">
        <f>'41bbenpreGII'!F18+'41bbenpreGII'!H18+'41bbenpreGII'!J18+'41bbenpreGII'!L18+'41bbenpreGII'!N18</f>
        <v>54118</v>
      </c>
      <c r="G18" s="165">
        <f t="shared" si="0"/>
        <v>47.12387454067327</v>
      </c>
      <c r="H18" s="164">
        <f>'41bbenpreGII'!P18</f>
        <v>11537</v>
      </c>
      <c r="I18" s="165">
        <f t="shared" si="1"/>
        <v>10.04597621079396</v>
      </c>
      <c r="J18" s="164">
        <f>'41bbenpreGII'!R18</f>
        <v>49171</v>
      </c>
      <c r="K18" s="165">
        <f t="shared" si="2"/>
        <v>42.816217063443688</v>
      </c>
      <c r="L18" s="164">
        <f>'41bbenpreGII'!T18</f>
        <v>16</v>
      </c>
      <c r="M18" s="165">
        <f t="shared" si="3"/>
        <v>1.3932185089078909E-2</v>
      </c>
      <c r="N18" s="164">
        <f t="shared" si="5"/>
        <v>114842</v>
      </c>
      <c r="O18" s="165">
        <f t="shared" si="5"/>
        <v>99.999999999999986</v>
      </c>
      <c r="P18" s="166"/>
      <c r="Q18" s="166">
        <f t="shared" si="4"/>
        <v>1.2564082927629781</v>
      </c>
    </row>
    <row r="19" spans="2:25" s="162" customFormat="1" ht="18" customHeight="1" x14ac:dyDescent="0.25">
      <c r="B19" s="146" t="s">
        <v>3</v>
      </c>
      <c r="C19" s="159"/>
      <c r="D19" s="163">
        <f>'41bbenpreGII'!D19</f>
        <v>62366</v>
      </c>
      <c r="F19" s="164">
        <f>'41bbenpreGII'!F19+'41bbenpreGII'!H19+'41bbenpreGII'!J19+'41bbenpreGII'!L19+'41bbenpreGII'!N19</f>
        <v>42555</v>
      </c>
      <c r="G19" s="165">
        <f t="shared" si="0"/>
        <v>45.072764632363842</v>
      </c>
      <c r="H19" s="164">
        <f>'41bbenpreGII'!P19</f>
        <v>9580</v>
      </c>
      <c r="I19" s="165">
        <f>H19*100/$N19</f>
        <v>10.146800262672908</v>
      </c>
      <c r="J19" s="164">
        <f>'41bbenpreGII'!R19</f>
        <v>41916</v>
      </c>
      <c r="K19" s="165">
        <f>J19*100/$N19</f>
        <v>44.395958226534198</v>
      </c>
      <c r="L19" s="164">
        <f>'41bbenpreGII'!T19</f>
        <v>363</v>
      </c>
      <c r="M19" s="165">
        <f t="shared" si="3"/>
        <v>0.38447687842904654</v>
      </c>
      <c r="N19" s="164">
        <f t="shared" si="5"/>
        <v>94414</v>
      </c>
      <c r="O19" s="165">
        <f t="shared" si="5"/>
        <v>100</v>
      </c>
      <c r="P19" s="166"/>
      <c r="Q19" s="166">
        <f t="shared" si="4"/>
        <v>1.5138697367155181</v>
      </c>
    </row>
    <row r="20" spans="2:25" s="162" customFormat="1" ht="18" customHeight="1" x14ac:dyDescent="0.25">
      <c r="B20" s="146" t="s">
        <v>2</v>
      </c>
      <c r="C20" s="159"/>
      <c r="D20" s="163">
        <f>'41bbenpreGII'!D20</f>
        <v>12160</v>
      </c>
      <c r="F20" s="164">
        <f>'41bbenpreGII'!F20+'41bbenpreGII'!H20+'41bbenpreGII'!J20+'41bbenpreGII'!L20+'41bbenpreGII'!N20</f>
        <v>5602</v>
      </c>
      <c r="G20" s="165">
        <f t="shared" si="0"/>
        <v>38.225861480723303</v>
      </c>
      <c r="H20" s="164">
        <f>'41bbenpreGII'!P20</f>
        <v>6473</v>
      </c>
      <c r="I20" s="165">
        <f>H20*100/$N20</f>
        <v>44.169225520300238</v>
      </c>
      <c r="J20" s="164">
        <f>'41bbenpreGII'!R20</f>
        <v>2580</v>
      </c>
      <c r="K20" s="165">
        <f>J20*100/$N20</f>
        <v>17.604912998976459</v>
      </c>
      <c r="L20" s="164">
        <f>'41bbenpreGII'!T20</f>
        <v>0</v>
      </c>
      <c r="M20" s="165">
        <f t="shared" si="3"/>
        <v>0</v>
      </c>
      <c r="N20" s="164">
        <f t="shared" si="5"/>
        <v>14655</v>
      </c>
      <c r="O20" s="165">
        <f t="shared" si="5"/>
        <v>100</v>
      </c>
      <c r="P20" s="166"/>
      <c r="Q20" s="166">
        <f t="shared" si="4"/>
        <v>1.2051809210526316</v>
      </c>
    </row>
    <row r="21" spans="2:25" s="162" customFormat="1" ht="18" customHeight="1" x14ac:dyDescent="0.25">
      <c r="B21" s="146" t="s">
        <v>35</v>
      </c>
      <c r="C21" s="159"/>
      <c r="D21" s="163">
        <f>'41bbenpreGII'!D21</f>
        <v>26634</v>
      </c>
      <c r="F21" s="164">
        <f>'41bbenpreGII'!F21+'41bbenpreGII'!H21+'41bbenpreGII'!J21+'41bbenpreGII'!L21+'41bbenpreGII'!N21</f>
        <v>24167</v>
      </c>
      <c r="G21" s="165">
        <f t="shared" si="0"/>
        <v>65.514530470613749</v>
      </c>
      <c r="H21" s="164">
        <f>'41bbenpreGII'!P21</f>
        <v>5204</v>
      </c>
      <c r="I21" s="165">
        <f>H21*100/$N21</f>
        <v>14.107568857080894</v>
      </c>
      <c r="J21" s="164">
        <f>'41bbenpreGII'!R21</f>
        <v>7469</v>
      </c>
      <c r="K21" s="165">
        <f>J21*100/$N21</f>
        <v>20.247777054868791</v>
      </c>
      <c r="L21" s="164">
        <f>'41bbenpreGII'!T21</f>
        <v>48</v>
      </c>
      <c r="M21" s="165">
        <f t="shared" si="3"/>
        <v>0.13012361743656473</v>
      </c>
      <c r="N21" s="164">
        <f t="shared" si="5"/>
        <v>36888</v>
      </c>
      <c r="O21" s="165">
        <f t="shared" si="5"/>
        <v>100</v>
      </c>
      <c r="P21" s="166"/>
      <c r="Q21" s="166">
        <f t="shared" si="4"/>
        <v>1.3849966208605542</v>
      </c>
    </row>
    <row r="22" spans="2:25" s="162" customFormat="1" ht="21" customHeight="1" x14ac:dyDescent="0.25">
      <c r="B22" s="146" t="s">
        <v>42</v>
      </c>
      <c r="C22" s="159"/>
      <c r="D22" s="163">
        <f>'41bbenpreGII'!D22</f>
        <v>71820</v>
      </c>
      <c r="F22" s="164">
        <f>'41bbenpreGII'!F22+'41bbenpreGII'!H22+'41bbenpreGII'!J22+'41bbenpreGII'!L22+'41bbenpreGII'!N22</f>
        <v>70073</v>
      </c>
      <c r="G22" s="165">
        <f t="shared" si="0"/>
        <v>69.010242269056533</v>
      </c>
      <c r="H22" s="164">
        <f>'41bbenpreGII'!P22</f>
        <v>10558</v>
      </c>
      <c r="I22" s="165">
        <f>H22*100/$N22</f>
        <v>10.397872759503644</v>
      </c>
      <c r="J22" s="164">
        <f>'41bbenpreGII'!R22</f>
        <v>20893</v>
      </c>
      <c r="K22" s="165">
        <f>J22*100/$N22</f>
        <v>20.576127634429781</v>
      </c>
      <c r="L22" s="164">
        <f>'41bbenpreGII'!T22</f>
        <v>16</v>
      </c>
      <c r="M22" s="165">
        <f t="shared" si="3"/>
        <v>1.5757337010045301E-2</v>
      </c>
      <c r="N22" s="164">
        <f t="shared" si="5"/>
        <v>101540</v>
      </c>
      <c r="O22" s="165">
        <f t="shared" si="5"/>
        <v>100</v>
      </c>
      <c r="P22" s="166"/>
      <c r="Q22" s="166">
        <f t="shared" si="4"/>
        <v>1.4138123085491507</v>
      </c>
    </row>
    <row r="23" spans="2:25" s="162" customFormat="1" ht="18" customHeight="1" x14ac:dyDescent="0.25">
      <c r="B23" s="146" t="s">
        <v>43</v>
      </c>
      <c r="C23" s="159"/>
      <c r="D23" s="163">
        <f>'41bbenpreGII'!D23</f>
        <v>17481</v>
      </c>
      <c r="F23" s="164">
        <f>'41bbenpreGII'!F23+'41bbenpreGII'!H23+'41bbenpreGII'!J23+'41bbenpreGII'!L23+'41bbenpreGII'!N23</f>
        <v>12240</v>
      </c>
      <c r="G23" s="165">
        <f t="shared" si="0"/>
        <v>53.627760252365931</v>
      </c>
      <c r="H23" s="164">
        <f>'41bbenpreGII'!P23</f>
        <v>427</v>
      </c>
      <c r="I23" s="165">
        <f>H23*100/$N23</f>
        <v>1.8708377146862951</v>
      </c>
      <c r="J23" s="164">
        <f>'41bbenpreGII'!R23</f>
        <v>10156</v>
      </c>
      <c r="K23" s="165">
        <f>J23*100/$N23</f>
        <v>44.49702067998598</v>
      </c>
      <c r="L23" s="164">
        <f>'41bbenpreGII'!T23</f>
        <v>1</v>
      </c>
      <c r="M23" s="165">
        <f t="shared" si="3"/>
        <v>4.3813529617946021E-3</v>
      </c>
      <c r="N23" s="164">
        <f t="shared" si="5"/>
        <v>22824</v>
      </c>
      <c r="O23" s="165">
        <f t="shared" si="5"/>
        <v>100.00000000000001</v>
      </c>
      <c r="P23" s="166"/>
      <c r="Q23" s="166">
        <f t="shared" si="4"/>
        <v>1.3056461300840914</v>
      </c>
    </row>
    <row r="24" spans="2:25" s="162" customFormat="1" ht="22.5" customHeight="1" x14ac:dyDescent="0.25">
      <c r="B24" s="146" t="s">
        <v>44</v>
      </c>
      <c r="C24" s="159"/>
      <c r="D24" s="163">
        <f>'41bbenpreGII'!D24</f>
        <v>6467</v>
      </c>
      <c r="F24" s="164">
        <f>'41bbenpreGII'!F24+'41bbenpreGII'!H24+'41bbenpreGII'!J24+'41bbenpreGII'!L24+'41bbenpreGII'!N24</f>
        <v>4099</v>
      </c>
      <c r="G24" s="167">
        <f t="shared" si="0"/>
        <v>47.305251009809581</v>
      </c>
      <c r="H24" s="164">
        <f>'41bbenpreGII'!P24</f>
        <v>1360</v>
      </c>
      <c r="I24" s="165">
        <f t="shared" si="1"/>
        <v>15.695326024235429</v>
      </c>
      <c r="J24" s="164">
        <f>'41bbenpreGII'!R24</f>
        <v>3189</v>
      </c>
      <c r="K24" s="165">
        <f t="shared" si="2"/>
        <v>36.803231390652051</v>
      </c>
      <c r="L24" s="164">
        <f>'41bbenpreGII'!T24</f>
        <v>17</v>
      </c>
      <c r="M24" s="165">
        <f t="shared" si="3"/>
        <v>0.19619157530294287</v>
      </c>
      <c r="N24" s="163">
        <f t="shared" si="5"/>
        <v>8665</v>
      </c>
      <c r="O24" s="165">
        <f t="shared" si="5"/>
        <v>100</v>
      </c>
      <c r="P24" s="166"/>
      <c r="Q24" s="166">
        <f t="shared" si="4"/>
        <v>1.3398793876604298</v>
      </c>
    </row>
    <row r="25" spans="2:25" s="162" customFormat="1" ht="18" customHeight="1" x14ac:dyDescent="0.25">
      <c r="B25" s="146" t="s">
        <v>45</v>
      </c>
      <c r="C25" s="159"/>
      <c r="D25" s="163">
        <f>'41bbenpreGII'!D25</f>
        <v>23691</v>
      </c>
      <c r="F25" s="164">
        <f>'41bbenpreGII'!F25+'41bbenpreGII'!H25+'41bbenpreGII'!J25+'41bbenpreGII'!L25+'41bbenpreGII'!N25</f>
        <v>18997</v>
      </c>
      <c r="G25" s="167">
        <f t="shared" si="0"/>
        <v>54.656615933481028</v>
      </c>
      <c r="H25" s="164">
        <f>'41bbenpreGII'!P25</f>
        <v>668</v>
      </c>
      <c r="I25" s="165">
        <f t="shared" si="1"/>
        <v>1.921915009926058</v>
      </c>
      <c r="J25" s="164">
        <f>'41bbenpreGII'!R25</f>
        <v>12526</v>
      </c>
      <c r="K25" s="165">
        <f t="shared" si="2"/>
        <v>36.038783554391919</v>
      </c>
      <c r="L25" s="164">
        <f>'41bbenpreGII'!T25</f>
        <v>2566</v>
      </c>
      <c r="M25" s="165">
        <f t="shared" si="3"/>
        <v>7.3826855022009958</v>
      </c>
      <c r="N25" s="163">
        <f t="shared" si="5"/>
        <v>34757</v>
      </c>
      <c r="O25" s="165">
        <f t="shared" si="5"/>
        <v>100.00000000000001</v>
      </c>
      <c r="P25" s="166"/>
      <c r="Q25" s="166">
        <f t="shared" si="4"/>
        <v>1.4670972099109367</v>
      </c>
    </row>
    <row r="26" spans="2:25" s="162" customFormat="1" ht="18" customHeight="1" x14ac:dyDescent="0.25">
      <c r="B26" s="146" t="s">
        <v>46</v>
      </c>
      <c r="C26" s="159"/>
      <c r="D26" s="163">
        <f>'41bbenpreGII'!D26</f>
        <v>4124</v>
      </c>
      <c r="F26" s="164">
        <f>'41bbenpreGII'!F26+'41bbenpreGII'!H26+'41bbenpreGII'!J26+'41bbenpreGII'!L26+'41bbenpreGII'!N26</f>
        <v>5181</v>
      </c>
      <c r="G26" s="167">
        <f t="shared" si="0"/>
        <v>79.732225300092338</v>
      </c>
      <c r="H26" s="164">
        <f>'41bbenpreGII'!P26</f>
        <v>580</v>
      </c>
      <c r="I26" s="165">
        <f t="shared" si="1"/>
        <v>8.9258233302554633</v>
      </c>
      <c r="J26" s="164">
        <f>'41bbenpreGII'!R26</f>
        <v>737</v>
      </c>
      <c r="K26" s="165">
        <f t="shared" si="2"/>
        <v>11.3419513696522</v>
      </c>
      <c r="L26" s="164">
        <f>'41bbenpreGII'!T26</f>
        <v>0</v>
      </c>
      <c r="M26" s="165">
        <f t="shared" si="3"/>
        <v>0</v>
      </c>
      <c r="N26" s="163">
        <f t="shared" si="5"/>
        <v>6498</v>
      </c>
      <c r="O26" s="165">
        <f t="shared" si="5"/>
        <v>100</v>
      </c>
      <c r="P26" s="166"/>
      <c r="Q26" s="166">
        <f t="shared" si="4"/>
        <v>1.5756547041707081</v>
      </c>
    </row>
    <row r="27" spans="2:25" s="162" customFormat="1" ht="18" customHeight="1" x14ac:dyDescent="0.25">
      <c r="B27" s="146" t="s">
        <v>1</v>
      </c>
      <c r="C27" s="159"/>
      <c r="D27" s="163">
        <f>'41bbenpreGII'!D27</f>
        <v>1385</v>
      </c>
      <c r="F27" s="164">
        <f>'41bbenpreGII'!F27+'41bbenpreGII'!H27+'41bbenpreGII'!J27+'41bbenpreGII'!L27+'41bbenpreGII'!N27</f>
        <v>1094</v>
      </c>
      <c r="G27" s="167">
        <f t="shared" si="0"/>
        <v>60.076880834706202</v>
      </c>
      <c r="H27" s="164">
        <f>'41bbenpreGII'!P27</f>
        <v>4</v>
      </c>
      <c r="I27" s="165">
        <f t="shared" si="1"/>
        <v>0.21965952773201539</v>
      </c>
      <c r="J27" s="164">
        <f>'41bbenpreGII'!R27</f>
        <v>723</v>
      </c>
      <c r="K27" s="165">
        <f t="shared" si="2"/>
        <v>39.703459637561778</v>
      </c>
      <c r="L27" s="164">
        <f>'41bbenpreGII'!T27</f>
        <v>0</v>
      </c>
      <c r="M27" s="165">
        <f t="shared" si="3"/>
        <v>0</v>
      </c>
      <c r="N27" s="164">
        <f t="shared" si="5"/>
        <v>1821</v>
      </c>
      <c r="O27" s="165">
        <f t="shared" si="5"/>
        <v>100</v>
      </c>
      <c r="P27" s="166"/>
      <c r="Q27" s="166">
        <f t="shared" si="4"/>
        <v>1.3148014440433213</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578727</v>
      </c>
      <c r="E30" s="174"/>
      <c r="F30" s="147">
        <f>SUM(F10:F27)</f>
        <v>485290</v>
      </c>
      <c r="G30" s="175">
        <f>F30*100/$N30</f>
        <v>59.654505649040381</v>
      </c>
      <c r="H30" s="147">
        <f>SUM(H10:H27)</f>
        <v>80729</v>
      </c>
      <c r="I30" s="175">
        <f>H30*100/$N30</f>
        <v>9.9236509850633254</v>
      </c>
      <c r="J30" s="147">
        <f>SUM(J10:J27)</f>
        <v>243529</v>
      </c>
      <c r="K30" s="175">
        <f>J30*100/$N30</f>
        <v>29.935918947856241</v>
      </c>
      <c r="L30" s="147">
        <f>SUM(L10:L28)</f>
        <v>3953</v>
      </c>
      <c r="M30" s="175">
        <f>L30*100/$N30</f>
        <v>0.4859244180400516</v>
      </c>
      <c r="N30" s="147">
        <f>F30+H30+J30+L30</f>
        <v>813501</v>
      </c>
      <c r="O30" s="175">
        <f>G30+I30+K30+M30</f>
        <v>100</v>
      </c>
      <c r="P30" s="176"/>
      <c r="Q30" s="176">
        <f>(N30/D30)</f>
        <v>1.4056731412220269</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417</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9" t="s">
        <v>52</v>
      </c>
      <c r="G6" s="1590"/>
      <c r="H6" s="1590"/>
      <c r="I6" s="1590"/>
      <c r="J6" s="1590"/>
      <c r="K6" s="1590"/>
      <c r="L6" s="1590"/>
      <c r="M6" s="1590"/>
      <c r="N6" s="1590"/>
      <c r="O6" s="1590"/>
      <c r="P6" s="1590"/>
      <c r="Q6" s="1590"/>
      <c r="R6" s="1590"/>
      <c r="S6" s="1590"/>
      <c r="T6" s="1590"/>
      <c r="U6" s="1590"/>
      <c r="V6" s="1590"/>
      <c r="W6" s="1591"/>
      <c r="X6" s="825"/>
      <c r="Y6" s="826"/>
    </row>
    <row r="7" spans="2:30" s="621" customFormat="1" ht="64.5" customHeight="1" x14ac:dyDescent="0.25">
      <c r="B7" s="1546" t="s">
        <v>12</v>
      </c>
      <c r="C7" s="625"/>
      <c r="D7" s="871" t="s">
        <v>250</v>
      </c>
      <c r="E7" s="625"/>
      <c r="F7" s="1592" t="s">
        <v>54</v>
      </c>
      <c r="G7" s="1593"/>
      <c r="H7" s="1594" t="s">
        <v>55</v>
      </c>
      <c r="I7" s="1595"/>
      <c r="J7" s="1596" t="s">
        <v>56</v>
      </c>
      <c r="K7" s="1597"/>
      <c r="L7" s="1596" t="s">
        <v>57</v>
      </c>
      <c r="M7" s="1598"/>
      <c r="N7" s="1597" t="s">
        <v>58</v>
      </c>
      <c r="O7" s="1597"/>
      <c r="P7" s="1596" t="s">
        <v>59</v>
      </c>
      <c r="Q7" s="1598"/>
      <c r="R7" s="1594" t="s">
        <v>60</v>
      </c>
      <c r="S7" s="1595"/>
      <c r="T7" s="1596" t="s">
        <v>61</v>
      </c>
      <c r="U7" s="1598"/>
      <c r="V7" s="1596" t="s">
        <v>0</v>
      </c>
      <c r="W7" s="1599"/>
      <c r="X7" s="627"/>
      <c r="Y7" s="855" t="s">
        <v>480</v>
      </c>
      <c r="AD7" s="827"/>
    </row>
    <row r="8" spans="2:30" s="626" customFormat="1" ht="20.25" customHeight="1" x14ac:dyDescent="0.25">
      <c r="B8" s="1547"/>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92431</v>
      </c>
      <c r="E10" s="633"/>
      <c r="F10" s="675">
        <v>569</v>
      </c>
      <c r="G10" s="676">
        <v>4.012173471975653</v>
      </c>
      <c r="H10" s="675">
        <v>58771</v>
      </c>
      <c r="I10" s="676">
        <v>61.699213796601569</v>
      </c>
      <c r="J10" s="675">
        <v>65686</v>
      </c>
      <c r="K10" s="676">
        <v>18.062389043875221</v>
      </c>
      <c r="L10" s="675">
        <v>684</v>
      </c>
      <c r="M10" s="676">
        <v>0.90540197818919599</v>
      </c>
      <c r="N10" s="675">
        <v>95</v>
      </c>
      <c r="O10" s="676">
        <v>0.39817397920365205</v>
      </c>
      <c r="P10" s="675">
        <v>120</v>
      </c>
      <c r="Q10" s="676">
        <v>2.5361399949277198E-3</v>
      </c>
      <c r="R10" s="675">
        <v>20432</v>
      </c>
      <c r="S10" s="676">
        <v>14.920111590159777</v>
      </c>
      <c r="T10" s="675">
        <v>0</v>
      </c>
      <c r="U10" s="676">
        <v>0</v>
      </c>
      <c r="V10" s="831">
        <f>F10+H10+J10+L10+N10+P10+R10+T10</f>
        <v>146357</v>
      </c>
      <c r="W10" s="676">
        <f t="shared" ref="V10:W27" si="0">G10+I10+K10+M10+O10+Q10+S10+U10</f>
        <v>99.999999999999986</v>
      </c>
      <c r="X10" s="678"/>
      <c r="Y10" s="832">
        <f t="shared" ref="Y10:Y27" si="1">V10/D10</f>
        <v>1.5834189828087979</v>
      </c>
    </row>
    <row r="11" spans="2:30" s="633" customFormat="1" ht="18" customHeight="1" x14ac:dyDescent="0.25">
      <c r="B11" s="682" t="s">
        <v>7</v>
      </c>
      <c r="D11" s="833">
        <v>15946</v>
      </c>
      <c r="F11" s="683">
        <v>1090</v>
      </c>
      <c r="G11" s="684">
        <v>9.5502617241747672</v>
      </c>
      <c r="H11" s="683">
        <v>5101</v>
      </c>
      <c r="I11" s="684">
        <v>13.652387565431043</v>
      </c>
      <c r="J11" s="683">
        <v>3207</v>
      </c>
      <c r="K11" s="684">
        <v>21.664352099134707</v>
      </c>
      <c r="L11" s="683">
        <v>630</v>
      </c>
      <c r="M11" s="684">
        <v>5.0849268240572592</v>
      </c>
      <c r="N11" s="683">
        <v>100</v>
      </c>
      <c r="O11" s="684">
        <v>1.6023929067407328</v>
      </c>
      <c r="P11" s="683">
        <v>1728</v>
      </c>
      <c r="Q11" s="684">
        <v>2.4676850763807288</v>
      </c>
      <c r="R11" s="683">
        <v>9907</v>
      </c>
      <c r="S11" s="684">
        <v>45.977993804080761</v>
      </c>
      <c r="T11" s="683">
        <v>0</v>
      </c>
      <c r="U11" s="684">
        <v>0</v>
      </c>
      <c r="V11" s="834">
        <f t="shared" si="0"/>
        <v>21763</v>
      </c>
      <c r="W11" s="684">
        <f t="shared" si="0"/>
        <v>100</v>
      </c>
      <c r="X11" s="678"/>
      <c r="Y11" s="835">
        <f t="shared" si="1"/>
        <v>1.3647936786654959</v>
      </c>
    </row>
    <row r="12" spans="2:30" s="633" customFormat="1" ht="22.5" customHeight="1" x14ac:dyDescent="0.25">
      <c r="B12" s="682" t="s">
        <v>37</v>
      </c>
      <c r="D12" s="833">
        <v>14664</v>
      </c>
      <c r="F12" s="685">
        <v>2563</v>
      </c>
      <c r="G12" s="684">
        <v>22.562277580071175</v>
      </c>
      <c r="H12" s="685">
        <v>4464</v>
      </c>
      <c r="I12" s="684">
        <v>8.1748856126080334</v>
      </c>
      <c r="J12" s="685">
        <v>4970</v>
      </c>
      <c r="K12" s="684">
        <v>24.789018810371125</v>
      </c>
      <c r="L12" s="685">
        <v>803</v>
      </c>
      <c r="M12" s="684">
        <v>8.8764616166751402</v>
      </c>
      <c r="N12" s="685">
        <v>70</v>
      </c>
      <c r="O12" s="684">
        <v>1.4234875444839858</v>
      </c>
      <c r="P12" s="685">
        <v>1567</v>
      </c>
      <c r="Q12" s="684">
        <v>5.2567361464158617</v>
      </c>
      <c r="R12" s="685">
        <v>5516</v>
      </c>
      <c r="S12" s="684">
        <v>28.917132689374682</v>
      </c>
      <c r="T12" s="685">
        <v>11</v>
      </c>
      <c r="U12" s="684">
        <v>0</v>
      </c>
      <c r="V12" s="834">
        <f t="shared" si="0"/>
        <v>19964</v>
      </c>
      <c r="W12" s="684">
        <f t="shared" si="0"/>
        <v>100.00000000000001</v>
      </c>
      <c r="X12" s="678"/>
      <c r="Y12" s="835">
        <f t="shared" si="1"/>
        <v>1.3614293507910529</v>
      </c>
    </row>
    <row r="13" spans="2:30" s="633" customFormat="1" ht="18" customHeight="1" x14ac:dyDescent="0.25">
      <c r="B13" s="682" t="s">
        <v>38</v>
      </c>
      <c r="D13" s="833">
        <v>13549</v>
      </c>
      <c r="F13" s="683">
        <v>2533</v>
      </c>
      <c r="G13" s="684">
        <v>21.067835441777071</v>
      </c>
      <c r="H13" s="683">
        <v>8961</v>
      </c>
      <c r="I13" s="684">
        <v>23.637812531128599</v>
      </c>
      <c r="J13" s="683">
        <v>887</v>
      </c>
      <c r="K13" s="684">
        <v>3.117840422352824</v>
      </c>
      <c r="L13" s="683">
        <v>211</v>
      </c>
      <c r="M13" s="684">
        <v>1.8926187867317461</v>
      </c>
      <c r="N13" s="683">
        <v>4</v>
      </c>
      <c r="O13" s="684">
        <v>0.28887339376431914</v>
      </c>
      <c r="P13" s="683">
        <v>50</v>
      </c>
      <c r="Q13" s="684">
        <v>0.29883454527343362</v>
      </c>
      <c r="R13" s="683">
        <v>11718</v>
      </c>
      <c r="S13" s="684">
        <v>49.696184878972012</v>
      </c>
      <c r="T13" s="683">
        <v>0</v>
      </c>
      <c r="U13" s="684">
        <v>0</v>
      </c>
      <c r="V13" s="834">
        <f t="shared" si="0"/>
        <v>24364</v>
      </c>
      <c r="W13" s="684">
        <f t="shared" si="0"/>
        <v>100</v>
      </c>
      <c r="X13" s="678"/>
      <c r="Y13" s="835">
        <f t="shared" si="1"/>
        <v>1.7982138903240092</v>
      </c>
    </row>
    <row r="14" spans="2:30" s="633" customFormat="1" ht="18" customHeight="1" x14ac:dyDescent="0.25">
      <c r="B14" s="682" t="s">
        <v>6</v>
      </c>
      <c r="D14" s="833">
        <v>13678</v>
      </c>
      <c r="F14" s="683">
        <v>531</v>
      </c>
      <c r="G14" s="684">
        <v>1.1223131063344112</v>
      </c>
      <c r="H14" s="683">
        <v>864</v>
      </c>
      <c r="I14" s="684">
        <v>5.0218755944455014</v>
      </c>
      <c r="J14" s="683">
        <v>616</v>
      </c>
      <c r="K14" s="684">
        <v>0</v>
      </c>
      <c r="L14" s="683">
        <v>2035</v>
      </c>
      <c r="M14" s="684">
        <v>29.922008750237779</v>
      </c>
      <c r="N14" s="683">
        <v>79</v>
      </c>
      <c r="O14" s="684">
        <v>2.4538710291040515</v>
      </c>
      <c r="P14" s="683">
        <v>5750</v>
      </c>
      <c r="Q14" s="684">
        <v>21.742438653224273</v>
      </c>
      <c r="R14" s="683">
        <v>5917</v>
      </c>
      <c r="S14" s="684">
        <v>39.737492866653987</v>
      </c>
      <c r="T14" s="683">
        <v>0</v>
      </c>
      <c r="U14" s="684">
        <v>0</v>
      </c>
      <c r="V14" s="834">
        <f t="shared" si="0"/>
        <v>15792</v>
      </c>
      <c r="W14" s="684">
        <f t="shared" si="0"/>
        <v>100</v>
      </c>
      <c r="X14" s="678"/>
      <c r="Y14" s="835">
        <f t="shared" si="1"/>
        <v>1.1545547594677585</v>
      </c>
    </row>
    <row r="15" spans="2:30" s="633" customFormat="1" ht="18" customHeight="1" x14ac:dyDescent="0.25">
      <c r="B15" s="682" t="s">
        <v>5</v>
      </c>
      <c r="D15" s="833">
        <v>5078</v>
      </c>
      <c r="F15" s="685">
        <v>747</v>
      </c>
      <c r="G15" s="684">
        <v>0</v>
      </c>
      <c r="H15" s="685">
        <v>1822</v>
      </c>
      <c r="I15" s="684">
        <v>19.530493707647629</v>
      </c>
      <c r="J15" s="685">
        <v>430</v>
      </c>
      <c r="K15" s="684">
        <v>7.5750242013552755</v>
      </c>
      <c r="L15" s="685">
        <v>615</v>
      </c>
      <c r="M15" s="684">
        <v>11.302032913843176</v>
      </c>
      <c r="N15" s="685">
        <v>47</v>
      </c>
      <c r="O15" s="684">
        <v>2.1539206195546949</v>
      </c>
      <c r="P15" s="685">
        <v>0</v>
      </c>
      <c r="Q15" s="684">
        <v>0</v>
      </c>
      <c r="R15" s="685">
        <v>3547</v>
      </c>
      <c r="S15" s="684">
        <v>59.438528557599227</v>
      </c>
      <c r="T15" s="685">
        <v>0</v>
      </c>
      <c r="U15" s="684">
        <v>0</v>
      </c>
      <c r="V15" s="834">
        <f t="shared" si="0"/>
        <v>7208</v>
      </c>
      <c r="W15" s="684">
        <f t="shared" si="0"/>
        <v>100</v>
      </c>
      <c r="X15" s="678"/>
      <c r="Y15" s="835">
        <f t="shared" si="1"/>
        <v>1.4194564789287121</v>
      </c>
    </row>
    <row r="16" spans="2:30" s="742" customFormat="1" ht="18" customHeight="1" x14ac:dyDescent="0.25">
      <c r="B16" s="836" t="s">
        <v>4</v>
      </c>
      <c r="D16" s="837">
        <v>49928</v>
      </c>
      <c r="E16" s="820"/>
      <c r="F16" s="838">
        <v>3630</v>
      </c>
      <c r="G16" s="839">
        <v>7.7071171283070425</v>
      </c>
      <c r="H16" s="838">
        <v>18421</v>
      </c>
      <c r="I16" s="839">
        <v>15.824121227176748</v>
      </c>
      <c r="J16" s="838">
        <v>13240</v>
      </c>
      <c r="K16" s="839">
        <v>26.553637229329691</v>
      </c>
      <c r="L16" s="838">
        <v>3669</v>
      </c>
      <c r="M16" s="839">
        <v>6.8666418250320875</v>
      </c>
      <c r="N16" s="838">
        <v>3</v>
      </c>
      <c r="O16" s="839">
        <v>1.1427151906595454</v>
      </c>
      <c r="P16" s="838">
        <v>17291</v>
      </c>
      <c r="Q16" s="839">
        <v>25.539270483997846</v>
      </c>
      <c r="R16" s="838">
        <v>14004</v>
      </c>
      <c r="S16" s="839">
        <v>15.629528422970232</v>
      </c>
      <c r="T16" s="838">
        <v>1244</v>
      </c>
      <c r="U16" s="839">
        <v>0.73696849252680829</v>
      </c>
      <c r="V16" s="840">
        <f t="shared" si="0"/>
        <v>71502</v>
      </c>
      <c r="W16" s="839">
        <f t="shared" si="0"/>
        <v>100</v>
      </c>
      <c r="X16" s="841"/>
      <c r="Y16" s="835">
        <f t="shared" si="1"/>
        <v>1.4321022272071784</v>
      </c>
    </row>
    <row r="17" spans="2:25" s="742" customFormat="1" ht="18" customHeight="1" x14ac:dyDescent="0.25">
      <c r="B17" s="836" t="s">
        <v>40</v>
      </c>
      <c r="D17" s="837">
        <v>28564</v>
      </c>
      <c r="E17" s="820"/>
      <c r="F17" s="838">
        <v>4591</v>
      </c>
      <c r="G17" s="839">
        <v>13.305587605076644</v>
      </c>
      <c r="H17" s="838">
        <v>16650</v>
      </c>
      <c r="I17" s="839">
        <v>29.339047305093128</v>
      </c>
      <c r="J17" s="838">
        <v>7988</v>
      </c>
      <c r="K17" s="839">
        <v>36.084555793637712</v>
      </c>
      <c r="L17" s="838">
        <v>1102</v>
      </c>
      <c r="M17" s="839">
        <v>3.7127080929619254</v>
      </c>
      <c r="N17" s="838">
        <v>1561</v>
      </c>
      <c r="O17" s="839">
        <v>5.6576561727377612</v>
      </c>
      <c r="P17" s="838">
        <v>3306</v>
      </c>
      <c r="Q17" s="839">
        <v>8.2330641173561894</v>
      </c>
      <c r="R17" s="838">
        <v>3703</v>
      </c>
      <c r="S17" s="839">
        <v>3.6302950387341353</v>
      </c>
      <c r="T17" s="838">
        <v>2</v>
      </c>
      <c r="U17" s="839">
        <v>3.708587440250536E-2</v>
      </c>
      <c r="V17" s="840">
        <f t="shared" si="0"/>
        <v>38903</v>
      </c>
      <c r="W17" s="839">
        <f t="shared" si="0"/>
        <v>100</v>
      </c>
      <c r="X17" s="841"/>
      <c r="Y17" s="835">
        <f t="shared" si="1"/>
        <v>1.3619591093684358</v>
      </c>
    </row>
    <row r="18" spans="2:25" s="742" customFormat="1" ht="18" customHeight="1" x14ac:dyDescent="0.25">
      <c r="B18" s="836" t="s">
        <v>41</v>
      </c>
      <c r="D18" s="837">
        <v>94457</v>
      </c>
      <c r="E18" s="820"/>
      <c r="F18" s="838">
        <v>1</v>
      </c>
      <c r="G18" s="839">
        <v>0.11792867955081494</v>
      </c>
      <c r="H18" s="838">
        <v>19942</v>
      </c>
      <c r="I18" s="839">
        <v>17.203506178054706</v>
      </c>
      <c r="J18" s="838">
        <v>14268</v>
      </c>
      <c r="K18" s="839">
        <v>23.951842855634176</v>
      </c>
      <c r="L18" s="838">
        <v>3234</v>
      </c>
      <c r="M18" s="839">
        <v>4.6309008343014044</v>
      </c>
      <c r="N18" s="838">
        <v>3161</v>
      </c>
      <c r="O18" s="839">
        <v>4.7998732706727214</v>
      </c>
      <c r="P18" s="838">
        <v>5442</v>
      </c>
      <c r="Q18" s="839">
        <v>6.3575879184707995</v>
      </c>
      <c r="R18" s="838">
        <v>68416</v>
      </c>
      <c r="S18" s="839">
        <v>42.934840004224313</v>
      </c>
      <c r="T18" s="838">
        <v>7</v>
      </c>
      <c r="U18" s="839">
        <v>3.5202590910691028E-3</v>
      </c>
      <c r="V18" s="840">
        <f t="shared" si="0"/>
        <v>114471</v>
      </c>
      <c r="W18" s="839">
        <f t="shared" si="0"/>
        <v>100.00000000000001</v>
      </c>
      <c r="X18" s="841"/>
      <c r="Y18" s="835">
        <f t="shared" si="1"/>
        <v>1.2118847729654763</v>
      </c>
    </row>
    <row r="19" spans="2:25" s="742" customFormat="1" ht="18" customHeight="1" x14ac:dyDescent="0.25">
      <c r="B19" s="836" t="s">
        <v>3</v>
      </c>
      <c r="D19" s="837">
        <v>57509</v>
      </c>
      <c r="E19" s="820"/>
      <c r="F19" s="838">
        <v>1322</v>
      </c>
      <c r="G19" s="839">
        <v>2.6363906960921888</v>
      </c>
      <c r="H19" s="838">
        <v>31486</v>
      </c>
      <c r="I19" s="839">
        <v>2.1814006888633752</v>
      </c>
      <c r="J19" s="838">
        <v>2980</v>
      </c>
      <c r="K19" s="839">
        <v>0.29340477101671131</v>
      </c>
      <c r="L19" s="838">
        <v>2207</v>
      </c>
      <c r="M19" s="839">
        <v>6.7525619764425731</v>
      </c>
      <c r="N19" s="838">
        <v>916</v>
      </c>
      <c r="O19" s="839">
        <v>4.8262958710719905</v>
      </c>
      <c r="P19" s="838">
        <v>7931</v>
      </c>
      <c r="Q19" s="839">
        <v>19.628353956712164</v>
      </c>
      <c r="R19" s="838">
        <v>41651</v>
      </c>
      <c r="S19" s="839">
        <v>63.673087553684567</v>
      </c>
      <c r="T19" s="838">
        <v>150</v>
      </c>
      <c r="U19" s="839">
        <v>8.5044861164264157E-3</v>
      </c>
      <c r="V19" s="840">
        <f t="shared" si="0"/>
        <v>88643</v>
      </c>
      <c r="W19" s="839">
        <f t="shared" si="0"/>
        <v>99.999999999999986</v>
      </c>
      <c r="X19" s="841"/>
      <c r="Y19" s="835">
        <f t="shared" si="1"/>
        <v>1.5413761324314454</v>
      </c>
    </row>
    <row r="20" spans="2:25" s="633" customFormat="1" ht="18" customHeight="1" x14ac:dyDescent="0.25">
      <c r="B20" s="836" t="s">
        <v>2</v>
      </c>
      <c r="D20" s="833">
        <v>11759</v>
      </c>
      <c r="F20" s="683">
        <v>936</v>
      </c>
      <c r="G20" s="684">
        <v>8.8888888888888893</v>
      </c>
      <c r="H20" s="683">
        <v>3539</v>
      </c>
      <c r="I20" s="684">
        <v>7.0230607966457024</v>
      </c>
      <c r="J20" s="683">
        <v>425</v>
      </c>
      <c r="K20" s="684">
        <v>5.2725366876310273</v>
      </c>
      <c r="L20" s="683">
        <v>740</v>
      </c>
      <c r="M20" s="684">
        <v>6.6876310272536692</v>
      </c>
      <c r="N20" s="683">
        <v>36</v>
      </c>
      <c r="O20" s="684">
        <v>1.519916142557652</v>
      </c>
      <c r="P20" s="683">
        <v>7076</v>
      </c>
      <c r="Q20" s="684">
        <v>53.574423480083858</v>
      </c>
      <c r="R20" s="683">
        <v>2224</v>
      </c>
      <c r="S20" s="684">
        <v>17.033542976939202</v>
      </c>
      <c r="T20" s="683">
        <v>0</v>
      </c>
      <c r="U20" s="684">
        <v>0</v>
      </c>
      <c r="V20" s="834">
        <f t="shared" si="0"/>
        <v>14976</v>
      </c>
      <c r="W20" s="684">
        <f t="shared" si="0"/>
        <v>100</v>
      </c>
      <c r="X20" s="678"/>
      <c r="Y20" s="835">
        <f t="shared" si="1"/>
        <v>1.2735776851773111</v>
      </c>
    </row>
    <row r="21" spans="2:25" s="633" customFormat="1" ht="18" customHeight="1" x14ac:dyDescent="0.25">
      <c r="B21" s="682" t="s">
        <v>35</v>
      </c>
      <c r="D21" s="833">
        <v>24891</v>
      </c>
      <c r="F21" s="683">
        <v>2392</v>
      </c>
      <c r="G21" s="684">
        <v>9.48509485094851</v>
      </c>
      <c r="H21" s="683">
        <v>8458</v>
      </c>
      <c r="I21" s="684">
        <v>13.467175488081411</v>
      </c>
      <c r="J21" s="683">
        <v>7274</v>
      </c>
      <c r="K21" s="684">
        <v>37.735744704385816</v>
      </c>
      <c r="L21" s="683">
        <v>3910</v>
      </c>
      <c r="M21" s="684">
        <v>10.646535036778939</v>
      </c>
      <c r="N21" s="683">
        <v>150</v>
      </c>
      <c r="O21" s="684">
        <v>5.0992754825507438</v>
      </c>
      <c r="P21" s="683">
        <v>5027</v>
      </c>
      <c r="Q21" s="684">
        <v>7.2838891654222664</v>
      </c>
      <c r="R21" s="683">
        <v>8417</v>
      </c>
      <c r="S21" s="684">
        <v>16.276754604280736</v>
      </c>
      <c r="T21" s="683">
        <v>3</v>
      </c>
      <c r="U21" s="684">
        <v>5.5306675515734748E-3</v>
      </c>
      <c r="V21" s="834">
        <f t="shared" si="0"/>
        <v>35631</v>
      </c>
      <c r="W21" s="684">
        <f t="shared" si="0"/>
        <v>99.999999999999986</v>
      </c>
      <c r="X21" s="678"/>
      <c r="Y21" s="835">
        <f t="shared" si="1"/>
        <v>1.4314812582861276</v>
      </c>
    </row>
    <row r="22" spans="2:25" s="633" customFormat="1" ht="21" customHeight="1" x14ac:dyDescent="0.25">
      <c r="B22" s="682" t="s">
        <v>42</v>
      </c>
      <c r="D22" s="833">
        <v>55474</v>
      </c>
      <c r="F22" s="683">
        <v>977</v>
      </c>
      <c r="G22" s="684">
        <v>0.68948988809615985</v>
      </c>
      <c r="H22" s="683">
        <v>32604</v>
      </c>
      <c r="I22" s="684">
        <v>38.969083568386701</v>
      </c>
      <c r="J22" s="683">
        <v>17100</v>
      </c>
      <c r="K22" s="684">
        <v>31.722065519974926</v>
      </c>
      <c r="L22" s="683">
        <v>3494</v>
      </c>
      <c r="M22" s="684">
        <v>6.2533414449790756</v>
      </c>
      <c r="N22" s="683">
        <v>1279</v>
      </c>
      <c r="O22" s="684">
        <v>2.9736555868960051</v>
      </c>
      <c r="P22" s="683">
        <v>5257</v>
      </c>
      <c r="Q22" s="684">
        <v>4.5664878417491659</v>
      </c>
      <c r="R22" s="683">
        <v>15032</v>
      </c>
      <c r="S22" s="684">
        <v>14.824032594067438</v>
      </c>
      <c r="T22" s="683">
        <v>1</v>
      </c>
      <c r="U22" s="684">
        <v>1.8435558505244917E-3</v>
      </c>
      <c r="V22" s="834">
        <f t="shared" si="0"/>
        <v>75744</v>
      </c>
      <c r="W22" s="684">
        <f t="shared" si="0"/>
        <v>99.999999999999986</v>
      </c>
      <c r="X22" s="678"/>
      <c r="Y22" s="835">
        <f t="shared" si="1"/>
        <v>1.3653964019180156</v>
      </c>
    </row>
    <row r="23" spans="2:25" s="633" customFormat="1" ht="18" customHeight="1" x14ac:dyDescent="0.25">
      <c r="B23" s="682" t="s">
        <v>43</v>
      </c>
      <c r="D23" s="833">
        <v>14084</v>
      </c>
      <c r="F23" s="683">
        <v>476</v>
      </c>
      <c r="G23" s="684">
        <v>5.7716568544995797</v>
      </c>
      <c r="H23" s="683">
        <v>6581</v>
      </c>
      <c r="I23" s="684">
        <v>26.377207737594617</v>
      </c>
      <c r="J23" s="683">
        <v>2216</v>
      </c>
      <c r="K23" s="684">
        <v>6.8544995794785537</v>
      </c>
      <c r="L23" s="683">
        <v>663</v>
      </c>
      <c r="M23" s="684">
        <v>5.6244743481917574</v>
      </c>
      <c r="N23" s="683">
        <v>23</v>
      </c>
      <c r="O23" s="684">
        <v>0.48359966358284273</v>
      </c>
      <c r="P23" s="683">
        <v>186</v>
      </c>
      <c r="Q23" s="684">
        <v>7.0962994112699747</v>
      </c>
      <c r="R23" s="683">
        <v>9252</v>
      </c>
      <c r="S23" s="684">
        <v>47.792262405382672</v>
      </c>
      <c r="T23" s="683">
        <v>1</v>
      </c>
      <c r="U23" s="684">
        <v>0</v>
      </c>
      <c r="V23" s="834">
        <f>F23+H23+J23+L23+N23+P23+R23+T23</f>
        <v>19398</v>
      </c>
      <c r="W23" s="684">
        <f t="shared" si="0"/>
        <v>100</v>
      </c>
      <c r="X23" s="678"/>
      <c r="Y23" s="835">
        <f t="shared" si="1"/>
        <v>1.3773075830729906</v>
      </c>
    </row>
    <row r="24" spans="2:25" s="633" customFormat="1" ht="22.5" customHeight="1" x14ac:dyDescent="0.25">
      <c r="B24" s="682" t="s">
        <v>44</v>
      </c>
      <c r="D24" s="833">
        <v>6305</v>
      </c>
      <c r="F24" s="685">
        <v>1256</v>
      </c>
      <c r="G24" s="686">
        <v>7.9028995279838163</v>
      </c>
      <c r="H24" s="685">
        <v>1864</v>
      </c>
      <c r="I24" s="684">
        <v>17.80175320296696</v>
      </c>
      <c r="J24" s="685">
        <v>573</v>
      </c>
      <c r="K24" s="684">
        <v>7.026298044504383</v>
      </c>
      <c r="L24" s="685">
        <v>245</v>
      </c>
      <c r="M24" s="684">
        <v>1.2946729602157789</v>
      </c>
      <c r="N24" s="685">
        <v>80</v>
      </c>
      <c r="O24" s="684">
        <v>2.4679703304113283</v>
      </c>
      <c r="P24" s="685">
        <v>694</v>
      </c>
      <c r="Q24" s="684">
        <v>3.236682400539447</v>
      </c>
      <c r="R24" s="685">
        <v>4929</v>
      </c>
      <c r="S24" s="684">
        <v>60.229265003371545</v>
      </c>
      <c r="T24" s="685">
        <v>12</v>
      </c>
      <c r="U24" s="684">
        <v>4.0458530006743092E-2</v>
      </c>
      <c r="V24" s="842">
        <f t="shared" si="0"/>
        <v>9653</v>
      </c>
      <c r="W24" s="684">
        <f t="shared" si="0"/>
        <v>99.999999999999986</v>
      </c>
      <c r="X24" s="678"/>
      <c r="Y24" s="835">
        <f t="shared" si="1"/>
        <v>1.5310071371927041</v>
      </c>
    </row>
    <row r="25" spans="2:25" s="633" customFormat="1" ht="18" customHeight="1" x14ac:dyDescent="0.25">
      <c r="B25" s="682" t="s">
        <v>45</v>
      </c>
      <c r="D25" s="833">
        <v>29833</v>
      </c>
      <c r="F25" s="685">
        <v>386</v>
      </c>
      <c r="G25" s="686">
        <v>0.14814347853495555</v>
      </c>
      <c r="H25" s="685">
        <v>13314</v>
      </c>
      <c r="I25" s="684">
        <v>26.640610225052008</v>
      </c>
      <c r="J25" s="685">
        <v>2818</v>
      </c>
      <c r="K25" s="684">
        <v>10.29754775263191</v>
      </c>
      <c r="L25" s="685">
        <v>2527</v>
      </c>
      <c r="M25" s="684">
        <v>7.0888230473428733</v>
      </c>
      <c r="N25" s="685">
        <v>2373</v>
      </c>
      <c r="O25" s="684">
        <v>6.2819138876631158</v>
      </c>
      <c r="P25" s="685">
        <v>33</v>
      </c>
      <c r="Q25" s="684">
        <v>0.15444745634495366</v>
      </c>
      <c r="R25" s="685">
        <v>18290</v>
      </c>
      <c r="S25" s="684">
        <v>42.274475193847316</v>
      </c>
      <c r="T25" s="685">
        <v>2573</v>
      </c>
      <c r="U25" s="684">
        <v>7.1140389585828654</v>
      </c>
      <c r="V25" s="842">
        <f t="shared" si="0"/>
        <v>42314</v>
      </c>
      <c r="W25" s="684">
        <f t="shared" si="0"/>
        <v>100</v>
      </c>
      <c r="X25" s="678"/>
      <c r="Y25" s="835">
        <f t="shared" si="1"/>
        <v>1.4183622163376126</v>
      </c>
    </row>
    <row r="26" spans="2:25" s="633" customFormat="1" ht="18" customHeight="1" x14ac:dyDescent="0.25">
      <c r="B26" s="682" t="s">
        <v>46</v>
      </c>
      <c r="D26" s="833">
        <v>2957</v>
      </c>
      <c r="F26" s="685">
        <v>170</v>
      </c>
      <c r="G26" s="686">
        <v>4.0505508749189891</v>
      </c>
      <c r="H26" s="685">
        <v>1985</v>
      </c>
      <c r="I26" s="684">
        <v>34.348671419313028</v>
      </c>
      <c r="J26" s="685">
        <v>1636</v>
      </c>
      <c r="K26" s="684">
        <v>46.953985742060922</v>
      </c>
      <c r="L26" s="685">
        <v>254</v>
      </c>
      <c r="M26" s="684">
        <v>6.675307841866494</v>
      </c>
      <c r="N26" s="685">
        <v>122</v>
      </c>
      <c r="O26" s="684">
        <v>3.6292935839274141</v>
      </c>
      <c r="P26" s="685">
        <v>36</v>
      </c>
      <c r="Q26" s="684">
        <v>4.2125729099157487</v>
      </c>
      <c r="R26" s="685">
        <v>4</v>
      </c>
      <c r="S26" s="684">
        <v>0.12961762799740764</v>
      </c>
      <c r="T26" s="685">
        <v>0</v>
      </c>
      <c r="U26" s="684">
        <v>0</v>
      </c>
      <c r="V26" s="842">
        <f t="shared" si="0"/>
        <v>4207</v>
      </c>
      <c r="W26" s="684">
        <f t="shared" si="0"/>
        <v>100.00000000000001</v>
      </c>
      <c r="X26" s="678"/>
      <c r="Y26" s="835">
        <f t="shared" si="1"/>
        <v>1.4227257355427798</v>
      </c>
    </row>
    <row r="27" spans="2:25" s="633" customFormat="1" ht="18" customHeight="1" x14ac:dyDescent="0.25">
      <c r="B27" s="682" t="s">
        <v>1</v>
      </c>
      <c r="D27" s="833">
        <v>1146</v>
      </c>
      <c r="F27" s="685">
        <v>272</v>
      </c>
      <c r="G27" s="686">
        <v>16.482582837723026</v>
      </c>
      <c r="H27" s="685">
        <v>318</v>
      </c>
      <c r="I27" s="684">
        <v>25.06372132540357</v>
      </c>
      <c r="J27" s="685">
        <v>478</v>
      </c>
      <c r="K27" s="684">
        <v>33.389974511469838</v>
      </c>
      <c r="L27" s="685">
        <v>17</v>
      </c>
      <c r="M27" s="684">
        <v>2.2090059473237043</v>
      </c>
      <c r="N27" s="685">
        <v>0</v>
      </c>
      <c r="O27" s="684">
        <v>0.16992353440951571</v>
      </c>
      <c r="P27" s="685">
        <v>1</v>
      </c>
      <c r="Q27" s="684">
        <v>8.4961767204757857E-2</v>
      </c>
      <c r="R27" s="685">
        <v>500</v>
      </c>
      <c r="S27" s="684">
        <v>22.59983007646559</v>
      </c>
      <c r="T27" s="685">
        <v>0</v>
      </c>
      <c r="U27" s="684">
        <v>0</v>
      </c>
      <c r="V27" s="834">
        <f t="shared" si="0"/>
        <v>1586</v>
      </c>
      <c r="W27" s="684">
        <f t="shared" si="0"/>
        <v>100</v>
      </c>
      <c r="X27" s="678"/>
      <c r="Y27" s="835">
        <f t="shared" si="1"/>
        <v>1.3839441535776615</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70">
        <f>SUM(D10:D29)</f>
        <v>532253</v>
      </c>
      <c r="E30" s="1225"/>
      <c r="F30" s="1250">
        <f>SUM(F10:F27)</f>
        <v>24442</v>
      </c>
      <c r="G30" s="1251">
        <f>F30*100/$V30</f>
        <v>3.2482099096848271</v>
      </c>
      <c r="H30" s="1250">
        <f>SUM(H10:H27)</f>
        <v>235145</v>
      </c>
      <c r="I30" s="1251">
        <f>H30*100/$V30</f>
        <v>31.249501645235195</v>
      </c>
      <c r="J30" s="1250">
        <f>SUM(J10:J27)</f>
        <v>146792</v>
      </c>
      <c r="K30" s="1251">
        <f>J30*100/$V30</f>
        <v>19.507864702661614</v>
      </c>
      <c r="L30" s="1250">
        <f>SUM(L10:L27)</f>
        <v>27040</v>
      </c>
      <c r="M30" s="1251">
        <f>L30*100/$V30</f>
        <v>3.5934700907404356</v>
      </c>
      <c r="N30" s="1250">
        <f>SUM(N10:N27)</f>
        <v>10099</v>
      </c>
      <c r="O30" s="1251">
        <f>N30*100/$V30</f>
        <v>1.3421026052658158</v>
      </c>
      <c r="P30" s="1250">
        <f>SUM(P10:P27)</f>
        <v>61495</v>
      </c>
      <c r="Q30" s="1251">
        <f>P30*100/$V30</f>
        <v>8.1723536697515939</v>
      </c>
      <c r="R30" s="1250">
        <f>SUM(R10:R27)</f>
        <v>243459</v>
      </c>
      <c r="S30" s="1251">
        <f>R30*100/$V30</f>
        <v>32.354387382454725</v>
      </c>
      <c r="T30" s="1250">
        <f>SUM(T10:T28)</f>
        <v>4004</v>
      </c>
      <c r="U30" s="1251">
        <f>T30*100/$V30</f>
        <v>0.5321099942057953</v>
      </c>
      <c r="V30" s="1250">
        <f>SUM(V10:V27)</f>
        <v>752476</v>
      </c>
      <c r="W30" s="1251">
        <f>G30+I30+K30+M30+O30+Q30+S30+U30</f>
        <v>100</v>
      </c>
      <c r="X30" s="1267"/>
      <c r="Y30" s="1268">
        <f>(V30/D30)</f>
        <v>1.4137562399836168</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44"/>
      <c r="R33" s="1344"/>
      <c r="S33" s="1344"/>
      <c r="T33" s="1344"/>
      <c r="X33" s="697"/>
      <c r="Y33" s="697"/>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B40" s="1344"/>
      <c r="C40" s="1344"/>
      <c r="D40" s="1344"/>
      <c r="E40" s="1344"/>
      <c r="F40" s="1344"/>
      <c r="G40" s="1344"/>
      <c r="H40" s="1344"/>
      <c r="I40" s="1344"/>
      <c r="J40" s="1344"/>
      <c r="K40" s="1344"/>
      <c r="L40" s="1344"/>
      <c r="M40" s="1344"/>
      <c r="N40" s="1344"/>
      <c r="O40" s="1344"/>
      <c r="P40" s="1344"/>
      <c r="Q40" s="1344"/>
      <c r="R40" s="1344"/>
      <c r="S40" s="1344"/>
      <c r="T40" s="1345"/>
      <c r="U40" s="697"/>
    </row>
    <row r="41" spans="2:25" s="852" customFormat="1" x14ac:dyDescent="0.25">
      <c r="B41" s="1344"/>
      <c r="C41" s="1344"/>
      <c r="D41" s="1344"/>
      <c r="E41" s="1344"/>
      <c r="F41" s="1344"/>
      <c r="G41" s="1344"/>
      <c r="H41" s="1344"/>
      <c r="I41" s="1344"/>
      <c r="J41" s="1344"/>
      <c r="K41" s="1344"/>
      <c r="L41" s="1344"/>
      <c r="M41" s="1344"/>
      <c r="N41" s="1344"/>
      <c r="O41" s="1344"/>
      <c r="P41" s="1344"/>
      <c r="Q41" s="1344"/>
      <c r="R41" s="1344"/>
      <c r="S41" s="1344"/>
      <c r="T41" s="1345"/>
      <c r="U41" s="697"/>
    </row>
    <row r="42" spans="2:25" s="852" customFormat="1" x14ac:dyDescent="0.25">
      <c r="B42" s="1344"/>
      <c r="C42" s="1344"/>
      <c r="D42" s="1344"/>
      <c r="E42" s="1344"/>
      <c r="F42" s="1344"/>
      <c r="G42" s="1344"/>
      <c r="H42" s="1344"/>
      <c r="I42" s="1344"/>
      <c r="J42" s="1344"/>
      <c r="K42" s="1344"/>
      <c r="L42" s="1344"/>
      <c r="M42" s="1344"/>
      <c r="N42" s="1344"/>
      <c r="O42" s="1344"/>
      <c r="P42" s="1344"/>
      <c r="Q42" s="1344"/>
      <c r="R42" s="1344"/>
      <c r="S42" s="1344"/>
      <c r="T42" s="1345"/>
      <c r="U42" s="697"/>
    </row>
    <row r="43" spans="2:25" s="820" customFormat="1" x14ac:dyDescent="0.25">
      <c r="B43" s="1344"/>
      <c r="C43" s="1344"/>
      <c r="D43" s="1344"/>
      <c r="E43" s="1344"/>
      <c r="F43" s="1344"/>
      <c r="G43" s="1344"/>
      <c r="H43" s="1344"/>
      <c r="I43" s="1344"/>
      <c r="J43" s="1344"/>
      <c r="K43" s="1344"/>
      <c r="L43" s="1344"/>
      <c r="M43" s="1344"/>
      <c r="N43" s="1344"/>
      <c r="O43" s="1344"/>
      <c r="P43" s="1344"/>
      <c r="Q43" s="1344"/>
      <c r="R43" s="1344"/>
      <c r="S43" s="1344"/>
      <c r="T43" s="1345"/>
      <c r="U43" s="918"/>
    </row>
    <row r="44" spans="2:25" s="820" customFormat="1" x14ac:dyDescent="0.25">
      <c r="B44" s="1344"/>
      <c r="C44" s="1344"/>
      <c r="D44" s="1344"/>
      <c r="E44" s="1344"/>
      <c r="F44" s="1344"/>
      <c r="G44" s="1344"/>
      <c r="H44" s="1344"/>
      <c r="I44" s="1344"/>
      <c r="J44" s="1344"/>
      <c r="K44" s="1344"/>
      <c r="L44" s="1344"/>
      <c r="M44" s="1344"/>
      <c r="N44" s="1344"/>
      <c r="O44" s="1344"/>
      <c r="P44" s="1344"/>
      <c r="Q44" s="1344"/>
      <c r="R44" s="1344"/>
      <c r="S44" s="1344"/>
      <c r="T44" s="1345"/>
      <c r="U44" s="918"/>
    </row>
    <row r="45" spans="2:25" s="820" customFormat="1" x14ac:dyDescent="0.25">
      <c r="B45" s="1344"/>
      <c r="C45" s="1344"/>
      <c r="D45" s="1344"/>
      <c r="E45" s="1344"/>
      <c r="F45" s="1344"/>
      <c r="G45" s="1344"/>
      <c r="H45" s="1344"/>
      <c r="I45" s="1344"/>
      <c r="J45" s="1344"/>
      <c r="K45" s="1344"/>
      <c r="L45" s="1344"/>
      <c r="M45" s="1344"/>
      <c r="N45" s="1344"/>
      <c r="O45" s="1344"/>
      <c r="P45" s="1344"/>
      <c r="Q45" s="1344"/>
      <c r="R45" s="1344"/>
      <c r="S45" s="1344"/>
      <c r="T45" s="1345"/>
      <c r="U45" s="918"/>
    </row>
    <row r="46" spans="2:25" s="820" customFormat="1" x14ac:dyDescent="0.25">
      <c r="B46" s="1344"/>
      <c r="C46" s="1344"/>
      <c r="D46" s="1344"/>
      <c r="E46" s="1344"/>
      <c r="F46" s="1344"/>
      <c r="G46" s="1344"/>
      <c r="H46" s="1344"/>
      <c r="I46" s="1344"/>
      <c r="J46" s="1344"/>
      <c r="K46" s="1344"/>
      <c r="L46" s="1344"/>
      <c r="M46" s="1344"/>
      <c r="N46" s="1344"/>
      <c r="O46" s="1344"/>
      <c r="P46" s="1344"/>
      <c r="Q46" s="1344"/>
      <c r="R46" s="1344"/>
      <c r="S46" s="1344"/>
      <c r="T46" s="1345"/>
      <c r="U46" s="918"/>
    </row>
    <row r="47" spans="2:25" s="820" customFormat="1" x14ac:dyDescent="0.25">
      <c r="B47" s="1344"/>
      <c r="C47" s="1344"/>
      <c r="D47" s="1344"/>
      <c r="E47" s="1344"/>
      <c r="F47" s="1344"/>
      <c r="G47" s="1344"/>
      <c r="H47" s="1344"/>
      <c r="I47" s="1344"/>
      <c r="J47" s="1344"/>
      <c r="K47" s="1344"/>
      <c r="L47" s="1344"/>
      <c r="M47" s="1344"/>
      <c r="N47" s="1344"/>
      <c r="O47" s="1344"/>
      <c r="P47" s="1344"/>
      <c r="Q47" s="1344"/>
      <c r="R47" s="1344"/>
      <c r="S47" s="1344"/>
      <c r="T47" s="1345"/>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52" t="s">
        <v>416</v>
      </c>
      <c r="C3" s="1552"/>
      <c r="D3" s="1552"/>
      <c r="E3" s="1552"/>
      <c r="F3" s="1552"/>
      <c r="G3" s="1552"/>
      <c r="H3" s="1552"/>
      <c r="I3" s="1552"/>
      <c r="J3" s="1552"/>
      <c r="K3" s="1552"/>
      <c r="L3" s="1552"/>
      <c r="M3" s="1552"/>
      <c r="N3" s="1552"/>
      <c r="O3" s="1552"/>
      <c r="P3" s="1552"/>
      <c r="Q3" s="1552"/>
      <c r="R3" s="1552"/>
      <c r="S3" s="1552"/>
      <c r="T3" s="1552"/>
      <c r="U3" s="1552"/>
      <c r="V3" s="1552"/>
      <c r="W3" s="1552"/>
      <c r="X3" s="1552"/>
      <c r="Y3" s="7"/>
    </row>
    <row r="4" spans="2:25" s="4"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55" t="s">
        <v>52</v>
      </c>
      <c r="G6" s="1555"/>
      <c r="H6" s="1555"/>
      <c r="I6" s="1555"/>
      <c r="J6" s="1555"/>
      <c r="K6" s="1555"/>
      <c r="L6" s="1555"/>
      <c r="M6" s="1555"/>
      <c r="N6" s="1555"/>
      <c r="O6" s="1555"/>
      <c r="P6" s="1555"/>
      <c r="Q6" s="1555"/>
      <c r="R6" s="1555"/>
      <c r="S6" s="1555"/>
      <c r="T6" s="1555"/>
      <c r="U6" s="1555"/>
      <c r="V6" s="1555"/>
      <c r="W6" s="1555"/>
      <c r="X6" s="154"/>
      <c r="Y6" s="154"/>
    </row>
    <row r="7" spans="2:25" s="133" customFormat="1" ht="64.5" customHeight="1" x14ac:dyDescent="0.25">
      <c r="B7" s="1556" t="s">
        <v>12</v>
      </c>
      <c r="C7" s="155"/>
      <c r="D7" s="156" t="s">
        <v>53</v>
      </c>
      <c r="E7" s="155"/>
      <c r="F7" s="1557" t="s">
        <v>168</v>
      </c>
      <c r="G7" s="1557"/>
      <c r="H7" s="1557" t="s">
        <v>59</v>
      </c>
      <c r="I7" s="1557"/>
      <c r="J7" s="1557" t="s">
        <v>60</v>
      </c>
      <c r="K7" s="1557"/>
      <c r="L7" s="1557" t="s">
        <v>152</v>
      </c>
      <c r="M7" s="1557"/>
      <c r="N7" s="1557" t="s">
        <v>0</v>
      </c>
      <c r="O7" s="1557"/>
      <c r="P7" s="156"/>
      <c r="Q7" s="156" t="s">
        <v>62</v>
      </c>
    </row>
    <row r="8" spans="2:25" s="155" customFormat="1" ht="20.25" customHeight="1" x14ac:dyDescent="0.25">
      <c r="B8" s="1556"/>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92431</v>
      </c>
      <c r="F10" s="164">
        <f>'41cbenpreGI'!F10+'41cbenpreGI'!H10+'41cbenpreGI'!J10+'41cbenpreGI'!L10+'41cbenpreGI'!N10</f>
        <v>125805</v>
      </c>
      <c r="G10" s="165">
        <f t="shared" ref="G10:G27" si="0">F10*100/$N10</f>
        <v>85.957624165567751</v>
      </c>
      <c r="H10" s="164">
        <f>'41cbenpreGI'!P10</f>
        <v>120</v>
      </c>
      <c r="I10" s="165">
        <f t="shared" ref="I10:I27" si="1">H10*100/$N10</f>
        <v>8.1991295257486829E-2</v>
      </c>
      <c r="J10" s="164">
        <f>'41cbenpreGI'!R10</f>
        <v>20432</v>
      </c>
      <c r="K10" s="165">
        <f t="shared" ref="K10:K27" si="2">J10*100/$N10</f>
        <v>13.960384539174758</v>
      </c>
      <c r="L10" s="164">
        <f>'41cbenpreGI'!T10</f>
        <v>0</v>
      </c>
      <c r="M10" s="165">
        <f t="shared" ref="M10:M27" si="3">L10*100/$N10</f>
        <v>0</v>
      </c>
      <c r="N10" s="164">
        <f>F10+H10+J10+L10</f>
        <v>146357</v>
      </c>
      <c r="O10" s="165">
        <f>G10+I10+K10+M10</f>
        <v>99.999999999999986</v>
      </c>
      <c r="P10" s="166"/>
      <c r="Q10" s="166">
        <f t="shared" ref="Q10:Q27" si="4">N10/D10</f>
        <v>1.5834189828087979</v>
      </c>
    </row>
    <row r="11" spans="2:25" s="162" customFormat="1" ht="18" customHeight="1" x14ac:dyDescent="0.25">
      <c r="B11" s="146" t="s">
        <v>7</v>
      </c>
      <c r="C11" s="159"/>
      <c r="D11" s="163">
        <f>'41cbenpreGI'!D11</f>
        <v>15946</v>
      </c>
      <c r="F11" s="164">
        <f>'41cbenpreGI'!F11+'41cbenpreGI'!H11+'41cbenpreGI'!J11+'41cbenpreGI'!L11+'41cbenpreGI'!N11</f>
        <v>10128</v>
      </c>
      <c r="G11" s="165">
        <f t="shared" si="0"/>
        <v>46.537701603639206</v>
      </c>
      <c r="H11" s="164">
        <f>'41cbenpreGI'!P11</f>
        <v>1728</v>
      </c>
      <c r="I11" s="165">
        <f t="shared" si="1"/>
        <v>7.940081790194367</v>
      </c>
      <c r="J11" s="164">
        <f>'41cbenpreGI'!R11</f>
        <v>9907</v>
      </c>
      <c r="K11" s="165">
        <f t="shared" si="2"/>
        <v>45.522216606166431</v>
      </c>
      <c r="L11" s="164">
        <f>'41cbenpreGI'!T11</f>
        <v>0</v>
      </c>
      <c r="M11" s="165">
        <f t="shared" si="3"/>
        <v>0</v>
      </c>
      <c r="N11" s="164">
        <f t="shared" ref="N11:O27" si="5">F11+H11+J11+L11</f>
        <v>21763</v>
      </c>
      <c r="O11" s="165">
        <f t="shared" si="5"/>
        <v>100</v>
      </c>
      <c r="P11" s="166"/>
      <c r="Q11" s="166">
        <f t="shared" si="4"/>
        <v>1.3647936786654959</v>
      </c>
    </row>
    <row r="12" spans="2:25" s="162" customFormat="1" ht="22.5" customHeight="1" x14ac:dyDescent="0.25">
      <c r="B12" s="146" t="s">
        <v>37</v>
      </c>
      <c r="C12" s="159"/>
      <c r="D12" s="163">
        <f>'41cbenpreGI'!D12</f>
        <v>14664</v>
      </c>
      <c r="F12" s="164">
        <f>'41cbenpreGI'!F12+'41cbenpreGI'!H12+'41cbenpreGI'!J12+'41cbenpreGI'!L12+'41cbenpreGI'!N12</f>
        <v>12870</v>
      </c>
      <c r="G12" s="165">
        <f t="shared" si="0"/>
        <v>64.466038869965942</v>
      </c>
      <c r="H12" s="164">
        <f>'41cbenpreGI'!P12</f>
        <v>1567</v>
      </c>
      <c r="I12" s="165">
        <f t="shared" si="1"/>
        <v>7.8491284311761174</v>
      </c>
      <c r="J12" s="164">
        <f>'41cbenpreGI'!R12</f>
        <v>5516</v>
      </c>
      <c r="K12" s="165">
        <f t="shared" si="2"/>
        <v>27.629733520336607</v>
      </c>
      <c r="L12" s="164">
        <f>'41cbenpreGI'!T12</f>
        <v>11</v>
      </c>
      <c r="M12" s="165">
        <f t="shared" si="3"/>
        <v>5.5099178521338409E-2</v>
      </c>
      <c r="N12" s="164">
        <f t="shared" si="5"/>
        <v>19964</v>
      </c>
      <c r="O12" s="165">
        <f t="shared" si="5"/>
        <v>100</v>
      </c>
      <c r="P12" s="166"/>
      <c r="Q12" s="166">
        <f t="shared" si="4"/>
        <v>1.3614293507910529</v>
      </c>
    </row>
    <row r="13" spans="2:25" s="162" customFormat="1" ht="18" customHeight="1" x14ac:dyDescent="0.25">
      <c r="B13" s="146" t="s">
        <v>38</v>
      </c>
      <c r="C13" s="159"/>
      <c r="D13" s="163">
        <f>'41cbenpreGI'!D13</f>
        <v>13549</v>
      </c>
      <c r="F13" s="164">
        <f>'41cbenpreGI'!F13+'41cbenpreGI'!H13+'41cbenpreGI'!J13+'41cbenpreGI'!L13+'41cbenpreGI'!N13</f>
        <v>12596</v>
      </c>
      <c r="G13" s="165">
        <f t="shared" si="0"/>
        <v>51.699228369725823</v>
      </c>
      <c r="H13" s="164">
        <f>'41cbenpreGI'!P13</f>
        <v>50</v>
      </c>
      <c r="I13" s="165">
        <f t="shared" si="1"/>
        <v>0.20522081759973732</v>
      </c>
      <c r="J13" s="164">
        <f>'41cbenpreGI'!R13</f>
        <v>11718</v>
      </c>
      <c r="K13" s="165">
        <f t="shared" si="2"/>
        <v>48.095550812674439</v>
      </c>
      <c r="L13" s="164">
        <f>'41cbenpreGI'!T13</f>
        <v>0</v>
      </c>
      <c r="M13" s="165">
        <f t="shared" si="3"/>
        <v>0</v>
      </c>
      <c r="N13" s="164">
        <f t="shared" si="5"/>
        <v>24364</v>
      </c>
      <c r="O13" s="165">
        <f t="shared" si="5"/>
        <v>100</v>
      </c>
      <c r="P13" s="166"/>
      <c r="Q13" s="166">
        <f t="shared" si="4"/>
        <v>1.7982138903240092</v>
      </c>
    </row>
    <row r="14" spans="2:25" s="162" customFormat="1" ht="18" customHeight="1" x14ac:dyDescent="0.25">
      <c r="B14" s="146" t="s">
        <v>6</v>
      </c>
      <c r="C14" s="159"/>
      <c r="D14" s="163">
        <f>'41cbenpreGI'!D14</f>
        <v>13678</v>
      </c>
      <c r="F14" s="164">
        <f>'41cbenpreGI'!F14+'41cbenpreGI'!H14+'41cbenpreGI'!J14+'41cbenpreGI'!L14+'41cbenpreGI'!N14</f>
        <v>4125</v>
      </c>
      <c r="G14" s="165">
        <f t="shared" si="0"/>
        <v>26.12082066869301</v>
      </c>
      <c r="H14" s="164">
        <f>'41cbenpreGI'!P14</f>
        <v>5750</v>
      </c>
      <c r="I14" s="165">
        <f t="shared" si="1"/>
        <v>36.41084093211753</v>
      </c>
      <c r="J14" s="164">
        <f>'41cbenpreGI'!R14</f>
        <v>5917</v>
      </c>
      <c r="K14" s="165">
        <f t="shared" si="2"/>
        <v>37.468338399189463</v>
      </c>
      <c r="L14" s="164">
        <f>'41cbenpreGI'!T14</f>
        <v>0</v>
      </c>
      <c r="M14" s="165">
        <f t="shared" si="3"/>
        <v>0</v>
      </c>
      <c r="N14" s="164">
        <f t="shared" si="5"/>
        <v>15792</v>
      </c>
      <c r="O14" s="165">
        <f t="shared" si="5"/>
        <v>100</v>
      </c>
      <c r="P14" s="166"/>
      <c r="Q14" s="166">
        <f t="shared" si="4"/>
        <v>1.1545547594677585</v>
      </c>
    </row>
    <row r="15" spans="2:25" s="162" customFormat="1" ht="18" customHeight="1" x14ac:dyDescent="0.25">
      <c r="B15" s="146" t="s">
        <v>5</v>
      </c>
      <c r="C15" s="159"/>
      <c r="D15" s="163">
        <f>'41cbenpreGI'!D15</f>
        <v>5078</v>
      </c>
      <c r="F15" s="164">
        <f>'41cbenpreGI'!F15+'41cbenpreGI'!H15+'41cbenpreGI'!J15+'41cbenpreGI'!L15+'41cbenpreGI'!N15</f>
        <v>3661</v>
      </c>
      <c r="G15" s="165">
        <f t="shared" si="0"/>
        <v>50.790788013318533</v>
      </c>
      <c r="H15" s="164">
        <f>'41cbenpreGI'!P15</f>
        <v>0</v>
      </c>
      <c r="I15" s="165">
        <f t="shared" si="1"/>
        <v>0</v>
      </c>
      <c r="J15" s="164">
        <f>'41cbenpreGI'!R15</f>
        <v>3547</v>
      </c>
      <c r="K15" s="165">
        <f t="shared" si="2"/>
        <v>49.209211986681467</v>
      </c>
      <c r="L15" s="164">
        <f>'41cbenpreGI'!T15</f>
        <v>0</v>
      </c>
      <c r="M15" s="165">
        <f t="shared" si="3"/>
        <v>0</v>
      </c>
      <c r="N15" s="164">
        <f t="shared" si="5"/>
        <v>7208</v>
      </c>
      <c r="O15" s="165">
        <f t="shared" si="5"/>
        <v>100</v>
      </c>
      <c r="P15" s="166"/>
      <c r="Q15" s="166">
        <f t="shared" si="4"/>
        <v>1.4194564789287121</v>
      </c>
    </row>
    <row r="16" spans="2:25" s="162" customFormat="1" ht="18" customHeight="1" x14ac:dyDescent="0.25">
      <c r="B16" s="146" t="s">
        <v>4</v>
      </c>
      <c r="C16" s="159"/>
      <c r="D16" s="163">
        <f>'41cbenpreGI'!D16</f>
        <v>49928</v>
      </c>
      <c r="F16" s="164">
        <f>'41cbenpreGI'!F16+'41cbenpreGI'!H16+'41cbenpreGI'!J16+'41cbenpreGI'!L16+'41cbenpreGI'!N16</f>
        <v>38963</v>
      </c>
      <c r="G16" s="165">
        <f t="shared" si="0"/>
        <v>54.492182036866105</v>
      </c>
      <c r="H16" s="164">
        <f>'41cbenpreGI'!P16</f>
        <v>17291</v>
      </c>
      <c r="I16" s="165">
        <f t="shared" si="1"/>
        <v>24.182540348521719</v>
      </c>
      <c r="J16" s="164">
        <f>'41cbenpreGI'!R16</f>
        <v>14004</v>
      </c>
      <c r="K16" s="165">
        <f t="shared" si="2"/>
        <v>19.585466140807249</v>
      </c>
      <c r="L16" s="164">
        <f>'41cbenpreGI'!T16</f>
        <v>1244</v>
      </c>
      <c r="M16" s="165">
        <f t="shared" si="3"/>
        <v>1.7398114738049286</v>
      </c>
      <c r="N16" s="164">
        <f t="shared" si="5"/>
        <v>71502</v>
      </c>
      <c r="O16" s="165">
        <f t="shared" si="5"/>
        <v>100</v>
      </c>
      <c r="P16" s="166"/>
      <c r="Q16" s="166">
        <f t="shared" si="4"/>
        <v>1.4321022272071784</v>
      </c>
    </row>
    <row r="17" spans="2:25" s="162" customFormat="1" ht="18" customHeight="1" x14ac:dyDescent="0.25">
      <c r="B17" s="146" t="s">
        <v>40</v>
      </c>
      <c r="C17" s="159"/>
      <c r="D17" s="163">
        <f>'41cbenpreGI'!D17</f>
        <v>28564</v>
      </c>
      <c r="F17" s="164">
        <f>'41cbenpreGI'!F17+'41cbenpreGI'!H17+'41cbenpreGI'!J17+'41cbenpreGI'!L17+'41cbenpreGI'!N17</f>
        <v>31892</v>
      </c>
      <c r="G17" s="165">
        <f t="shared" si="0"/>
        <v>81.978253605120429</v>
      </c>
      <c r="H17" s="164">
        <f>'41cbenpreGI'!P17</f>
        <v>3306</v>
      </c>
      <c r="I17" s="165">
        <f t="shared" si="1"/>
        <v>8.4980592756342705</v>
      </c>
      <c r="J17" s="164">
        <f>'41cbenpreGI'!R17</f>
        <v>3703</v>
      </c>
      <c r="K17" s="165">
        <f t="shared" si="2"/>
        <v>9.5185461275480048</v>
      </c>
      <c r="L17" s="164">
        <f>'41cbenpreGI'!T17</f>
        <v>2</v>
      </c>
      <c r="M17" s="165">
        <f t="shared" si="3"/>
        <v>5.1409916972984093E-3</v>
      </c>
      <c r="N17" s="164">
        <f t="shared" si="5"/>
        <v>38903</v>
      </c>
      <c r="O17" s="165">
        <f t="shared" si="5"/>
        <v>100.00000000000001</v>
      </c>
      <c r="P17" s="166"/>
      <c r="Q17" s="166">
        <f t="shared" si="4"/>
        <v>1.3619591093684358</v>
      </c>
    </row>
    <row r="18" spans="2:25" s="162" customFormat="1" ht="18" customHeight="1" x14ac:dyDescent="0.25">
      <c r="B18" s="146" t="s">
        <v>41</v>
      </c>
      <c r="C18" s="159"/>
      <c r="D18" s="163">
        <f>'41cbenpreGI'!D18</f>
        <v>94457</v>
      </c>
      <c r="F18" s="164">
        <f>'41cbenpreGI'!F18+'41cbenpreGI'!H18+'41cbenpreGI'!J18+'41cbenpreGI'!L18+'41cbenpreGI'!N18</f>
        <v>40606</v>
      </c>
      <c r="G18" s="165">
        <f t="shared" si="0"/>
        <v>35.472739820565906</v>
      </c>
      <c r="H18" s="164">
        <f>'41cbenpreGI'!P18</f>
        <v>5442</v>
      </c>
      <c r="I18" s="165">
        <f t="shared" si="1"/>
        <v>4.7540425085829598</v>
      </c>
      <c r="J18" s="164">
        <f>'41cbenpreGI'!R18</f>
        <v>68416</v>
      </c>
      <c r="K18" s="165">
        <f t="shared" si="2"/>
        <v>59.767102584934179</v>
      </c>
      <c r="L18" s="164">
        <f>'41cbenpreGI'!T18</f>
        <v>7</v>
      </c>
      <c r="M18" s="165">
        <f t="shared" si="3"/>
        <v>6.1150859169571336E-3</v>
      </c>
      <c r="N18" s="164">
        <f t="shared" si="5"/>
        <v>114471</v>
      </c>
      <c r="O18" s="165">
        <f t="shared" si="5"/>
        <v>100.00000000000001</v>
      </c>
      <c r="P18" s="166"/>
      <c r="Q18" s="166">
        <f t="shared" si="4"/>
        <v>1.2118847729654763</v>
      </c>
    </row>
    <row r="19" spans="2:25" s="162" customFormat="1" ht="18" customHeight="1" x14ac:dyDescent="0.25">
      <c r="B19" s="146" t="s">
        <v>3</v>
      </c>
      <c r="C19" s="159"/>
      <c r="D19" s="163">
        <f>'41cbenpreGI'!D19</f>
        <v>57509</v>
      </c>
      <c r="F19" s="164">
        <f>'41cbenpreGI'!F19+'41cbenpreGI'!H19+'41cbenpreGI'!J19+'41cbenpreGI'!L19+'41cbenpreGI'!N19</f>
        <v>38911</v>
      </c>
      <c r="G19" s="165">
        <f t="shared" si="0"/>
        <v>43.896303148584771</v>
      </c>
      <c r="H19" s="164">
        <f>'41cbenpreGI'!P19</f>
        <v>7931</v>
      </c>
      <c r="I19" s="165">
        <f>H19*100/$N19</f>
        <v>8.9471249844883403</v>
      </c>
      <c r="J19" s="164">
        <f>'41cbenpreGI'!R19</f>
        <v>41651</v>
      </c>
      <c r="K19" s="165">
        <f>J19*100/$N19</f>
        <v>46.987353767358954</v>
      </c>
      <c r="L19" s="164">
        <f>'41cbenpreGI'!T19</f>
        <v>150</v>
      </c>
      <c r="M19" s="165">
        <f t="shared" si="3"/>
        <v>0.1692180995679298</v>
      </c>
      <c r="N19" s="164">
        <f t="shared" si="5"/>
        <v>88643</v>
      </c>
      <c r="O19" s="165">
        <f t="shared" si="5"/>
        <v>100</v>
      </c>
      <c r="P19" s="166"/>
      <c r="Q19" s="166">
        <f t="shared" si="4"/>
        <v>1.5413761324314454</v>
      </c>
    </row>
    <row r="20" spans="2:25" s="162" customFormat="1" ht="18" customHeight="1" x14ac:dyDescent="0.25">
      <c r="B20" s="146" t="s">
        <v>2</v>
      </c>
      <c r="C20" s="159"/>
      <c r="D20" s="163">
        <f>'41cbenpreGI'!D20</f>
        <v>11759</v>
      </c>
      <c r="F20" s="164">
        <f>'41cbenpreGI'!F20+'41cbenpreGI'!H20+'41cbenpreGI'!J20+'41cbenpreGI'!L20+'41cbenpreGI'!N20</f>
        <v>5676</v>
      </c>
      <c r="G20" s="165">
        <f t="shared" si="0"/>
        <v>37.900641025641029</v>
      </c>
      <c r="H20" s="164">
        <f>'41cbenpreGI'!P20</f>
        <v>7076</v>
      </c>
      <c r="I20" s="165">
        <f>H20*100/$N20</f>
        <v>47.248931623931625</v>
      </c>
      <c r="J20" s="164">
        <f>'41cbenpreGI'!R20</f>
        <v>2224</v>
      </c>
      <c r="K20" s="165">
        <f>J20*100/$N20</f>
        <v>14.850427350427351</v>
      </c>
      <c r="L20" s="164">
        <f>'41cbenpreGI'!T20</f>
        <v>0</v>
      </c>
      <c r="M20" s="165">
        <f t="shared" si="3"/>
        <v>0</v>
      </c>
      <c r="N20" s="164">
        <f t="shared" si="5"/>
        <v>14976</v>
      </c>
      <c r="O20" s="165">
        <f t="shared" si="5"/>
        <v>100.00000000000001</v>
      </c>
      <c r="P20" s="166"/>
      <c r="Q20" s="166">
        <f t="shared" si="4"/>
        <v>1.2735776851773111</v>
      </c>
    </row>
    <row r="21" spans="2:25" s="162" customFormat="1" ht="18" customHeight="1" x14ac:dyDescent="0.25">
      <c r="B21" s="146" t="s">
        <v>35</v>
      </c>
      <c r="C21" s="159"/>
      <c r="D21" s="163">
        <f>'41cbenpreGI'!D21</f>
        <v>24891</v>
      </c>
      <c r="F21" s="164">
        <f>'41cbenpreGI'!F21+'41cbenpreGI'!H21+'41cbenpreGI'!J21+'41cbenpreGI'!L21+'41cbenpreGI'!N21</f>
        <v>22184</v>
      </c>
      <c r="G21" s="165">
        <f t="shared" si="0"/>
        <v>62.260391232353847</v>
      </c>
      <c r="H21" s="164">
        <f>'41cbenpreGI'!P21</f>
        <v>5027</v>
      </c>
      <c r="I21" s="165">
        <f>H21*100/$N21</f>
        <v>14.108501024388875</v>
      </c>
      <c r="J21" s="164">
        <f>'41cbenpreGI'!R21</f>
        <v>8417</v>
      </c>
      <c r="K21" s="165">
        <f>J21*100/$N21</f>
        <v>23.622688108669418</v>
      </c>
      <c r="L21" s="164">
        <f>'41cbenpreGI'!T21</f>
        <v>3</v>
      </c>
      <c r="M21" s="165">
        <f t="shared" si="3"/>
        <v>8.4196345878588871E-3</v>
      </c>
      <c r="N21" s="164">
        <f t="shared" si="5"/>
        <v>35631</v>
      </c>
      <c r="O21" s="165">
        <f t="shared" si="5"/>
        <v>100</v>
      </c>
      <c r="P21" s="166"/>
      <c r="Q21" s="166">
        <f t="shared" si="4"/>
        <v>1.4314812582861276</v>
      </c>
    </row>
    <row r="22" spans="2:25" s="162" customFormat="1" ht="21" customHeight="1" x14ac:dyDescent="0.25">
      <c r="B22" s="146" t="s">
        <v>42</v>
      </c>
      <c r="C22" s="159"/>
      <c r="D22" s="163">
        <f>'41cbenpreGI'!D22</f>
        <v>55474</v>
      </c>
      <c r="F22" s="164">
        <f>'41cbenpreGI'!F22+'41cbenpreGI'!H22+'41cbenpreGI'!J22+'41cbenpreGI'!L22+'41cbenpreGI'!N22</f>
        <v>55454</v>
      </c>
      <c r="G22" s="165">
        <f t="shared" si="0"/>
        <v>73.212399662019436</v>
      </c>
      <c r="H22" s="164">
        <f>'41cbenpreGI'!P22</f>
        <v>5257</v>
      </c>
      <c r="I22" s="165">
        <f>H22*100/$N22</f>
        <v>6.9404837346852553</v>
      </c>
      <c r="J22" s="164">
        <f>'41cbenpreGI'!R22</f>
        <v>15032</v>
      </c>
      <c r="K22" s="165">
        <f>J22*100/$N22</f>
        <v>19.845796366708914</v>
      </c>
      <c r="L22" s="164">
        <f>'41cbenpreGI'!T22</f>
        <v>1</v>
      </c>
      <c r="M22" s="165">
        <f t="shared" si="3"/>
        <v>1.3202365863962822E-3</v>
      </c>
      <c r="N22" s="164">
        <f t="shared" si="5"/>
        <v>75744</v>
      </c>
      <c r="O22" s="165">
        <f t="shared" si="5"/>
        <v>100</v>
      </c>
      <c r="P22" s="166"/>
      <c r="Q22" s="166">
        <f t="shared" si="4"/>
        <v>1.3653964019180156</v>
      </c>
    </row>
    <row r="23" spans="2:25" s="162" customFormat="1" ht="18" customHeight="1" x14ac:dyDescent="0.25">
      <c r="B23" s="146" t="s">
        <v>43</v>
      </c>
      <c r="C23" s="159"/>
      <c r="D23" s="163">
        <f>'41cbenpreGI'!D23</f>
        <v>14084</v>
      </c>
      <c r="F23" s="164">
        <f>'41cbenpreGI'!F23+'41cbenpreGI'!H23+'41cbenpreGI'!J23+'41cbenpreGI'!L23+'41cbenpreGI'!N23</f>
        <v>9959</v>
      </c>
      <c r="G23" s="165">
        <f t="shared" si="0"/>
        <v>51.340344365398494</v>
      </c>
      <c r="H23" s="164">
        <f>'41cbenpreGI'!P23</f>
        <v>186</v>
      </c>
      <c r="I23" s="165">
        <f>H23*100/$N23</f>
        <v>0.95886173832353849</v>
      </c>
      <c r="J23" s="164">
        <f>'41cbenpreGI'!R23</f>
        <v>9252</v>
      </c>
      <c r="K23" s="165">
        <f>J23*100/$N23</f>
        <v>47.695638725641821</v>
      </c>
      <c r="L23" s="164">
        <f>'41cbenpreGI'!T23</f>
        <v>1</v>
      </c>
      <c r="M23" s="165">
        <f t="shared" si="3"/>
        <v>5.1551706361480567E-3</v>
      </c>
      <c r="N23" s="164">
        <f t="shared" si="5"/>
        <v>19398</v>
      </c>
      <c r="O23" s="165">
        <f t="shared" si="5"/>
        <v>100</v>
      </c>
      <c r="P23" s="166"/>
      <c r="Q23" s="166">
        <f t="shared" si="4"/>
        <v>1.3773075830729906</v>
      </c>
    </row>
    <row r="24" spans="2:25" s="162" customFormat="1" ht="22.5" customHeight="1" x14ac:dyDescent="0.25">
      <c r="B24" s="146" t="s">
        <v>44</v>
      </c>
      <c r="C24" s="159"/>
      <c r="D24" s="163">
        <f>'41cbenpreGI'!D24</f>
        <v>6305</v>
      </c>
      <c r="F24" s="164">
        <f>'41cbenpreGI'!F24+'41cbenpreGI'!H24+'41cbenpreGI'!J24+'41cbenpreGI'!L24+'41cbenpreGI'!N24</f>
        <v>4018</v>
      </c>
      <c r="G24" s="167">
        <f t="shared" si="0"/>
        <v>41.6243654822335</v>
      </c>
      <c r="H24" s="164">
        <f>'41cbenpreGI'!P24</f>
        <v>694</v>
      </c>
      <c r="I24" s="165">
        <f t="shared" si="1"/>
        <v>7.1894747746814458</v>
      </c>
      <c r="J24" s="164">
        <f>'41cbenpreGI'!R24</f>
        <v>4929</v>
      </c>
      <c r="K24" s="165">
        <f t="shared" si="2"/>
        <v>51.06184605822024</v>
      </c>
      <c r="L24" s="164">
        <f>'41cbenpreGI'!T24</f>
        <v>12</v>
      </c>
      <c r="M24" s="165">
        <f t="shared" si="3"/>
        <v>0.12431368486480887</v>
      </c>
      <c r="N24" s="163">
        <f t="shared" si="5"/>
        <v>9653</v>
      </c>
      <c r="O24" s="165">
        <f t="shared" si="5"/>
        <v>99.999999999999986</v>
      </c>
      <c r="P24" s="166"/>
      <c r="Q24" s="166">
        <f t="shared" si="4"/>
        <v>1.5310071371927041</v>
      </c>
    </row>
    <row r="25" spans="2:25" s="162" customFormat="1" ht="18" customHeight="1" x14ac:dyDescent="0.25">
      <c r="B25" s="146" t="s">
        <v>45</v>
      </c>
      <c r="C25" s="159"/>
      <c r="D25" s="163">
        <f>'41cbenpreGI'!D25</f>
        <v>29833</v>
      </c>
      <c r="F25" s="164">
        <f>'41cbenpreGI'!F25+'41cbenpreGI'!H25+'41cbenpreGI'!J25+'41cbenpreGI'!L25+'41cbenpreGI'!N25</f>
        <v>21418</v>
      </c>
      <c r="G25" s="167">
        <f t="shared" si="0"/>
        <v>50.61681712908257</v>
      </c>
      <c r="H25" s="164">
        <f>'41cbenpreGI'!P25</f>
        <v>33</v>
      </c>
      <c r="I25" s="165">
        <f t="shared" si="1"/>
        <v>7.798837264262419E-2</v>
      </c>
      <c r="J25" s="164">
        <f>'41cbenpreGI'!R25</f>
        <v>18290</v>
      </c>
      <c r="K25" s="165">
        <f t="shared" si="2"/>
        <v>43.224464716169592</v>
      </c>
      <c r="L25" s="164">
        <f>'41cbenpreGI'!T25</f>
        <v>2573</v>
      </c>
      <c r="M25" s="165">
        <f t="shared" si="3"/>
        <v>6.0807297821052133</v>
      </c>
      <c r="N25" s="163">
        <f t="shared" si="5"/>
        <v>42314</v>
      </c>
      <c r="O25" s="165">
        <f t="shared" si="5"/>
        <v>100</v>
      </c>
      <c r="P25" s="166"/>
      <c r="Q25" s="166">
        <f t="shared" si="4"/>
        <v>1.4183622163376126</v>
      </c>
    </row>
    <row r="26" spans="2:25" s="162" customFormat="1" ht="18" customHeight="1" x14ac:dyDescent="0.25">
      <c r="B26" s="146" t="s">
        <v>46</v>
      </c>
      <c r="C26" s="159"/>
      <c r="D26" s="163">
        <f>'41cbenpreGI'!D26</f>
        <v>2957</v>
      </c>
      <c r="F26" s="164">
        <f>'41cbenpreGI'!F26+'41cbenpreGI'!H26+'41cbenpreGI'!J26+'41cbenpreGI'!L26+'41cbenpreGI'!N26</f>
        <v>4167</v>
      </c>
      <c r="G26" s="167">
        <f t="shared" si="0"/>
        <v>99.049203708105537</v>
      </c>
      <c r="H26" s="164">
        <f>'41cbenpreGI'!P26</f>
        <v>36</v>
      </c>
      <c r="I26" s="165">
        <f t="shared" si="1"/>
        <v>0.85571666270501545</v>
      </c>
      <c r="J26" s="164">
        <f>'41cbenpreGI'!R26</f>
        <v>4</v>
      </c>
      <c r="K26" s="165">
        <f t="shared" si="2"/>
        <v>9.5079629189446166E-2</v>
      </c>
      <c r="L26" s="164">
        <f>'41cbenpreGI'!T26</f>
        <v>0</v>
      </c>
      <c r="M26" s="165">
        <f t="shared" si="3"/>
        <v>0</v>
      </c>
      <c r="N26" s="163">
        <f t="shared" si="5"/>
        <v>4207</v>
      </c>
      <c r="O26" s="165">
        <f t="shared" si="5"/>
        <v>100</v>
      </c>
      <c r="P26" s="166"/>
      <c r="Q26" s="166">
        <f t="shared" si="4"/>
        <v>1.4227257355427798</v>
      </c>
    </row>
    <row r="27" spans="2:25" s="162" customFormat="1" ht="18" customHeight="1" x14ac:dyDescent="0.25">
      <c r="B27" s="146" t="s">
        <v>1</v>
      </c>
      <c r="C27" s="159"/>
      <c r="D27" s="163">
        <f>'41cbenpreGI'!D27</f>
        <v>1146</v>
      </c>
      <c r="F27" s="164">
        <f>'41cbenpreGI'!F27+'41cbenpreGI'!H27+'41cbenpreGI'!J27+'41cbenpreGI'!L27+'41cbenpreGI'!N27</f>
        <v>1085</v>
      </c>
      <c r="G27" s="167">
        <f t="shared" si="0"/>
        <v>68.411097099621685</v>
      </c>
      <c r="H27" s="164">
        <f>'41cbenpreGI'!P27</f>
        <v>1</v>
      </c>
      <c r="I27" s="165">
        <f t="shared" si="1"/>
        <v>6.3051702395964693E-2</v>
      </c>
      <c r="J27" s="164">
        <f>'41cbenpreGI'!R27</f>
        <v>500</v>
      </c>
      <c r="K27" s="165">
        <f t="shared" si="2"/>
        <v>31.525851197982345</v>
      </c>
      <c r="L27" s="164">
        <f>'41cbenpreGI'!T27</f>
        <v>0</v>
      </c>
      <c r="M27" s="165">
        <f t="shared" si="3"/>
        <v>0</v>
      </c>
      <c r="N27" s="164">
        <f t="shared" si="5"/>
        <v>1586</v>
      </c>
      <c r="O27" s="165">
        <f t="shared" si="5"/>
        <v>100</v>
      </c>
      <c r="P27" s="166"/>
      <c r="Q27" s="166">
        <f t="shared" si="4"/>
        <v>1.3839441535776615</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532253</v>
      </c>
      <c r="E30" s="174"/>
      <c r="F30" s="147">
        <f>SUM(F10:F27)</f>
        <v>443518</v>
      </c>
      <c r="G30" s="175">
        <f>F30*100/$N30</f>
        <v>58.941148953587891</v>
      </c>
      <c r="H30" s="147">
        <f>SUM(H10:H27)</f>
        <v>61495</v>
      </c>
      <c r="I30" s="175">
        <f>H30*100/$N30</f>
        <v>8.1723536697515939</v>
      </c>
      <c r="J30" s="147">
        <f>SUM(J10:J27)</f>
        <v>243459</v>
      </c>
      <c r="K30" s="175">
        <f>J30*100/$N30</f>
        <v>32.354387382454725</v>
      </c>
      <c r="L30" s="147">
        <f>SUM(L10:L28)</f>
        <v>4004</v>
      </c>
      <c r="M30" s="175">
        <f>L30*100/$N30</f>
        <v>0.5321099942057953</v>
      </c>
      <c r="N30" s="147">
        <f>F30+H30+J30+L30</f>
        <v>752476</v>
      </c>
      <c r="O30" s="175">
        <f>G30+I30+K30+M30</f>
        <v>100</v>
      </c>
      <c r="P30" s="176"/>
      <c r="Q30" s="176">
        <f>(N30/D30)</f>
        <v>1.4137562399836168</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34"/>
      <c r="C3" s="1434"/>
      <c r="D3" s="1434"/>
      <c r="E3" s="1434"/>
      <c r="F3" s="1434"/>
      <c r="G3" s="1434"/>
      <c r="H3" s="1434"/>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530" t="s">
        <v>421</v>
      </c>
      <c r="B4" s="1530"/>
      <c r="C4" s="1530"/>
      <c r="D4" s="1530"/>
      <c r="E4" s="1530"/>
      <c r="F4" s="1530"/>
      <c r="G4" s="1530"/>
      <c r="H4" s="1530"/>
      <c r="I4" s="1530"/>
      <c r="J4" s="1530"/>
      <c r="K4" s="1530"/>
      <c r="L4" s="1530"/>
      <c r="M4" s="1530"/>
      <c r="N4" s="1530"/>
      <c r="O4" s="1530"/>
      <c r="P4" s="1530"/>
      <c r="Q4" s="1530"/>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72" t="str">
        <f>porsaad!$B$6</f>
        <v>Situación a 28 de febrero de 2025</v>
      </c>
      <c r="C5" s="1472"/>
      <c r="D5" s="1472"/>
      <c r="E5" s="1472"/>
      <c r="F5" s="1472"/>
      <c r="G5" s="1472"/>
      <c r="H5" s="1472"/>
      <c r="I5" s="1472"/>
      <c r="J5" s="1472"/>
      <c r="K5" s="1472"/>
      <c r="L5" s="1472"/>
      <c r="M5" s="1472"/>
      <c r="N5" s="1472"/>
      <c r="O5" s="1472"/>
      <c r="P5" s="1472"/>
      <c r="Q5" s="1472"/>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604" t="s">
        <v>12</v>
      </c>
      <c r="C8" s="1601" t="s">
        <v>474</v>
      </c>
      <c r="D8" s="1603"/>
      <c r="E8" s="437"/>
      <c r="F8" s="1562" t="s">
        <v>481</v>
      </c>
      <c r="G8" s="1600"/>
      <c r="H8" s="437"/>
      <c r="I8" s="1601" t="s">
        <v>251</v>
      </c>
      <c r="J8" s="1602"/>
      <c r="K8" s="1603"/>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605"/>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8631862</v>
      </c>
      <c r="D11" s="676">
        <v>17.753838233662304</v>
      </c>
      <c r="E11" s="756"/>
      <c r="F11" s="758">
        <v>1059893</v>
      </c>
      <c r="G11" s="759">
        <v>16.24617275870235</v>
      </c>
      <c r="H11" s="756"/>
      <c r="I11" s="760">
        <v>298289</v>
      </c>
      <c r="J11" s="761">
        <f>I11*100/C11</f>
        <v>3.4556738743042925</v>
      </c>
      <c r="K11" s="759">
        <f>I11*100/F11</f>
        <v>28.143312579666059</v>
      </c>
      <c r="L11" s="396"/>
      <c r="M11" s="396">
        <f>_xlfn.RANK.EQ(K11,K$11:K$31,0)</f>
        <v>2</v>
      </c>
      <c r="N11" s="396">
        <v>1</v>
      </c>
      <c r="O11" s="396">
        <f>MATCH(N11,M$11:M$31,0)</f>
        <v>7</v>
      </c>
      <c r="P11" s="568" t="str">
        <f t="shared" ref="P11:P29" si="0">INDEX(B$11:B$31,O11,1)</f>
        <v>Castilla y León</v>
      </c>
      <c r="Q11" s="762">
        <f>INDEX(K$11:K$31,O11,1)</f>
        <v>30.185711823509134</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1351591</v>
      </c>
      <c r="D12" s="684">
        <v>2.7799248843498505</v>
      </c>
      <c r="E12" s="756"/>
      <c r="F12" s="765">
        <v>185859</v>
      </c>
      <c r="G12" s="766">
        <v>2.8488700489197121</v>
      </c>
      <c r="H12" s="756"/>
      <c r="I12" s="767">
        <v>45544</v>
      </c>
      <c r="J12" s="448">
        <f t="shared" ref="J12:J28" si="1">I12*100/C12</f>
        <v>3.3696584247749506</v>
      </c>
      <c r="K12" s="766">
        <f t="shared" ref="K12:K28" si="2">I12*100/F12</f>
        <v>24.504597571277152</v>
      </c>
      <c r="L12" s="396"/>
      <c r="M12" s="396">
        <f t="shared" ref="M12:M31" si="3">_xlfn.RANK.EQ(K12,K$11:K$31,0)</f>
        <v>6</v>
      </c>
      <c r="N12" s="396">
        <v>2</v>
      </c>
      <c r="O12" s="396">
        <f t="shared" ref="O12:O29" si="4">MATCH(N12,M$11:M$31,0)</f>
        <v>1</v>
      </c>
      <c r="P12" s="568" t="str">
        <f t="shared" si="0"/>
        <v>Andalucía</v>
      </c>
      <c r="Q12" s="762">
        <f t="shared" ref="Q12:Q29" si="5">INDEX(K$11:K$31,O12,1)</f>
        <v>28.143312579666059</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1009599</v>
      </c>
      <c r="D13" s="684">
        <v>2.0765226931184988</v>
      </c>
      <c r="E13" s="756"/>
      <c r="F13" s="765">
        <v>187814</v>
      </c>
      <c r="G13" s="766">
        <v>2.8788365339736401</v>
      </c>
      <c r="H13" s="756"/>
      <c r="I13" s="767">
        <v>33872</v>
      </c>
      <c r="J13" s="448">
        <f t="shared" si="1"/>
        <v>3.35499539916343</v>
      </c>
      <c r="K13" s="766">
        <f t="shared" si="2"/>
        <v>18.034864280618059</v>
      </c>
      <c r="L13" s="396"/>
      <c r="M13" s="396">
        <f t="shared" si="3"/>
        <v>15</v>
      </c>
      <c r="N13" s="396">
        <v>3</v>
      </c>
      <c r="O13" s="396">
        <f>MATCH(N13,M$11:M$31,0)</f>
        <v>8</v>
      </c>
      <c r="P13" s="568" t="str">
        <f t="shared" si="0"/>
        <v>Castilla - La Mancha</v>
      </c>
      <c r="Q13" s="762">
        <f t="shared" si="5"/>
        <v>26.988499486771268</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1231768</v>
      </c>
      <c r="D14" s="684">
        <v>2.533475374537006</v>
      </c>
      <c r="E14" s="756"/>
      <c r="F14" s="765">
        <v>123205</v>
      </c>
      <c r="G14" s="766">
        <v>1.8885016834113664</v>
      </c>
      <c r="H14" s="756"/>
      <c r="I14" s="767">
        <v>31979</v>
      </c>
      <c r="J14" s="448">
        <f t="shared" si="1"/>
        <v>2.596186944294705</v>
      </c>
      <c r="K14" s="766">
        <f t="shared" si="2"/>
        <v>25.955927113347673</v>
      </c>
      <c r="L14" s="396"/>
      <c r="M14" s="396">
        <f t="shared" si="3"/>
        <v>4</v>
      </c>
      <c r="N14" s="396">
        <v>4</v>
      </c>
      <c r="O14" s="396">
        <f t="shared" si="4"/>
        <v>4</v>
      </c>
      <c r="P14" s="568" t="str">
        <f t="shared" si="0"/>
        <v>Balears, Illes</v>
      </c>
      <c r="Q14" s="762">
        <f t="shared" si="5"/>
        <v>25.955927113347673</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2238754</v>
      </c>
      <c r="D15" s="684">
        <v>4.6046237023905645</v>
      </c>
      <c r="E15" s="756"/>
      <c r="F15" s="765">
        <v>262023</v>
      </c>
      <c r="G15" s="766">
        <v>4.0163213878697812</v>
      </c>
      <c r="H15" s="756"/>
      <c r="I15" s="767">
        <v>45948</v>
      </c>
      <c r="J15" s="448">
        <f t="shared" si="1"/>
        <v>2.0523916428513362</v>
      </c>
      <c r="K15" s="766">
        <f t="shared" si="2"/>
        <v>17.535865172141378</v>
      </c>
      <c r="L15" s="396"/>
      <c r="M15" s="396">
        <f t="shared" si="3"/>
        <v>16</v>
      </c>
      <c r="N15" s="396">
        <v>5</v>
      </c>
      <c r="O15" s="396">
        <f t="shared" si="4"/>
        <v>10</v>
      </c>
      <c r="P15" s="568" t="str">
        <f t="shared" si="0"/>
        <v>Comunitat Valenciana</v>
      </c>
      <c r="Q15" s="762">
        <f t="shared" si="5"/>
        <v>25.32219333887284</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590851</v>
      </c>
      <c r="D16" s="684">
        <v>1.2152503219117274</v>
      </c>
      <c r="E16" s="756"/>
      <c r="F16" s="769">
        <v>102326</v>
      </c>
      <c r="G16" s="766">
        <v>1.5684657542855522</v>
      </c>
      <c r="H16" s="756"/>
      <c r="I16" s="767">
        <v>17860</v>
      </c>
      <c r="J16" s="448">
        <f t="shared" si="1"/>
        <v>3.0227586988936297</v>
      </c>
      <c r="K16" s="766">
        <f t="shared" si="2"/>
        <v>17.454019506283839</v>
      </c>
      <c r="L16" s="396"/>
      <c r="M16" s="396">
        <f t="shared" si="3"/>
        <v>17</v>
      </c>
      <c r="N16" s="396">
        <v>6</v>
      </c>
      <c r="O16" s="396">
        <f t="shared" si="4"/>
        <v>2</v>
      </c>
      <c r="P16" s="568" t="str">
        <f t="shared" si="0"/>
        <v>Aragón</v>
      </c>
      <c r="Q16" s="770">
        <f t="shared" si="5"/>
        <v>24.504597571277152</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2391682</v>
      </c>
      <c r="D17" s="684">
        <v>4.9191629030169768</v>
      </c>
      <c r="E17" s="756"/>
      <c r="F17" s="772">
        <v>417744</v>
      </c>
      <c r="G17" s="773">
        <v>6.4032323950732337</v>
      </c>
      <c r="H17" s="756"/>
      <c r="I17" s="774">
        <v>126099</v>
      </c>
      <c r="J17" s="587">
        <f t="shared" si="1"/>
        <v>5.272398253613984</v>
      </c>
      <c r="K17" s="773">
        <f t="shared" si="2"/>
        <v>30.185711823509134</v>
      </c>
      <c r="L17" s="396"/>
      <c r="M17" s="396">
        <f t="shared" si="3"/>
        <v>1</v>
      </c>
      <c r="N17" s="396">
        <v>7</v>
      </c>
      <c r="O17" s="396">
        <f t="shared" si="4"/>
        <v>11</v>
      </c>
      <c r="P17" s="568" t="str">
        <f t="shared" si="0"/>
        <v>Extremadura</v>
      </c>
      <c r="Q17" s="762">
        <f t="shared" si="5"/>
        <v>23.896459025488941</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2104433</v>
      </c>
      <c r="D18" s="684">
        <v>4.3283550009929108</v>
      </c>
      <c r="E18" s="756"/>
      <c r="F18" s="772">
        <v>286422</v>
      </c>
      <c r="G18" s="773">
        <v>4.3903123182180135</v>
      </c>
      <c r="H18" s="756"/>
      <c r="I18" s="774">
        <v>77301</v>
      </c>
      <c r="J18" s="587">
        <f t="shared" si="1"/>
        <v>3.6732459527103023</v>
      </c>
      <c r="K18" s="773">
        <f t="shared" si="2"/>
        <v>26.988499486771268</v>
      </c>
      <c r="L18" s="396"/>
      <c r="M18" s="396">
        <f t="shared" si="3"/>
        <v>3</v>
      </c>
      <c r="N18" s="396">
        <v>8</v>
      </c>
      <c r="O18" s="396">
        <f t="shared" si="4"/>
        <v>21</v>
      </c>
      <c r="P18" s="568" t="str">
        <f t="shared" si="0"/>
        <v>TOTAL</v>
      </c>
      <c r="Q18" s="762">
        <f t="shared" si="5"/>
        <v>23.352245685324316</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8012231</v>
      </c>
      <c r="D19" s="684">
        <v>16.479393792988624</v>
      </c>
      <c r="E19" s="756"/>
      <c r="F19" s="772">
        <v>1087880</v>
      </c>
      <c r="G19" s="773">
        <v>16.675161002796617</v>
      </c>
      <c r="H19" s="756"/>
      <c r="I19" s="774">
        <v>231545</v>
      </c>
      <c r="J19" s="587">
        <f t="shared" si="1"/>
        <v>2.8898942129851224</v>
      </c>
      <c r="K19" s="773">
        <f t="shared" si="2"/>
        <v>21.284057065117477</v>
      </c>
      <c r="L19" s="396"/>
      <c r="M19" s="396">
        <f t="shared" si="3"/>
        <v>12</v>
      </c>
      <c r="N19" s="396">
        <v>9</v>
      </c>
      <c r="O19" s="396">
        <f>MATCH(N19,M$11:M$31,0)</f>
        <v>13</v>
      </c>
      <c r="P19" s="568" t="str">
        <f t="shared" si="0"/>
        <v>Madrid, Comunidad de</v>
      </c>
      <c r="Q19" s="762">
        <f t="shared" si="5"/>
        <v>22.822331158728581</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5319285</v>
      </c>
      <c r="D20" s="684">
        <v>10.94059722094102</v>
      </c>
      <c r="E20" s="756"/>
      <c r="F20" s="772">
        <v>655895</v>
      </c>
      <c r="G20" s="773">
        <v>10.053640774652798</v>
      </c>
      <c r="H20" s="756"/>
      <c r="I20" s="774">
        <v>166087</v>
      </c>
      <c r="J20" s="587">
        <f t="shared" si="1"/>
        <v>3.122355730140423</v>
      </c>
      <c r="K20" s="773">
        <f>I20*100/F20</f>
        <v>25.32219333887284</v>
      </c>
      <c r="L20" s="396"/>
      <c r="M20" s="396">
        <f t="shared" si="3"/>
        <v>5</v>
      </c>
      <c r="N20" s="396">
        <v>10</v>
      </c>
      <c r="O20" s="396">
        <f t="shared" si="4"/>
        <v>14</v>
      </c>
      <c r="P20" s="568" t="str">
        <f t="shared" si="0"/>
        <v>Murcia, Región de</v>
      </c>
      <c r="Q20" s="762">
        <f t="shared" si="5"/>
        <v>22.615489539245381</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1054681</v>
      </c>
      <c r="D21" s="684">
        <v>2.1692464339811264</v>
      </c>
      <c r="E21" s="756"/>
      <c r="F21" s="765">
        <v>151399</v>
      </c>
      <c r="G21" s="766">
        <v>2.3206628494525177</v>
      </c>
      <c r="H21" s="756"/>
      <c r="I21" s="767">
        <v>36179</v>
      </c>
      <c r="J21" s="448">
        <f t="shared" si="1"/>
        <v>3.430326326159284</v>
      </c>
      <c r="K21" s="766">
        <f t="shared" si="2"/>
        <v>23.896459025488941</v>
      </c>
      <c r="L21" s="396"/>
      <c r="M21" s="396">
        <f t="shared" si="3"/>
        <v>7</v>
      </c>
      <c r="N21" s="396">
        <v>11</v>
      </c>
      <c r="O21" s="396">
        <f t="shared" si="4"/>
        <v>17</v>
      </c>
      <c r="P21" s="568" t="str">
        <f t="shared" si="0"/>
        <v>Rioja, La</v>
      </c>
      <c r="Q21" s="762">
        <f t="shared" si="5"/>
        <v>21.383245834284409</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2705833</v>
      </c>
      <c r="D22" s="684">
        <v>5.5653022915919159</v>
      </c>
      <c r="E22" s="756"/>
      <c r="F22" s="765">
        <v>482428</v>
      </c>
      <c r="G22" s="766">
        <v>7.3947168550365534</v>
      </c>
      <c r="H22" s="756"/>
      <c r="I22" s="767">
        <v>77397</v>
      </c>
      <c r="J22" s="448">
        <f t="shared" si="1"/>
        <v>2.8603760838159635</v>
      </c>
      <c r="K22" s="766">
        <f t="shared" si="2"/>
        <v>16.043223030172378</v>
      </c>
      <c r="L22" s="396"/>
      <c r="M22" s="396">
        <f t="shared" si="3"/>
        <v>19</v>
      </c>
      <c r="N22" s="396">
        <v>12</v>
      </c>
      <c r="O22" s="396">
        <f t="shared" si="4"/>
        <v>9</v>
      </c>
      <c r="P22" s="568" t="str">
        <f t="shared" si="0"/>
        <v>Cataluña</v>
      </c>
      <c r="Q22" s="762">
        <f t="shared" si="5"/>
        <v>21.284057065117477</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7009268</v>
      </c>
      <c r="D23" s="684">
        <v>14.416519889727814</v>
      </c>
      <c r="E23" s="756"/>
      <c r="F23" s="765">
        <v>834941</v>
      </c>
      <c r="G23" s="766">
        <v>12.798080305581507</v>
      </c>
      <c r="H23" s="756"/>
      <c r="I23" s="767">
        <v>190553</v>
      </c>
      <c r="J23" s="448">
        <f t="shared" si="1"/>
        <v>2.7185863060165483</v>
      </c>
      <c r="K23" s="766">
        <f t="shared" si="2"/>
        <v>22.822331158728581</v>
      </c>
      <c r="L23" s="396"/>
      <c r="M23" s="396">
        <f t="shared" si="3"/>
        <v>9</v>
      </c>
      <c r="N23" s="396">
        <v>13</v>
      </c>
      <c r="O23" s="396">
        <f t="shared" si="4"/>
        <v>16</v>
      </c>
      <c r="P23" s="568" t="str">
        <f t="shared" si="0"/>
        <v>País Vasco</v>
      </c>
      <c r="Q23" s="762">
        <f t="shared" si="5"/>
        <v>20.955005517519609</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1568492</v>
      </c>
      <c r="D24" s="684">
        <v>3.226042450492542</v>
      </c>
      <c r="E24" s="756"/>
      <c r="F24" s="765">
        <v>199412</v>
      </c>
      <c r="G24" s="766">
        <v>3.0566121317513688</v>
      </c>
      <c r="H24" s="756"/>
      <c r="I24" s="767">
        <v>45098</v>
      </c>
      <c r="J24" s="448">
        <f t="shared" si="1"/>
        <v>2.8752457774728848</v>
      </c>
      <c r="K24" s="766">
        <f>I24*100/F24</f>
        <v>22.615489539245381</v>
      </c>
      <c r="L24" s="396"/>
      <c r="M24" s="396">
        <f t="shared" si="3"/>
        <v>10</v>
      </c>
      <c r="N24" s="396">
        <v>14</v>
      </c>
      <c r="O24" s="396">
        <f t="shared" si="4"/>
        <v>15</v>
      </c>
      <c r="P24" s="568" t="str">
        <f t="shared" si="0"/>
        <v>Navarra, Comunidad Foral de</v>
      </c>
      <c r="Q24" s="762">
        <f t="shared" si="5"/>
        <v>18.996598437888899</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678333</v>
      </c>
      <c r="D25" s="684">
        <v>1.3951815205751497</v>
      </c>
      <c r="E25" s="756"/>
      <c r="F25" s="769">
        <v>84373</v>
      </c>
      <c r="G25" s="766">
        <v>1.2932799199258731</v>
      </c>
      <c r="H25" s="756"/>
      <c r="I25" s="767">
        <v>16028</v>
      </c>
      <c r="J25" s="448">
        <f t="shared" si="1"/>
        <v>2.3628512839564051</v>
      </c>
      <c r="K25" s="766">
        <f t="shared" si="2"/>
        <v>18.996598437888899</v>
      </c>
      <c r="L25" s="396"/>
      <c r="M25" s="396">
        <f t="shared" si="3"/>
        <v>14</v>
      </c>
      <c r="N25" s="396">
        <v>15</v>
      </c>
      <c r="O25" s="396">
        <f t="shared" si="4"/>
        <v>3</v>
      </c>
      <c r="P25" s="568" t="str">
        <f t="shared" si="0"/>
        <v>Asturias, Principado de</v>
      </c>
      <c r="Q25" s="770">
        <f t="shared" si="5"/>
        <v>18.034864280618059</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2227684</v>
      </c>
      <c r="D26" s="684">
        <v>4.5818551514977628</v>
      </c>
      <c r="E26" s="756"/>
      <c r="F26" s="769">
        <v>337108</v>
      </c>
      <c r="G26" s="766">
        <v>5.1672336795701383</v>
      </c>
      <c r="H26" s="756"/>
      <c r="I26" s="767">
        <v>70641</v>
      </c>
      <c r="J26" s="448">
        <f t="shared" si="1"/>
        <v>3.1710511903842735</v>
      </c>
      <c r="K26" s="766">
        <f t="shared" si="2"/>
        <v>20.955005517519609</v>
      </c>
      <c r="L26" s="396"/>
      <c r="M26" s="396">
        <f t="shared" si="3"/>
        <v>13</v>
      </c>
      <c r="N26" s="396">
        <v>16</v>
      </c>
      <c r="O26" s="396">
        <f t="shared" si="4"/>
        <v>5</v>
      </c>
      <c r="P26" s="568" t="str">
        <f t="shared" si="0"/>
        <v>Canarias</v>
      </c>
      <c r="Q26" s="762">
        <f t="shared" si="5"/>
        <v>17.535865172141378</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324184</v>
      </c>
      <c r="D27" s="686">
        <v>0.6667750589550181</v>
      </c>
      <c r="E27" s="756"/>
      <c r="F27" s="769">
        <v>43810</v>
      </c>
      <c r="G27" s="775">
        <v>0.67152517146424218</v>
      </c>
      <c r="H27" s="756"/>
      <c r="I27" s="767">
        <v>9368</v>
      </c>
      <c r="J27" s="448">
        <f t="shared" si="1"/>
        <v>2.8897169508674088</v>
      </c>
      <c r="K27" s="775">
        <f t="shared" si="2"/>
        <v>21.383245834284409</v>
      </c>
      <c r="L27" s="396"/>
      <c r="M27" s="396">
        <f t="shared" si="3"/>
        <v>11</v>
      </c>
      <c r="N27" s="396">
        <v>17</v>
      </c>
      <c r="O27" s="396">
        <f t="shared" si="4"/>
        <v>6</v>
      </c>
      <c r="P27" s="568" t="str">
        <f t="shared" si="0"/>
        <v>Cantabria</v>
      </c>
      <c r="Q27" s="762">
        <f t="shared" si="5"/>
        <v>17.454019506283839</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169164</v>
      </c>
      <c r="D28" s="775">
        <v>0.34793307526918876</v>
      </c>
      <c r="E28" s="756"/>
      <c r="F28" s="769">
        <v>21423</v>
      </c>
      <c r="G28" s="775">
        <v>0.32837442931473315</v>
      </c>
      <c r="H28" s="756"/>
      <c r="I28" s="767">
        <v>3702</v>
      </c>
      <c r="J28" s="448">
        <f t="shared" si="1"/>
        <v>2.1884088813222671</v>
      </c>
      <c r="K28" s="775">
        <f t="shared" si="2"/>
        <v>17.280492928161323</v>
      </c>
      <c r="L28" s="396"/>
      <c r="M28" s="396">
        <f t="shared" si="3"/>
        <v>18</v>
      </c>
      <c r="N28" s="396">
        <v>18</v>
      </c>
      <c r="O28" s="396">
        <f t="shared" si="4"/>
        <v>18</v>
      </c>
      <c r="P28" s="568" t="str">
        <f t="shared" si="0"/>
        <v>Ceuta y Melilla</v>
      </c>
      <c r="Q28" s="762">
        <f t="shared" si="5"/>
        <v>17.280492928161323</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12</v>
      </c>
      <c r="P29" s="568" t="str">
        <f t="shared" si="0"/>
        <v>Galicia</v>
      </c>
      <c r="Q29" s="762">
        <f t="shared" si="5"/>
        <v>16.043223030172378</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56" t="s">
        <v>0</v>
      </c>
      <c r="C31" s="1257">
        <f>SUM(C11:C28)</f>
        <v>48619695</v>
      </c>
      <c r="D31" s="1258">
        <f>SUM(D11:D28)</f>
        <v>99.999999999999986</v>
      </c>
      <c r="E31" s="320"/>
      <c r="F31" s="1257">
        <f>SUM(F11:F28)</f>
        <v>6523955</v>
      </c>
      <c r="G31" s="1258">
        <f>SUM(G11:G28)</f>
        <v>100</v>
      </c>
      <c r="H31" s="320"/>
      <c r="I31" s="1257">
        <f>SUM(I11:I30)</f>
        <v>1523490</v>
      </c>
      <c r="J31" s="1259">
        <f>I31*100/C31</f>
        <v>3.1334832520031233</v>
      </c>
      <c r="K31" s="1258">
        <f>I31*100/F31</f>
        <v>23.352245685324316</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76" t="str">
        <f>'22solcasaadpot'!B32:M32</f>
        <v>(1) Cifras INE de población referidas al 01/01/2024. Real Decreto 1210/2024, de 28 de noviembre BOE 12.12.24.</v>
      </c>
      <c r="C33" s="1476"/>
      <c r="D33" s="1476"/>
      <c r="E33" s="1476"/>
      <c r="F33" s="1476"/>
      <c r="G33" s="1476"/>
      <c r="H33" s="1476"/>
      <c r="I33" s="1476"/>
      <c r="J33" s="1476"/>
      <c r="K33" s="1476"/>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77" t="str">
        <f>'22solcasaadpot'!B33:Q33</f>
        <v>(2) Cifras de Población Potencialmente Dependiente calculadas según lo explicado en la metodología</v>
      </c>
      <c r="C34" s="1477"/>
      <c r="D34" s="1477"/>
      <c r="E34" s="1477"/>
      <c r="F34" s="1477"/>
      <c r="G34" s="1477"/>
      <c r="H34" s="1477"/>
      <c r="I34" s="1477"/>
      <c r="J34" s="1477"/>
      <c r="K34" s="1477"/>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2"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3"/>
      <c r="C2" s="1433"/>
    </row>
    <row r="3" spans="1:53" s="345" customFormat="1" ht="4.5" customHeight="1" x14ac:dyDescent="0.25">
      <c r="B3" s="1434"/>
      <c r="C3" s="1434"/>
    </row>
    <row r="4" spans="1:53" s="345" customFormat="1" ht="17.25" customHeight="1" x14ac:dyDescent="0.25">
      <c r="A4" s="1435" t="s">
        <v>425</v>
      </c>
      <c r="B4" s="1435"/>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1:53" s="345" customFormat="1" ht="17.25" customHeight="1" x14ac:dyDescent="0.25">
      <c r="B5" s="1436" t="str">
        <f>porsaad!$B$6</f>
        <v>Situación a 28 de febrero de 2025</v>
      </c>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row>
    <row r="6" spans="1:53" s="345" customFormat="1" ht="6" customHeight="1" x14ac:dyDescent="0.25"/>
    <row r="7" spans="1:53" s="322" customFormat="1" ht="12.75" customHeight="1" x14ac:dyDescent="0.25">
      <c r="A7" s="316"/>
      <c r="B7" s="1437" t="s">
        <v>12</v>
      </c>
      <c r="C7" s="317"/>
      <c r="D7" s="1440" t="s">
        <v>251</v>
      </c>
      <c r="E7" s="1441"/>
      <c r="F7" s="1441"/>
      <c r="G7" s="1441"/>
      <c r="H7" s="1441"/>
      <c r="I7" s="318"/>
      <c r="J7" s="1444"/>
      <c r="K7" s="1444"/>
      <c r="L7" s="1444"/>
      <c r="M7" s="1444"/>
      <c r="N7" s="1444"/>
      <c r="O7" s="1444"/>
      <c r="P7" s="318"/>
      <c r="Q7" s="1444"/>
      <c r="R7" s="1444"/>
      <c r="S7" s="1444"/>
      <c r="T7" s="1444"/>
      <c r="U7" s="1444"/>
      <c r="V7" s="1444"/>
      <c r="W7" s="318"/>
      <c r="X7" s="1444"/>
      <c r="Y7" s="1444"/>
      <c r="Z7" s="1444"/>
      <c r="AA7" s="1444"/>
      <c r="AB7" s="1444"/>
      <c r="AC7" s="1445"/>
      <c r="AD7" s="319"/>
      <c r="AE7" s="319"/>
      <c r="AF7" s="320"/>
      <c r="AG7" s="320"/>
      <c r="AH7" s="320"/>
      <c r="AI7" s="320"/>
      <c r="AJ7" s="320"/>
      <c r="AK7" s="320"/>
      <c r="AL7" s="321"/>
    </row>
    <row r="8" spans="1:53" s="322" customFormat="1" ht="33.75" customHeight="1" x14ac:dyDescent="0.25">
      <c r="A8" s="316"/>
      <c r="B8" s="1438"/>
      <c r="C8" s="317"/>
      <c r="D8" s="1442"/>
      <c r="E8" s="1443"/>
      <c r="F8" s="1443"/>
      <c r="G8" s="1443"/>
      <c r="H8" s="1443"/>
      <c r="I8" s="323"/>
      <c r="J8" s="1446" t="s">
        <v>252</v>
      </c>
      <c r="K8" s="1447"/>
      <c r="L8" s="1447"/>
      <c r="M8" s="1447"/>
      <c r="N8" s="1447"/>
      <c r="O8" s="1448"/>
      <c r="P8" s="317"/>
      <c r="Q8" s="1446" t="s">
        <v>253</v>
      </c>
      <c r="R8" s="1447"/>
      <c r="S8" s="1447"/>
      <c r="T8" s="1447"/>
      <c r="U8" s="1447"/>
      <c r="V8" s="1448"/>
      <c r="W8" s="317"/>
      <c r="X8" s="1446" t="s">
        <v>254</v>
      </c>
      <c r="Y8" s="1447"/>
      <c r="Z8" s="1447"/>
      <c r="AA8" s="1447"/>
      <c r="AB8" s="1447"/>
      <c r="AC8" s="1448"/>
      <c r="AD8" s="319"/>
      <c r="AE8" s="319"/>
      <c r="AF8" s="320"/>
      <c r="AG8" s="320"/>
      <c r="AH8" s="320"/>
      <c r="AI8" s="320"/>
      <c r="AJ8" s="320"/>
      <c r="AK8" s="320"/>
      <c r="AL8" s="321"/>
    </row>
    <row r="9" spans="1:53" s="322" customFormat="1" ht="21.75" customHeight="1" x14ac:dyDescent="0.25">
      <c r="A9" s="316"/>
      <c r="B9" s="1438"/>
      <c r="C9" s="317"/>
      <c r="D9" s="1449" t="s">
        <v>9</v>
      </c>
      <c r="E9" s="1451" t="s">
        <v>24</v>
      </c>
      <c r="F9" s="1452"/>
      <c r="G9" s="1451" t="s">
        <v>23</v>
      </c>
      <c r="H9" s="1453"/>
      <c r="I9" s="323"/>
      <c r="J9" s="1454" t="s">
        <v>9</v>
      </c>
      <c r="K9" s="1457" t="s">
        <v>223</v>
      </c>
      <c r="L9" s="1459" t="s">
        <v>24</v>
      </c>
      <c r="M9" s="1460"/>
      <c r="N9" s="1455" t="s">
        <v>23</v>
      </c>
      <c r="O9" s="1456"/>
      <c r="P9" s="317"/>
      <c r="Q9" s="1454" t="s">
        <v>9</v>
      </c>
      <c r="R9" s="1457" t="s">
        <v>223</v>
      </c>
      <c r="S9" s="1459" t="s">
        <v>24</v>
      </c>
      <c r="T9" s="1460"/>
      <c r="U9" s="1455" t="s">
        <v>23</v>
      </c>
      <c r="V9" s="1456"/>
      <c r="W9" s="317"/>
      <c r="X9" s="1454" t="s">
        <v>9</v>
      </c>
      <c r="Y9" s="1457" t="s">
        <v>223</v>
      </c>
      <c r="Z9" s="1459" t="s">
        <v>24</v>
      </c>
      <c r="AA9" s="1460"/>
      <c r="AB9" s="1455" t="s">
        <v>23</v>
      </c>
      <c r="AC9" s="1456"/>
      <c r="AD9" s="319"/>
      <c r="AE9" s="319"/>
      <c r="AF9" s="320"/>
      <c r="AG9" s="320"/>
      <c r="AH9" s="320"/>
      <c r="AI9" s="320"/>
      <c r="AJ9" s="320"/>
      <c r="AK9" s="320"/>
      <c r="AL9" s="321"/>
    </row>
    <row r="10" spans="1:53" s="322" customFormat="1" ht="36.75" customHeight="1" x14ac:dyDescent="0.25">
      <c r="A10" s="316"/>
      <c r="B10" s="1439"/>
      <c r="C10" s="317"/>
      <c r="D10" s="1450"/>
      <c r="E10" s="407" t="s">
        <v>9</v>
      </c>
      <c r="F10" s="403" t="s">
        <v>223</v>
      </c>
      <c r="G10" s="406" t="s">
        <v>9</v>
      </c>
      <c r="H10" s="886" t="s">
        <v>223</v>
      </c>
      <c r="I10" s="346"/>
      <c r="J10" s="1450"/>
      <c r="K10" s="1458"/>
      <c r="L10" s="404" t="s">
        <v>9</v>
      </c>
      <c r="M10" s="403" t="s">
        <v>223</v>
      </c>
      <c r="N10" s="407" t="s">
        <v>9</v>
      </c>
      <c r="O10" s="402" t="s">
        <v>223</v>
      </c>
      <c r="P10" s="347"/>
      <c r="Q10" s="1450"/>
      <c r="R10" s="1458"/>
      <c r="S10" s="404" t="s">
        <v>9</v>
      </c>
      <c r="T10" s="403" t="s">
        <v>223</v>
      </c>
      <c r="U10" s="407" t="s">
        <v>9</v>
      </c>
      <c r="V10" s="402" t="s">
        <v>223</v>
      </c>
      <c r="W10" s="347"/>
      <c r="X10" s="1450"/>
      <c r="Y10" s="1458"/>
      <c r="Z10" s="404" t="s">
        <v>9</v>
      </c>
      <c r="AA10" s="403" t="s">
        <v>223</v>
      </c>
      <c r="AB10" s="407" t="s">
        <v>9</v>
      </c>
      <c r="AC10" s="402" t="s">
        <v>223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298289</v>
      </c>
      <c r="E12" s="352">
        <f>L12+S12+Z12</f>
        <v>187276</v>
      </c>
      <c r="F12" s="353">
        <f>E12/$D12*100</f>
        <v>62.783408037172009</v>
      </c>
      <c r="G12" s="352">
        <f>N12+U12+AB12</f>
        <v>111013</v>
      </c>
      <c r="H12" s="354">
        <f>G12/$D12*100</f>
        <v>37.216591962827991</v>
      </c>
      <c r="I12" s="350"/>
      <c r="J12" s="355">
        <v>89313</v>
      </c>
      <c r="K12" s="356">
        <v>29.941767882825044</v>
      </c>
      <c r="L12" s="357">
        <v>36351</v>
      </c>
      <c r="M12" s="353">
        <v>40.700681871620034</v>
      </c>
      <c r="N12" s="357">
        <v>52962</v>
      </c>
      <c r="O12" s="358">
        <v>59.299318128379966</v>
      </c>
      <c r="P12" s="350"/>
      <c r="Q12" s="355">
        <v>62354</v>
      </c>
      <c r="R12" s="356">
        <v>20.903888510806635</v>
      </c>
      <c r="S12" s="357">
        <v>40966</v>
      </c>
      <c r="T12" s="353">
        <v>65.699073034608844</v>
      </c>
      <c r="U12" s="357">
        <v>21388</v>
      </c>
      <c r="V12" s="358">
        <v>34.300926965391156</v>
      </c>
      <c r="W12" s="350"/>
      <c r="X12" s="355">
        <v>146622</v>
      </c>
      <c r="Y12" s="356">
        <v>49.154343606368322</v>
      </c>
      <c r="Z12" s="357">
        <v>109959</v>
      </c>
      <c r="AA12" s="353">
        <v>74.99488480582724</v>
      </c>
      <c r="AB12" s="357">
        <v>36663</v>
      </c>
      <c r="AC12" s="358">
        <f t="shared" ref="AC12:AC29" si="0">AB12/$X12*100</f>
        <v>25.005115194172774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45544</v>
      </c>
      <c r="E13" s="365">
        <f t="shared" ref="E13:E29" si="2">L13+S13+Z13</f>
        <v>29347</v>
      </c>
      <c r="F13" s="366">
        <f t="shared" ref="F13:H29" si="3">E13/$D13*100</f>
        <v>64.436588793254884</v>
      </c>
      <c r="G13" s="365">
        <f t="shared" ref="G13:G29" si="4">N13+U13+AB13</f>
        <v>16197</v>
      </c>
      <c r="H13" s="367">
        <f t="shared" si="3"/>
        <v>35.56341120674513</v>
      </c>
      <c r="I13" s="350"/>
      <c r="J13" s="368">
        <v>8954</v>
      </c>
      <c r="K13" s="369">
        <v>19.660108905673635</v>
      </c>
      <c r="L13" s="370">
        <v>3759</v>
      </c>
      <c r="M13" s="371">
        <v>41.981237435782894</v>
      </c>
      <c r="N13" s="370">
        <v>5195</v>
      </c>
      <c r="O13" s="372">
        <v>58.018762564217106</v>
      </c>
      <c r="P13" s="350"/>
      <c r="Q13" s="368">
        <v>8376</v>
      </c>
      <c r="R13" s="369">
        <v>18.391006499209556</v>
      </c>
      <c r="S13" s="370">
        <v>5074</v>
      </c>
      <c r="T13" s="371">
        <v>60.577841451766957</v>
      </c>
      <c r="U13" s="370">
        <v>3302</v>
      </c>
      <c r="V13" s="372">
        <v>39.42215854823305</v>
      </c>
      <c r="W13" s="350"/>
      <c r="X13" s="368">
        <v>28214</v>
      </c>
      <c r="Y13" s="369">
        <v>61.948884595116816</v>
      </c>
      <c r="Z13" s="370">
        <v>20514</v>
      </c>
      <c r="AA13" s="371">
        <v>72.708584390728006</v>
      </c>
      <c r="AB13" s="370">
        <v>7700</v>
      </c>
      <c r="AC13" s="372">
        <f t="shared" si="0"/>
        <v>27.29141560927199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33872</v>
      </c>
      <c r="E14" s="365">
        <f t="shared" si="2"/>
        <v>21879</v>
      </c>
      <c r="F14" s="366">
        <f t="shared" si="3"/>
        <v>64.593174303259332</v>
      </c>
      <c r="G14" s="365">
        <f t="shared" si="4"/>
        <v>11993</v>
      </c>
      <c r="H14" s="367">
        <f t="shared" si="3"/>
        <v>35.406825696740668</v>
      </c>
      <c r="I14" s="350"/>
      <c r="J14" s="368">
        <v>8020</v>
      </c>
      <c r="K14" s="369">
        <v>23.677373641946151</v>
      </c>
      <c r="L14" s="370">
        <v>3283</v>
      </c>
      <c r="M14" s="371">
        <v>40.935162094763093</v>
      </c>
      <c r="N14" s="370">
        <v>4737</v>
      </c>
      <c r="O14" s="372">
        <v>59.064837905236914</v>
      </c>
      <c r="P14" s="350"/>
      <c r="Q14" s="368">
        <v>7082</v>
      </c>
      <c r="R14" s="369">
        <v>20.908124704770902</v>
      </c>
      <c r="S14" s="370">
        <v>4194</v>
      </c>
      <c r="T14" s="371">
        <v>59.220559164077947</v>
      </c>
      <c r="U14" s="370">
        <v>2888</v>
      </c>
      <c r="V14" s="372">
        <v>40.779440835922053</v>
      </c>
      <c r="W14" s="350"/>
      <c r="X14" s="368">
        <v>18770</v>
      </c>
      <c r="Y14" s="369">
        <v>55.41450165328294</v>
      </c>
      <c r="Z14" s="370">
        <v>14402</v>
      </c>
      <c r="AA14" s="371">
        <v>76.728822589238149</v>
      </c>
      <c r="AB14" s="370">
        <v>4368</v>
      </c>
      <c r="AC14" s="372">
        <f t="shared" si="0"/>
        <v>23.271177410761855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31979</v>
      </c>
      <c r="E15" s="365">
        <f t="shared" si="2"/>
        <v>19724</v>
      </c>
      <c r="F15" s="366">
        <f t="shared" si="3"/>
        <v>61.677976171862781</v>
      </c>
      <c r="G15" s="365">
        <f t="shared" si="4"/>
        <v>12255</v>
      </c>
      <c r="H15" s="367">
        <f t="shared" si="3"/>
        <v>38.322023828137212</v>
      </c>
      <c r="I15" s="350"/>
      <c r="J15" s="368">
        <v>8732</v>
      </c>
      <c r="K15" s="369">
        <v>27.305419181337754</v>
      </c>
      <c r="L15" s="370">
        <v>3659</v>
      </c>
      <c r="M15" s="371">
        <v>41.90334402198809</v>
      </c>
      <c r="N15" s="370">
        <v>5073</v>
      </c>
      <c r="O15" s="372">
        <v>58.09665597801191</v>
      </c>
      <c r="P15" s="350"/>
      <c r="Q15" s="368">
        <v>6921</v>
      </c>
      <c r="R15" s="369">
        <v>21.642327777604052</v>
      </c>
      <c r="S15" s="370">
        <v>4121</v>
      </c>
      <c r="T15" s="371">
        <v>59.543418581129892</v>
      </c>
      <c r="U15" s="370">
        <v>2800</v>
      </c>
      <c r="V15" s="372">
        <v>40.456581418870108</v>
      </c>
      <c r="W15" s="350"/>
      <c r="X15" s="368">
        <v>16326</v>
      </c>
      <c r="Y15" s="369">
        <v>51.052253041058194</v>
      </c>
      <c r="Z15" s="370">
        <v>11944</v>
      </c>
      <c r="AA15" s="371">
        <v>73.159377679774593</v>
      </c>
      <c r="AB15" s="370">
        <v>4382</v>
      </c>
      <c r="AC15" s="372">
        <f t="shared" si="0"/>
        <v>26.840622320225403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45948</v>
      </c>
      <c r="E16" s="365">
        <f t="shared" si="2"/>
        <v>26870</v>
      </c>
      <c r="F16" s="366">
        <f t="shared" si="3"/>
        <v>58.479150343866984</v>
      </c>
      <c r="G16" s="365">
        <f t="shared" si="4"/>
        <v>19078</v>
      </c>
      <c r="H16" s="367">
        <f t="shared" si="3"/>
        <v>41.520849656133016</v>
      </c>
      <c r="I16" s="350"/>
      <c r="J16" s="368">
        <v>18277</v>
      </c>
      <c r="K16" s="369">
        <v>39.777574649603899</v>
      </c>
      <c r="L16" s="370">
        <v>7420</v>
      </c>
      <c r="M16" s="371">
        <v>40.597472232860973</v>
      </c>
      <c r="N16" s="370">
        <v>10857</v>
      </c>
      <c r="O16" s="372">
        <v>59.402527767139027</v>
      </c>
      <c r="P16" s="350"/>
      <c r="Q16" s="368">
        <v>9220</v>
      </c>
      <c r="R16" s="369">
        <v>20.066161748063028</v>
      </c>
      <c r="S16" s="370">
        <v>5606</v>
      </c>
      <c r="T16" s="371">
        <v>60.802603036876356</v>
      </c>
      <c r="U16" s="370">
        <v>3614</v>
      </c>
      <c r="V16" s="372">
        <v>39.197396963123644</v>
      </c>
      <c r="W16" s="350"/>
      <c r="X16" s="368">
        <v>18451</v>
      </c>
      <c r="Y16" s="369">
        <v>40.15626360233307</v>
      </c>
      <c r="Z16" s="370">
        <v>13844</v>
      </c>
      <c r="AA16" s="371">
        <v>75.031163622567888</v>
      </c>
      <c r="AB16" s="370">
        <v>4607</v>
      </c>
      <c r="AC16" s="372">
        <f t="shared" si="0"/>
        <v>24.968836377432119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17860</v>
      </c>
      <c r="E17" s="375">
        <f t="shared" si="2"/>
        <v>11166</v>
      </c>
      <c r="F17" s="376">
        <f t="shared" si="3"/>
        <v>62.519596864501679</v>
      </c>
      <c r="G17" s="375">
        <f t="shared" si="4"/>
        <v>6694</v>
      </c>
      <c r="H17" s="367">
        <f t="shared" si="3"/>
        <v>37.480403135498321</v>
      </c>
      <c r="I17" s="350"/>
      <c r="J17" s="377">
        <v>4617</v>
      </c>
      <c r="K17" s="378">
        <v>25.851063829787236</v>
      </c>
      <c r="L17" s="375">
        <v>1917</v>
      </c>
      <c r="M17" s="376">
        <v>41.520467836257311</v>
      </c>
      <c r="N17" s="375">
        <v>2700</v>
      </c>
      <c r="O17" s="372">
        <v>58.479532163742689</v>
      </c>
      <c r="P17" s="350"/>
      <c r="Q17" s="377">
        <v>3826</v>
      </c>
      <c r="R17" s="378">
        <v>21.422172452407615</v>
      </c>
      <c r="S17" s="375">
        <v>2144</v>
      </c>
      <c r="T17" s="376">
        <v>56.037637219027701</v>
      </c>
      <c r="U17" s="375">
        <v>1682</v>
      </c>
      <c r="V17" s="372">
        <v>43.962362780972299</v>
      </c>
      <c r="W17" s="350"/>
      <c r="X17" s="377">
        <v>9417</v>
      </c>
      <c r="Y17" s="378">
        <v>52.726763717805149</v>
      </c>
      <c r="Z17" s="375">
        <v>7105</v>
      </c>
      <c r="AA17" s="376">
        <v>75.448656684719126</v>
      </c>
      <c r="AB17" s="375">
        <v>2312</v>
      </c>
      <c r="AC17" s="372">
        <f t="shared" si="0"/>
        <v>24.551343315280874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126099</v>
      </c>
      <c r="E18" s="365">
        <f t="shared" si="2"/>
        <v>79954</v>
      </c>
      <c r="F18" s="366">
        <f t="shared" si="3"/>
        <v>63.405736762385111</v>
      </c>
      <c r="G18" s="365">
        <f t="shared" si="4"/>
        <v>46145</v>
      </c>
      <c r="H18" s="367">
        <f t="shared" si="3"/>
        <v>36.594263237614889</v>
      </c>
      <c r="I18" s="350"/>
      <c r="J18" s="368">
        <v>26260</v>
      </c>
      <c r="K18" s="369">
        <v>20.824907414015971</v>
      </c>
      <c r="L18" s="370">
        <v>10975</v>
      </c>
      <c r="M18" s="371">
        <v>41.793602437166797</v>
      </c>
      <c r="N18" s="370">
        <v>15285</v>
      </c>
      <c r="O18" s="372">
        <v>58.206397562833203</v>
      </c>
      <c r="P18" s="350"/>
      <c r="Q18" s="368">
        <v>21728</v>
      </c>
      <c r="R18" s="369">
        <v>17.230905875542231</v>
      </c>
      <c r="S18" s="370">
        <v>12387</v>
      </c>
      <c r="T18" s="371">
        <v>57.009388807069215</v>
      </c>
      <c r="U18" s="370">
        <v>9341</v>
      </c>
      <c r="V18" s="372">
        <v>42.990611192930785</v>
      </c>
      <c r="W18" s="350"/>
      <c r="X18" s="368">
        <v>78111</v>
      </c>
      <c r="Y18" s="369">
        <v>61.944186710441798</v>
      </c>
      <c r="Z18" s="370">
        <v>56592</v>
      </c>
      <c r="AA18" s="371">
        <v>72.450743173176633</v>
      </c>
      <c r="AB18" s="370">
        <v>21519</v>
      </c>
      <c r="AC18" s="372">
        <f t="shared" si="0"/>
        <v>27.549256826823367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77301</v>
      </c>
      <c r="E19" s="365">
        <f t="shared" si="2"/>
        <v>48980</v>
      </c>
      <c r="F19" s="366">
        <f t="shared" si="3"/>
        <v>63.36269905952058</v>
      </c>
      <c r="G19" s="365">
        <f t="shared" si="4"/>
        <v>28321</v>
      </c>
      <c r="H19" s="367">
        <f t="shared" si="3"/>
        <v>36.63730094047942</v>
      </c>
      <c r="I19" s="350"/>
      <c r="J19" s="368">
        <v>17648</v>
      </c>
      <c r="K19" s="369">
        <v>22.830235055173929</v>
      </c>
      <c r="L19" s="370">
        <v>7183</v>
      </c>
      <c r="M19" s="371">
        <v>40.701495920217589</v>
      </c>
      <c r="N19" s="370">
        <v>10465</v>
      </c>
      <c r="O19" s="372">
        <v>59.298504079782411</v>
      </c>
      <c r="P19" s="350"/>
      <c r="Q19" s="368">
        <v>13798</v>
      </c>
      <c r="R19" s="369">
        <v>17.849704402271641</v>
      </c>
      <c r="S19" s="370">
        <v>8519</v>
      </c>
      <c r="T19" s="371">
        <v>61.740832004638357</v>
      </c>
      <c r="U19" s="370">
        <v>5279</v>
      </c>
      <c r="V19" s="372">
        <v>38.259167995361651</v>
      </c>
      <c r="W19" s="350"/>
      <c r="X19" s="368">
        <v>45855</v>
      </c>
      <c r="Y19" s="369">
        <v>59.32006054255443</v>
      </c>
      <c r="Z19" s="370">
        <v>33278</v>
      </c>
      <c r="AA19" s="371">
        <v>72.572238578126701</v>
      </c>
      <c r="AB19" s="370">
        <v>12577</v>
      </c>
      <c r="AC19" s="372">
        <f t="shared" si="0"/>
        <v>27.427761421873299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231545</v>
      </c>
      <c r="E20" s="365">
        <f t="shared" si="2"/>
        <v>146553</v>
      </c>
      <c r="F20" s="366">
        <f t="shared" si="3"/>
        <v>63.293528255846596</v>
      </c>
      <c r="G20" s="365">
        <f t="shared" si="4"/>
        <v>84992</v>
      </c>
      <c r="H20" s="367">
        <f t="shared" si="3"/>
        <v>36.706471744153404</v>
      </c>
      <c r="I20" s="350"/>
      <c r="J20" s="368">
        <v>60355</v>
      </c>
      <c r="K20" s="369">
        <v>26.066207432680471</v>
      </c>
      <c r="L20" s="370">
        <v>25544</v>
      </c>
      <c r="M20" s="371">
        <v>42.322922707315051</v>
      </c>
      <c r="N20" s="370">
        <v>34811</v>
      </c>
      <c r="O20" s="372">
        <v>57.677077292684956</v>
      </c>
      <c r="P20" s="350"/>
      <c r="Q20" s="368">
        <v>46408</v>
      </c>
      <c r="R20" s="369">
        <v>20.042756267680147</v>
      </c>
      <c r="S20" s="370">
        <v>28351</v>
      </c>
      <c r="T20" s="371">
        <v>61.090760213756248</v>
      </c>
      <c r="U20" s="370">
        <v>18057</v>
      </c>
      <c r="V20" s="372">
        <v>38.909239786243752</v>
      </c>
      <c r="W20" s="350"/>
      <c r="X20" s="368">
        <v>124782</v>
      </c>
      <c r="Y20" s="369">
        <v>53.891036299639381</v>
      </c>
      <c r="Z20" s="370">
        <v>92658</v>
      </c>
      <c r="AA20" s="371">
        <v>74.255902293600045</v>
      </c>
      <c r="AB20" s="370">
        <v>32124</v>
      </c>
      <c r="AC20" s="372">
        <f t="shared" si="0"/>
        <v>25.744097706399959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166087</v>
      </c>
      <c r="E21" s="365">
        <f t="shared" si="2"/>
        <v>103751</v>
      </c>
      <c r="F21" s="366">
        <f t="shared" si="3"/>
        <v>62.467863228308055</v>
      </c>
      <c r="G21" s="365">
        <f t="shared" si="4"/>
        <v>62336</v>
      </c>
      <c r="H21" s="367">
        <f t="shared" si="3"/>
        <v>37.532136771691945</v>
      </c>
      <c r="I21" s="350"/>
      <c r="J21" s="368">
        <v>43594</v>
      </c>
      <c r="K21" s="369">
        <v>26.247689463955638</v>
      </c>
      <c r="L21" s="370">
        <v>17533</v>
      </c>
      <c r="M21" s="371">
        <v>40.218837454695603</v>
      </c>
      <c r="N21" s="370">
        <v>26061</v>
      </c>
      <c r="O21" s="372">
        <v>59.781162545304397</v>
      </c>
      <c r="P21" s="350"/>
      <c r="Q21" s="368">
        <v>33982</v>
      </c>
      <c r="R21" s="369">
        <v>20.460361136031118</v>
      </c>
      <c r="S21" s="370">
        <v>20743</v>
      </c>
      <c r="T21" s="371">
        <v>61.041139426755343</v>
      </c>
      <c r="U21" s="370">
        <v>13239</v>
      </c>
      <c r="V21" s="372">
        <v>38.958860573244657</v>
      </c>
      <c r="W21" s="350"/>
      <c r="X21" s="368">
        <v>88511</v>
      </c>
      <c r="Y21" s="369">
        <v>53.291949400013252</v>
      </c>
      <c r="Z21" s="370">
        <v>65475</v>
      </c>
      <c r="AA21" s="371">
        <v>73.973856356837004</v>
      </c>
      <c r="AB21" s="370">
        <v>23036</v>
      </c>
      <c r="AC21" s="372">
        <f t="shared" si="0"/>
        <v>26.026143643162996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36179</v>
      </c>
      <c r="E22" s="365">
        <f t="shared" si="2"/>
        <v>23267</v>
      </c>
      <c r="F22" s="366">
        <f t="shared" si="3"/>
        <v>64.310788026203042</v>
      </c>
      <c r="G22" s="365">
        <f t="shared" si="4"/>
        <v>12912</v>
      </c>
      <c r="H22" s="367">
        <f t="shared" si="3"/>
        <v>35.689211973796951</v>
      </c>
      <c r="I22" s="350"/>
      <c r="J22" s="368">
        <v>8958</v>
      </c>
      <c r="K22" s="369">
        <v>24.760220017137012</v>
      </c>
      <c r="L22" s="370">
        <v>3770</v>
      </c>
      <c r="M22" s="371">
        <v>42.08528689439607</v>
      </c>
      <c r="N22" s="370">
        <v>5188</v>
      </c>
      <c r="O22" s="372">
        <v>57.91471310560393</v>
      </c>
      <c r="P22" s="350"/>
      <c r="Q22" s="368">
        <v>6622</v>
      </c>
      <c r="R22" s="369">
        <v>18.303435694740042</v>
      </c>
      <c r="S22" s="370">
        <v>4060</v>
      </c>
      <c r="T22" s="371">
        <v>61.310782241014792</v>
      </c>
      <c r="U22" s="370">
        <v>2562</v>
      </c>
      <c r="V22" s="372">
        <v>38.689217758985201</v>
      </c>
      <c r="W22" s="350"/>
      <c r="X22" s="368">
        <v>20599</v>
      </c>
      <c r="Y22" s="369">
        <v>56.936344288122939</v>
      </c>
      <c r="Z22" s="370">
        <v>15437</v>
      </c>
      <c r="AA22" s="371">
        <v>74.940531093742408</v>
      </c>
      <c r="AB22" s="370">
        <v>5162</v>
      </c>
      <c r="AC22" s="372">
        <f t="shared" si="0"/>
        <v>25.059468906257585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77397</v>
      </c>
      <c r="E23" s="365">
        <f t="shared" si="2"/>
        <v>47977</v>
      </c>
      <c r="F23" s="366">
        <f t="shared" si="3"/>
        <v>61.988190756747677</v>
      </c>
      <c r="G23" s="365">
        <f t="shared" si="4"/>
        <v>29420</v>
      </c>
      <c r="H23" s="367">
        <f t="shared" si="3"/>
        <v>38.011809243252323</v>
      </c>
      <c r="I23" s="350"/>
      <c r="J23" s="368">
        <v>22268</v>
      </c>
      <c r="K23" s="369">
        <v>28.771141000297167</v>
      </c>
      <c r="L23" s="370">
        <v>8569</v>
      </c>
      <c r="M23" s="371">
        <v>38.481228668941981</v>
      </c>
      <c r="N23" s="370">
        <v>13699</v>
      </c>
      <c r="O23" s="372">
        <v>61.518771331058019</v>
      </c>
      <c r="P23" s="350"/>
      <c r="Q23" s="368">
        <v>13436</v>
      </c>
      <c r="R23" s="369">
        <v>17.359845988862617</v>
      </c>
      <c r="S23" s="370">
        <v>7794</v>
      </c>
      <c r="T23" s="371">
        <v>58.008335814230428</v>
      </c>
      <c r="U23" s="370">
        <v>5642</v>
      </c>
      <c r="V23" s="372">
        <v>41.991664185769572</v>
      </c>
      <c r="W23" s="350"/>
      <c r="X23" s="368">
        <v>41693</v>
      </c>
      <c r="Y23" s="369">
        <v>53.86901301084022</v>
      </c>
      <c r="Z23" s="370">
        <v>31614</v>
      </c>
      <c r="AA23" s="371">
        <v>75.82567817139568</v>
      </c>
      <c r="AB23" s="370">
        <v>10079</v>
      </c>
      <c r="AC23" s="372">
        <f t="shared" si="0"/>
        <v>24.174321828604324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190553</v>
      </c>
      <c r="E24" s="365">
        <f t="shared" si="2"/>
        <v>124636</v>
      </c>
      <c r="F24" s="366">
        <f t="shared" si="3"/>
        <v>65.407524415779335</v>
      </c>
      <c r="G24" s="365">
        <f t="shared" si="4"/>
        <v>65917</v>
      </c>
      <c r="H24" s="367">
        <f t="shared" si="3"/>
        <v>34.592475584220658</v>
      </c>
      <c r="I24" s="350"/>
      <c r="J24" s="368">
        <v>50201</v>
      </c>
      <c r="K24" s="369">
        <v>26.344901418502985</v>
      </c>
      <c r="L24" s="370">
        <v>23068</v>
      </c>
      <c r="M24" s="371">
        <v>45.951275870998586</v>
      </c>
      <c r="N24" s="370">
        <v>27133</v>
      </c>
      <c r="O24" s="372">
        <v>54.048724129001414</v>
      </c>
      <c r="P24" s="350"/>
      <c r="Q24" s="368">
        <v>33486</v>
      </c>
      <c r="R24" s="369">
        <v>17.573063662078265</v>
      </c>
      <c r="S24" s="370">
        <v>21107</v>
      </c>
      <c r="T24" s="371">
        <v>63.032312010989664</v>
      </c>
      <c r="U24" s="370">
        <v>12379</v>
      </c>
      <c r="V24" s="372">
        <v>36.967687989010336</v>
      </c>
      <c r="W24" s="350"/>
      <c r="X24" s="368">
        <v>106866</v>
      </c>
      <c r="Y24" s="369">
        <v>56.082034919418746</v>
      </c>
      <c r="Z24" s="370">
        <v>80461</v>
      </c>
      <c r="AA24" s="371">
        <v>75.291486534538578</v>
      </c>
      <c r="AB24" s="370">
        <v>26405</v>
      </c>
      <c r="AC24" s="372">
        <f t="shared" si="0"/>
        <v>24.708513465461419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45098</v>
      </c>
      <c r="E25" s="365">
        <f t="shared" si="2"/>
        <v>26121</v>
      </c>
      <c r="F25" s="366">
        <f t="shared" si="3"/>
        <v>57.920528626546627</v>
      </c>
      <c r="G25" s="365">
        <f t="shared" si="4"/>
        <v>18977</v>
      </c>
      <c r="H25" s="367">
        <f t="shared" si="3"/>
        <v>42.079471373453373</v>
      </c>
      <c r="I25" s="350"/>
      <c r="J25" s="368">
        <v>16432</v>
      </c>
      <c r="K25" s="369">
        <v>36.436205596700525</v>
      </c>
      <c r="L25" s="370">
        <v>6096</v>
      </c>
      <c r="M25" s="371">
        <v>37.098344693281405</v>
      </c>
      <c r="N25" s="370">
        <v>10336</v>
      </c>
      <c r="O25" s="372">
        <v>62.901655306718595</v>
      </c>
      <c r="P25" s="350"/>
      <c r="Q25" s="368">
        <v>8865</v>
      </c>
      <c r="R25" s="369">
        <v>19.657191006253051</v>
      </c>
      <c r="S25" s="370">
        <v>5406</v>
      </c>
      <c r="T25" s="371">
        <v>60.981387478849399</v>
      </c>
      <c r="U25" s="370">
        <v>3459</v>
      </c>
      <c r="V25" s="372">
        <v>39.018612521150594</v>
      </c>
      <c r="W25" s="350"/>
      <c r="X25" s="368">
        <v>19801</v>
      </c>
      <c r="Y25" s="369">
        <v>43.906603397046432</v>
      </c>
      <c r="Z25" s="370">
        <v>14619</v>
      </c>
      <c r="AA25" s="371">
        <v>73.829604565425981</v>
      </c>
      <c r="AB25" s="370">
        <v>5182</v>
      </c>
      <c r="AC25" s="372">
        <f t="shared" si="0"/>
        <v>26.170395434574012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16028</v>
      </c>
      <c r="E26" s="380">
        <f t="shared" si="2"/>
        <v>10200</v>
      </c>
      <c r="F26" s="381">
        <f t="shared" si="3"/>
        <v>63.638632393311703</v>
      </c>
      <c r="G26" s="380">
        <f t="shared" si="4"/>
        <v>5828</v>
      </c>
      <c r="H26" s="367">
        <f t="shared" si="3"/>
        <v>36.361367606688297</v>
      </c>
      <c r="I26" s="350"/>
      <c r="J26" s="377">
        <v>3412</v>
      </c>
      <c r="K26" s="378">
        <v>21.287746443723485</v>
      </c>
      <c r="L26" s="375">
        <v>1409</v>
      </c>
      <c r="M26" s="376">
        <v>41.295427901524036</v>
      </c>
      <c r="N26" s="375">
        <v>2003</v>
      </c>
      <c r="O26" s="372">
        <v>58.704572098475971</v>
      </c>
      <c r="P26" s="350"/>
      <c r="Q26" s="377">
        <v>2668</v>
      </c>
      <c r="R26" s="378">
        <v>16.645869727976041</v>
      </c>
      <c r="S26" s="375">
        <v>1488</v>
      </c>
      <c r="T26" s="376">
        <v>55.772113943028486</v>
      </c>
      <c r="U26" s="375">
        <v>1180</v>
      </c>
      <c r="V26" s="372">
        <v>44.227886056971514</v>
      </c>
      <c r="W26" s="350"/>
      <c r="X26" s="377">
        <v>9948</v>
      </c>
      <c r="Y26" s="378">
        <v>62.066383828300474</v>
      </c>
      <c r="Z26" s="375">
        <v>7303</v>
      </c>
      <c r="AA26" s="376">
        <v>73.411741053478082</v>
      </c>
      <c r="AB26" s="375">
        <v>2645</v>
      </c>
      <c r="AC26" s="372">
        <f t="shared" si="0"/>
        <v>26.588258946521915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70641</v>
      </c>
      <c r="E27" s="380">
        <f t="shared" si="2"/>
        <v>43529</v>
      </c>
      <c r="F27" s="381">
        <f t="shared" si="3"/>
        <v>61.620022366614293</v>
      </c>
      <c r="G27" s="380">
        <f t="shared" si="4"/>
        <v>27112</v>
      </c>
      <c r="H27" s="367">
        <f t="shared" si="3"/>
        <v>38.379977633385707</v>
      </c>
      <c r="I27" s="350"/>
      <c r="J27" s="377">
        <v>17863</v>
      </c>
      <c r="K27" s="378">
        <v>25.287014623235798</v>
      </c>
      <c r="L27" s="375">
        <v>7023</v>
      </c>
      <c r="M27" s="376">
        <v>39.315904383362252</v>
      </c>
      <c r="N27" s="375">
        <v>10840</v>
      </c>
      <c r="O27" s="372">
        <v>60.684095616637748</v>
      </c>
      <c r="P27" s="350"/>
      <c r="Q27" s="377">
        <v>12959</v>
      </c>
      <c r="R27" s="378">
        <v>18.344870542602738</v>
      </c>
      <c r="S27" s="375">
        <v>7224</v>
      </c>
      <c r="T27" s="376">
        <v>55.74504205571418</v>
      </c>
      <c r="U27" s="375">
        <v>5735</v>
      </c>
      <c r="V27" s="372">
        <v>44.25495794428582</v>
      </c>
      <c r="W27" s="350"/>
      <c r="X27" s="377">
        <v>39819</v>
      </c>
      <c r="Y27" s="378">
        <v>56.368114834161467</v>
      </c>
      <c r="Z27" s="375">
        <v>29282</v>
      </c>
      <c r="AA27" s="376">
        <v>73.537758356563458</v>
      </c>
      <c r="AB27" s="375">
        <v>10537</v>
      </c>
      <c r="AC27" s="372">
        <f t="shared" si="0"/>
        <v>26.462241643436553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9368</v>
      </c>
      <c r="E28" s="380">
        <f t="shared" si="2"/>
        <v>6112</v>
      </c>
      <c r="F28" s="381">
        <f t="shared" si="3"/>
        <v>65.243381725021351</v>
      </c>
      <c r="G28" s="380">
        <f t="shared" si="4"/>
        <v>3256</v>
      </c>
      <c r="H28" s="382">
        <f t="shared" si="3"/>
        <v>34.756618274978649</v>
      </c>
      <c r="I28" s="350"/>
      <c r="J28" s="377">
        <v>1565</v>
      </c>
      <c r="K28" s="378">
        <v>16.705807002561912</v>
      </c>
      <c r="L28" s="375">
        <v>655</v>
      </c>
      <c r="M28" s="376">
        <v>41.853035143769965</v>
      </c>
      <c r="N28" s="375">
        <v>910</v>
      </c>
      <c r="O28" s="383">
        <v>58.146964856230035</v>
      </c>
      <c r="P28" s="350"/>
      <c r="Q28" s="377">
        <v>1702</v>
      </c>
      <c r="R28" s="378">
        <v>18.168232280102476</v>
      </c>
      <c r="S28" s="375">
        <v>996</v>
      </c>
      <c r="T28" s="376">
        <v>58.519388954171561</v>
      </c>
      <c r="U28" s="375">
        <v>706</v>
      </c>
      <c r="V28" s="383">
        <v>41.480611045828439</v>
      </c>
      <c r="W28" s="350"/>
      <c r="X28" s="377">
        <v>6101</v>
      </c>
      <c r="Y28" s="378">
        <v>65.125960717335602</v>
      </c>
      <c r="Z28" s="375">
        <v>4461</v>
      </c>
      <c r="AA28" s="376">
        <v>73.119160793312574</v>
      </c>
      <c r="AB28" s="375">
        <v>1640</v>
      </c>
      <c r="AC28" s="383">
        <f t="shared" si="0"/>
        <v>26.88083920668743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3702</v>
      </c>
      <c r="E29" s="386">
        <f t="shared" si="2"/>
        <v>1980</v>
      </c>
      <c r="F29" s="387">
        <f t="shared" si="3"/>
        <v>53.484602917341974</v>
      </c>
      <c r="G29" s="386">
        <f t="shared" si="4"/>
        <v>1722</v>
      </c>
      <c r="H29" s="388">
        <f t="shared" si="3"/>
        <v>46.515397082658019</v>
      </c>
      <c r="I29" s="350"/>
      <c r="J29" s="389">
        <v>2079</v>
      </c>
      <c r="K29" s="390">
        <v>56.15883306320908</v>
      </c>
      <c r="L29" s="391">
        <v>767</v>
      </c>
      <c r="M29" s="392">
        <v>36.892736892736892</v>
      </c>
      <c r="N29" s="391">
        <v>1312</v>
      </c>
      <c r="O29" s="393">
        <v>63.107263107263108</v>
      </c>
      <c r="P29" s="350"/>
      <c r="Q29" s="389">
        <v>558</v>
      </c>
      <c r="R29" s="390">
        <v>15.07293354943274</v>
      </c>
      <c r="S29" s="391">
        <v>390</v>
      </c>
      <c r="T29" s="392">
        <v>69.892473118279568</v>
      </c>
      <c r="U29" s="391">
        <v>168</v>
      </c>
      <c r="V29" s="393">
        <v>30.107526881720432</v>
      </c>
      <c r="W29" s="350"/>
      <c r="X29" s="389">
        <v>1065</v>
      </c>
      <c r="Y29" s="390">
        <v>28.768233387358183</v>
      </c>
      <c r="Z29" s="391">
        <v>823</v>
      </c>
      <c r="AA29" s="392">
        <v>77.27699530516432</v>
      </c>
      <c r="AB29" s="391">
        <v>242</v>
      </c>
      <c r="AC29" s="393">
        <f t="shared" si="0"/>
        <v>22.72300469483568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28" t="s">
        <v>0</v>
      </c>
      <c r="D31" s="1229">
        <f>J31+Q31+X31</f>
        <v>1523490</v>
      </c>
      <c r="E31" s="1230">
        <f>L31+S31+Z31</f>
        <v>959322</v>
      </c>
      <c r="F31" s="1231">
        <f>E31/$D31*100</f>
        <v>62.968710001378412</v>
      </c>
      <c r="G31" s="1230">
        <f>N31+U31+AB31</f>
        <v>564168</v>
      </c>
      <c r="H31" s="1232">
        <f>G31/$D31*100</f>
        <v>37.031289998621588</v>
      </c>
      <c r="J31" s="1233">
        <f>SUM(J12:J29)</f>
        <v>408548</v>
      </c>
      <c r="K31" s="1234">
        <f>J31/$D31*100</f>
        <v>26.816585602793587</v>
      </c>
      <c r="L31" s="1230">
        <f>SUM(L12:L29)</f>
        <v>168981</v>
      </c>
      <c r="M31" s="1231">
        <f>L31/$J31*100</f>
        <v>41.361357784152659</v>
      </c>
      <c r="N31" s="1230">
        <f>SUM(N12:N29)</f>
        <v>239567</v>
      </c>
      <c r="O31" s="1235">
        <f>N31/$J31*100</f>
        <v>58.638642215847348</v>
      </c>
      <c r="Q31" s="1233">
        <f>SUM(Q12:Q29)</f>
        <v>293991</v>
      </c>
      <c r="R31" s="1234">
        <f>Q31/$D31*100</f>
        <v>19.297205757832344</v>
      </c>
      <c r="S31" s="1230">
        <f>SUM(S12:S29)</f>
        <v>180570</v>
      </c>
      <c r="T31" s="1231">
        <f>S31/$Q31*100</f>
        <v>61.420247558598732</v>
      </c>
      <c r="U31" s="1230">
        <f>SUM(U12:U29)</f>
        <v>113421</v>
      </c>
      <c r="V31" s="1235">
        <f>U31/$Q31*100</f>
        <v>38.579752441401268</v>
      </c>
      <c r="X31" s="1233">
        <f>SUM(X12:X29)</f>
        <v>820951</v>
      </c>
      <c r="Y31" s="1234">
        <f>X31/$D31*100</f>
        <v>53.886208639374068</v>
      </c>
      <c r="Z31" s="1230">
        <f>SUM(Z12:Z29)</f>
        <v>609771</v>
      </c>
      <c r="AA31" s="1231">
        <f>Z31/$X31*100</f>
        <v>74.276174826512175</v>
      </c>
      <c r="AB31" s="1230">
        <f>SUM(AB12:AB29)</f>
        <v>211180</v>
      </c>
      <c r="AC31" s="1235">
        <f>AB31/$X31*100</f>
        <v>25.723825173487818</v>
      </c>
      <c r="AD31" s="1272"/>
      <c r="AE31" s="1264"/>
      <c r="AF31" s="1264"/>
      <c r="AI31" s="591"/>
      <c r="AK31" s="1264"/>
      <c r="AL31" s="1264"/>
      <c r="AO31" s="591"/>
      <c r="AQ31" s="1264"/>
      <c r="AR31" s="1264"/>
      <c r="AU31" s="591"/>
      <c r="AW31" s="1264"/>
      <c r="AX31" s="1264"/>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2"/>
      <c r="C34" s="1462"/>
      <c r="D34" s="1462"/>
      <c r="E34" s="1462"/>
      <c r="F34" s="1462"/>
      <c r="G34" s="1462"/>
      <c r="H34" s="1462"/>
      <c r="I34" s="1462"/>
      <c r="J34" s="1462"/>
      <c r="K34" s="1462"/>
      <c r="L34" s="1462"/>
      <c r="M34" s="1462"/>
      <c r="N34" s="1462"/>
      <c r="O34" s="1462"/>
    </row>
    <row r="35" spans="2:15" s="329" customFormat="1" ht="29.25" customHeight="1" x14ac:dyDescent="0.25">
      <c r="B35" s="1463"/>
      <c r="C35" s="1463"/>
      <c r="D35" s="1463"/>
      <c r="E35" s="1463"/>
      <c r="F35" s="1463"/>
      <c r="G35" s="1463"/>
      <c r="H35" s="1463"/>
      <c r="I35" s="1463"/>
      <c r="J35" s="1463"/>
      <c r="K35" s="1463"/>
      <c r="L35" s="1463"/>
      <c r="M35" s="1463"/>
    </row>
    <row r="36" spans="2:15" s="329" customFormat="1" ht="4.5" customHeight="1" x14ac:dyDescent="0.25">
      <c r="B36" s="1461"/>
      <c r="C36" s="1461"/>
      <c r="D36" s="146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3"/>
      <c r="C2" s="1433"/>
    </row>
    <row r="3" spans="1:53" s="345" customFormat="1" ht="4.5" customHeight="1" x14ac:dyDescent="0.25">
      <c r="B3" s="1434"/>
      <c r="C3" s="1434"/>
    </row>
    <row r="4" spans="1:53" s="345" customFormat="1" ht="17.25" customHeight="1" x14ac:dyDescent="0.25">
      <c r="A4" s="1435" t="s">
        <v>424</v>
      </c>
      <c r="B4" s="1435"/>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1:53" s="345" customFormat="1" ht="17.25" customHeight="1" x14ac:dyDescent="0.25">
      <c r="B5" s="1436" t="str">
        <f>porsaad!$B$6</f>
        <v>Situación a 28 de febrero de 2025</v>
      </c>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row>
    <row r="6" spans="1:53" s="345" customFormat="1" ht="6" customHeight="1" x14ac:dyDescent="0.25"/>
    <row r="7" spans="1:53" s="322" customFormat="1" ht="12.75" customHeight="1" x14ac:dyDescent="0.25">
      <c r="A7" s="316"/>
      <c r="B7" s="1437" t="s">
        <v>12</v>
      </c>
      <c r="C7" s="317"/>
      <c r="D7" s="1440" t="s">
        <v>255</v>
      </c>
      <c r="E7" s="1441"/>
      <c r="F7" s="1441"/>
      <c r="G7" s="1441"/>
      <c r="H7" s="1441"/>
      <c r="I7" s="318"/>
      <c r="J7" s="1444"/>
      <c r="K7" s="1444"/>
      <c r="L7" s="1444"/>
      <c r="M7" s="1444"/>
      <c r="N7" s="1444"/>
      <c r="O7" s="1444"/>
      <c r="P7" s="318"/>
      <c r="Q7" s="1444"/>
      <c r="R7" s="1444"/>
      <c r="S7" s="1444"/>
      <c r="T7" s="1444"/>
      <c r="U7" s="1444"/>
      <c r="V7" s="1444"/>
      <c r="W7" s="318"/>
      <c r="X7" s="1444"/>
      <c r="Y7" s="1444"/>
      <c r="Z7" s="1444"/>
      <c r="AA7" s="1444"/>
      <c r="AB7" s="1444"/>
      <c r="AC7" s="1445"/>
      <c r="AD7" s="319"/>
      <c r="AE7" s="319"/>
      <c r="AF7" s="320"/>
      <c r="AG7" s="320"/>
      <c r="AH7" s="320"/>
      <c r="AI7" s="320"/>
      <c r="AJ7" s="320"/>
      <c r="AK7" s="320"/>
      <c r="AL7" s="321"/>
    </row>
    <row r="8" spans="1:53" s="322" customFormat="1" ht="33.75" customHeight="1" x14ac:dyDescent="0.25">
      <c r="A8" s="316"/>
      <c r="B8" s="1438"/>
      <c r="C8" s="317"/>
      <c r="D8" s="1442"/>
      <c r="E8" s="1443"/>
      <c r="F8" s="1443"/>
      <c r="G8" s="1443"/>
      <c r="H8" s="1443"/>
      <c r="I8" s="323"/>
      <c r="J8" s="1446" t="s">
        <v>256</v>
      </c>
      <c r="K8" s="1447"/>
      <c r="L8" s="1447"/>
      <c r="M8" s="1447"/>
      <c r="N8" s="1447"/>
      <c r="O8" s="1448"/>
      <c r="P8" s="317"/>
      <c r="Q8" s="1446" t="s">
        <v>257</v>
      </c>
      <c r="R8" s="1447"/>
      <c r="S8" s="1447"/>
      <c r="T8" s="1447"/>
      <c r="U8" s="1447"/>
      <c r="V8" s="1448"/>
      <c r="W8" s="317"/>
      <c r="X8" s="1446" t="s">
        <v>258</v>
      </c>
      <c r="Y8" s="1447"/>
      <c r="Z8" s="1447"/>
      <c r="AA8" s="1447"/>
      <c r="AB8" s="1447"/>
      <c r="AC8" s="1448"/>
      <c r="AD8" s="319"/>
      <c r="AE8" s="319"/>
      <c r="AF8" s="320"/>
      <c r="AG8" s="320"/>
      <c r="AH8" s="320"/>
      <c r="AI8" s="320"/>
      <c r="AJ8" s="320"/>
      <c r="AK8" s="320"/>
      <c r="AL8" s="321"/>
    </row>
    <row r="9" spans="1:53" s="322" customFormat="1" ht="21.75" customHeight="1" x14ac:dyDescent="0.25">
      <c r="A9" s="316"/>
      <c r="B9" s="1438"/>
      <c r="C9" s="317"/>
      <c r="D9" s="1449" t="s">
        <v>9</v>
      </c>
      <c r="E9" s="1451" t="s">
        <v>24</v>
      </c>
      <c r="F9" s="1452"/>
      <c r="G9" s="1451" t="s">
        <v>23</v>
      </c>
      <c r="H9" s="1453"/>
      <c r="I9" s="323"/>
      <c r="J9" s="1454" t="s">
        <v>9</v>
      </c>
      <c r="K9" s="1457" t="s">
        <v>267</v>
      </c>
      <c r="L9" s="1459" t="s">
        <v>24</v>
      </c>
      <c r="M9" s="1460"/>
      <c r="N9" s="1455" t="s">
        <v>23</v>
      </c>
      <c r="O9" s="1456"/>
      <c r="P9" s="317"/>
      <c r="Q9" s="1454" t="s">
        <v>9</v>
      </c>
      <c r="R9" s="1457" t="s">
        <v>267</v>
      </c>
      <c r="S9" s="1459" t="s">
        <v>24</v>
      </c>
      <c r="T9" s="1460"/>
      <c r="U9" s="1455" t="s">
        <v>23</v>
      </c>
      <c r="V9" s="1456"/>
      <c r="W9" s="317"/>
      <c r="X9" s="1454" t="s">
        <v>9</v>
      </c>
      <c r="Y9" s="1457" t="s">
        <v>267</v>
      </c>
      <c r="Z9" s="1459" t="s">
        <v>24</v>
      </c>
      <c r="AA9" s="1460"/>
      <c r="AB9" s="1455" t="s">
        <v>23</v>
      </c>
      <c r="AC9" s="1456"/>
      <c r="AD9" s="319"/>
      <c r="AE9" s="319"/>
      <c r="AF9" s="320"/>
      <c r="AG9" s="320"/>
      <c r="AH9" s="320"/>
      <c r="AI9" s="320"/>
      <c r="AJ9" s="320"/>
      <c r="AK9" s="320"/>
      <c r="AL9" s="321"/>
    </row>
    <row r="10" spans="1:53" s="322" customFormat="1" ht="36.75" customHeight="1" x14ac:dyDescent="0.25">
      <c r="A10" s="316"/>
      <c r="B10" s="1439"/>
      <c r="C10" s="317"/>
      <c r="D10" s="1450"/>
      <c r="E10" s="407" t="s">
        <v>9</v>
      </c>
      <c r="F10" s="403" t="s">
        <v>267</v>
      </c>
      <c r="G10" s="406" t="s">
        <v>9</v>
      </c>
      <c r="H10" s="886" t="s">
        <v>267</v>
      </c>
      <c r="I10" s="346"/>
      <c r="J10" s="1450"/>
      <c r="K10" s="1458"/>
      <c r="L10" s="404" t="s">
        <v>9</v>
      </c>
      <c r="M10" s="403" t="s">
        <v>267</v>
      </c>
      <c r="N10" s="407" t="s">
        <v>9</v>
      </c>
      <c r="O10" s="402" t="s">
        <v>267</v>
      </c>
      <c r="P10" s="347"/>
      <c r="Q10" s="1450"/>
      <c r="R10" s="1458"/>
      <c r="S10" s="404" t="s">
        <v>9</v>
      </c>
      <c r="T10" s="403" t="s">
        <v>267</v>
      </c>
      <c r="U10" s="407" t="s">
        <v>9</v>
      </c>
      <c r="V10" s="402" t="s">
        <v>267</v>
      </c>
      <c r="W10" s="347"/>
      <c r="X10" s="1450"/>
      <c r="Y10" s="145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73488</v>
      </c>
      <c r="E12" s="352">
        <f>L12+S12+Z12</f>
        <v>43057</v>
      </c>
      <c r="F12" s="353">
        <f>E12/$D12*100</f>
        <v>58.590518179838888</v>
      </c>
      <c r="G12" s="352">
        <f>N12+U12+AB12</f>
        <v>30431</v>
      </c>
      <c r="H12" s="354">
        <f>G12/$D12*100</f>
        <v>41.409481820161112</v>
      </c>
      <c r="I12" s="350"/>
      <c r="J12" s="355">
        <f>L12+N12</f>
        <v>28138</v>
      </c>
      <c r="K12" s="356">
        <f>J12/$D12*100</f>
        <v>38.289244502503813</v>
      </c>
      <c r="L12" s="357">
        <v>10977</v>
      </c>
      <c r="M12" s="353">
        <v>39.011301442888616</v>
      </c>
      <c r="N12" s="357">
        <v>17161</v>
      </c>
      <c r="O12" s="358">
        <v>60.988698557111377</v>
      </c>
      <c r="P12" s="350"/>
      <c r="Q12" s="355">
        <v>12613</v>
      </c>
      <c r="R12" s="356">
        <v>17.163346396690613</v>
      </c>
      <c r="S12" s="357">
        <v>7184</v>
      </c>
      <c r="T12" s="353">
        <v>56.957107745976373</v>
      </c>
      <c r="U12" s="357">
        <v>5429</v>
      </c>
      <c r="V12" s="358">
        <v>43.042892254023627</v>
      </c>
      <c r="W12" s="350"/>
      <c r="X12" s="355">
        <v>32737</v>
      </c>
      <c r="Y12" s="356">
        <v>44.547409100805574</v>
      </c>
      <c r="Z12" s="357">
        <v>24896</v>
      </c>
      <c r="AA12" s="353">
        <v>76.048507804624734</v>
      </c>
      <c r="AB12" s="357">
        <v>7841</v>
      </c>
      <c r="AC12" s="358">
        <f t="shared" ref="AC12:AC29" si="0">AB12/$X12*100</f>
        <v>23.951492195375263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13389</v>
      </c>
      <c r="E13" s="365">
        <f t="shared" ref="E13:E29" si="2">L13+S13+Z13</f>
        <v>8909</v>
      </c>
      <c r="F13" s="366">
        <f t="shared" ref="F13:H29" si="3">E13/$D13*100</f>
        <v>66.539696766001938</v>
      </c>
      <c r="G13" s="365">
        <f t="shared" ref="G13:G29" si="4">N13+U13+AB13</f>
        <v>4480</v>
      </c>
      <c r="H13" s="367">
        <f t="shared" si="3"/>
        <v>33.460303233998054</v>
      </c>
      <c r="I13" s="350"/>
      <c r="J13" s="368">
        <f t="shared" ref="J13:J29" si="5">L13+N13</f>
        <v>2458</v>
      </c>
      <c r="K13" s="369">
        <f t="shared" ref="K13:K29" si="6">J13/$D13*100</f>
        <v>18.358353872581969</v>
      </c>
      <c r="L13" s="370">
        <v>996</v>
      </c>
      <c r="M13" s="371">
        <v>40.520748576078113</v>
      </c>
      <c r="N13" s="370">
        <v>1462</v>
      </c>
      <c r="O13" s="372">
        <v>59.479251423921887</v>
      </c>
      <c r="P13" s="350"/>
      <c r="Q13" s="368">
        <v>2039</v>
      </c>
      <c r="R13" s="369">
        <v>15.228919262080812</v>
      </c>
      <c r="S13" s="370">
        <v>1183</v>
      </c>
      <c r="T13" s="371">
        <v>58.018636586562046</v>
      </c>
      <c r="U13" s="370">
        <v>856</v>
      </c>
      <c r="V13" s="372">
        <v>41.981363413437961</v>
      </c>
      <c r="W13" s="350"/>
      <c r="X13" s="368">
        <v>8892</v>
      </c>
      <c r="Y13" s="369">
        <v>66.41272686533722</v>
      </c>
      <c r="Z13" s="370">
        <v>6730</v>
      </c>
      <c r="AA13" s="371">
        <v>75.686009896536206</v>
      </c>
      <c r="AB13" s="370">
        <v>2162</v>
      </c>
      <c r="AC13" s="372">
        <f t="shared" si="0"/>
        <v>24.313990103463787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7956</v>
      </c>
      <c r="E14" s="365">
        <f t="shared" si="2"/>
        <v>5288</v>
      </c>
      <c r="F14" s="366">
        <f t="shared" si="3"/>
        <v>66.465560583207633</v>
      </c>
      <c r="G14" s="365">
        <f t="shared" si="4"/>
        <v>2668</v>
      </c>
      <c r="H14" s="367">
        <f t="shared" si="3"/>
        <v>33.534439416792353</v>
      </c>
      <c r="I14" s="350"/>
      <c r="J14" s="368">
        <f t="shared" si="5"/>
        <v>1833</v>
      </c>
      <c r="K14" s="369">
        <f t="shared" si="6"/>
        <v>23.03921568627451</v>
      </c>
      <c r="L14" s="370">
        <v>740</v>
      </c>
      <c r="M14" s="371">
        <v>40.370976541189307</v>
      </c>
      <c r="N14" s="370">
        <v>1093</v>
      </c>
      <c r="O14" s="372">
        <v>59.629023458810693</v>
      </c>
      <c r="P14" s="350"/>
      <c r="Q14" s="368">
        <v>1451</v>
      </c>
      <c r="R14" s="369">
        <v>18.237807943690296</v>
      </c>
      <c r="S14" s="370">
        <v>842</v>
      </c>
      <c r="T14" s="371">
        <v>58.0289455547898</v>
      </c>
      <c r="U14" s="370">
        <v>609</v>
      </c>
      <c r="V14" s="372">
        <v>41.9710544452102</v>
      </c>
      <c r="W14" s="350"/>
      <c r="X14" s="368">
        <v>4672</v>
      </c>
      <c r="Y14" s="369">
        <v>58.722976370035198</v>
      </c>
      <c r="Z14" s="370">
        <v>3706</v>
      </c>
      <c r="AA14" s="371">
        <v>79.323630136986296</v>
      </c>
      <c r="AB14" s="370">
        <v>966</v>
      </c>
      <c r="AC14" s="372">
        <f t="shared" si="0"/>
        <v>20.676369863013701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7949</v>
      </c>
      <c r="E15" s="365">
        <f t="shared" si="2"/>
        <v>5073</v>
      </c>
      <c r="F15" s="366">
        <f t="shared" si="3"/>
        <v>63.819348345703865</v>
      </c>
      <c r="G15" s="365">
        <f t="shared" si="4"/>
        <v>2876</v>
      </c>
      <c r="H15" s="367">
        <f t="shared" si="3"/>
        <v>36.180651654296135</v>
      </c>
      <c r="I15" s="350"/>
      <c r="J15" s="368">
        <f t="shared" si="5"/>
        <v>1876</v>
      </c>
      <c r="K15" s="369">
        <f t="shared" si="6"/>
        <v>23.600452887155619</v>
      </c>
      <c r="L15" s="370">
        <v>725</v>
      </c>
      <c r="M15" s="371">
        <v>38.646055437100216</v>
      </c>
      <c r="N15" s="370">
        <v>1151</v>
      </c>
      <c r="O15" s="372">
        <v>61.353944562899784</v>
      </c>
      <c r="P15" s="350"/>
      <c r="Q15" s="368">
        <v>1386</v>
      </c>
      <c r="R15" s="369">
        <v>17.436155491256759</v>
      </c>
      <c r="S15" s="370">
        <v>806</v>
      </c>
      <c r="T15" s="371">
        <v>58.152958152958156</v>
      </c>
      <c r="U15" s="370">
        <v>580</v>
      </c>
      <c r="V15" s="372">
        <v>41.847041847041851</v>
      </c>
      <c r="W15" s="350"/>
      <c r="X15" s="368">
        <v>4687</v>
      </c>
      <c r="Y15" s="369">
        <v>58.963391621587625</v>
      </c>
      <c r="Z15" s="370">
        <v>3542</v>
      </c>
      <c r="AA15" s="371">
        <v>75.570727544271392</v>
      </c>
      <c r="AB15" s="370">
        <v>1145</v>
      </c>
      <c r="AC15" s="372">
        <f t="shared" si="0"/>
        <v>24.429272455728611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15962</v>
      </c>
      <c r="E16" s="365">
        <f t="shared" si="2"/>
        <v>9690</v>
      </c>
      <c r="F16" s="366">
        <f t="shared" si="3"/>
        <v>60.706678361107635</v>
      </c>
      <c r="G16" s="365">
        <f t="shared" si="4"/>
        <v>6272</v>
      </c>
      <c r="H16" s="367">
        <f t="shared" si="3"/>
        <v>39.293321638892373</v>
      </c>
      <c r="I16" s="350"/>
      <c r="J16" s="368">
        <f t="shared" si="5"/>
        <v>5574</v>
      </c>
      <c r="K16" s="369">
        <f t="shared" si="6"/>
        <v>34.920436035584515</v>
      </c>
      <c r="L16" s="370">
        <v>2249</v>
      </c>
      <c r="M16" s="371">
        <v>40.348044492285609</v>
      </c>
      <c r="N16" s="370">
        <v>3325</v>
      </c>
      <c r="O16" s="372">
        <v>59.651955507714391</v>
      </c>
      <c r="P16" s="350"/>
      <c r="Q16" s="368">
        <v>2805</v>
      </c>
      <c r="R16" s="369">
        <v>17.572985841373264</v>
      </c>
      <c r="S16" s="370">
        <v>1614</v>
      </c>
      <c r="T16" s="371">
        <v>57.540106951871664</v>
      </c>
      <c r="U16" s="370">
        <v>1191</v>
      </c>
      <c r="V16" s="372">
        <v>42.459893048128343</v>
      </c>
      <c r="W16" s="350"/>
      <c r="X16" s="368">
        <v>7583</v>
      </c>
      <c r="Y16" s="369">
        <v>47.506578123042225</v>
      </c>
      <c r="Z16" s="370">
        <v>5827</v>
      </c>
      <c r="AA16" s="371">
        <v>76.842938151127527</v>
      </c>
      <c r="AB16" s="370">
        <v>1756</v>
      </c>
      <c r="AC16" s="372">
        <f t="shared" si="0"/>
        <v>23.15706184887248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5121</v>
      </c>
      <c r="E17" s="375">
        <f t="shared" si="2"/>
        <v>3283</v>
      </c>
      <c r="F17" s="376">
        <f t="shared" si="3"/>
        <v>64.108572544424916</v>
      </c>
      <c r="G17" s="375">
        <f t="shared" si="4"/>
        <v>1838</v>
      </c>
      <c r="H17" s="367">
        <f t="shared" si="3"/>
        <v>35.891427455575084</v>
      </c>
      <c r="I17" s="350"/>
      <c r="J17" s="377">
        <f t="shared" si="5"/>
        <v>1303</v>
      </c>
      <c r="K17" s="378">
        <f t="shared" si="6"/>
        <v>25.444249170083964</v>
      </c>
      <c r="L17" s="375">
        <v>525</v>
      </c>
      <c r="M17" s="376">
        <v>40.291634689178821</v>
      </c>
      <c r="N17" s="375">
        <v>778</v>
      </c>
      <c r="O17" s="372">
        <v>59.708365310821179</v>
      </c>
      <c r="P17" s="350"/>
      <c r="Q17" s="377">
        <v>963</v>
      </c>
      <c r="R17" s="378">
        <v>18.804920913884008</v>
      </c>
      <c r="S17" s="375">
        <v>537</v>
      </c>
      <c r="T17" s="376">
        <v>55.763239875389402</v>
      </c>
      <c r="U17" s="375">
        <v>426</v>
      </c>
      <c r="V17" s="372">
        <v>44.236760124610591</v>
      </c>
      <c r="W17" s="350"/>
      <c r="X17" s="377">
        <v>2855</v>
      </c>
      <c r="Y17" s="378">
        <v>55.750829916032032</v>
      </c>
      <c r="Z17" s="375">
        <v>2221</v>
      </c>
      <c r="AA17" s="376">
        <v>77.79334500875656</v>
      </c>
      <c r="AB17" s="375">
        <v>634</v>
      </c>
      <c r="AC17" s="372">
        <f t="shared" si="0"/>
        <v>22.206654991243433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34710</v>
      </c>
      <c r="E18" s="365">
        <f t="shared" si="2"/>
        <v>22682</v>
      </c>
      <c r="F18" s="366">
        <f t="shared" si="3"/>
        <v>65.34716220109479</v>
      </c>
      <c r="G18" s="365">
        <f t="shared" si="4"/>
        <v>12028</v>
      </c>
      <c r="H18" s="367">
        <f t="shared" si="3"/>
        <v>34.652837798905217</v>
      </c>
      <c r="I18" s="350"/>
      <c r="J18" s="368">
        <f t="shared" si="5"/>
        <v>6756</v>
      </c>
      <c r="K18" s="369">
        <f t="shared" si="6"/>
        <v>19.464131374243735</v>
      </c>
      <c r="L18" s="370">
        <v>2780</v>
      </c>
      <c r="M18" s="371">
        <v>41.148608644168142</v>
      </c>
      <c r="N18" s="370">
        <v>3976</v>
      </c>
      <c r="O18" s="372">
        <v>58.851391355831851</v>
      </c>
      <c r="P18" s="350"/>
      <c r="Q18" s="368">
        <v>5116</v>
      </c>
      <c r="R18" s="369">
        <v>14.739268222414289</v>
      </c>
      <c r="S18" s="370">
        <v>2832</v>
      </c>
      <c r="T18" s="371">
        <v>55.355746677091474</v>
      </c>
      <c r="U18" s="370">
        <v>2284</v>
      </c>
      <c r="V18" s="372">
        <v>44.644253322908526</v>
      </c>
      <c r="W18" s="350"/>
      <c r="X18" s="368">
        <v>22838</v>
      </c>
      <c r="Y18" s="369">
        <v>65.796600403341969</v>
      </c>
      <c r="Z18" s="370">
        <v>17070</v>
      </c>
      <c r="AA18" s="371">
        <v>74.743847972677116</v>
      </c>
      <c r="AB18" s="370">
        <v>5768</v>
      </c>
      <c r="AC18" s="372">
        <f t="shared" si="0"/>
        <v>25.25615202732288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23285</v>
      </c>
      <c r="E19" s="365">
        <f t="shared" si="2"/>
        <v>14857</v>
      </c>
      <c r="F19" s="366">
        <f t="shared" si="3"/>
        <v>63.805024694009013</v>
      </c>
      <c r="G19" s="365">
        <f t="shared" si="4"/>
        <v>8428</v>
      </c>
      <c r="H19" s="367">
        <f t="shared" si="3"/>
        <v>36.194975305990987</v>
      </c>
      <c r="I19" s="350"/>
      <c r="J19" s="368">
        <f t="shared" si="5"/>
        <v>5404</v>
      </c>
      <c r="K19" s="369">
        <f t="shared" si="6"/>
        <v>23.208073867296545</v>
      </c>
      <c r="L19" s="370">
        <v>2107</v>
      </c>
      <c r="M19" s="371">
        <v>38.989637305699482</v>
      </c>
      <c r="N19" s="370">
        <v>3297</v>
      </c>
      <c r="O19" s="372">
        <v>61.010362694300511</v>
      </c>
      <c r="P19" s="350"/>
      <c r="Q19" s="368">
        <v>3306</v>
      </c>
      <c r="R19" s="369">
        <v>14.197981533175863</v>
      </c>
      <c r="S19" s="370">
        <v>1945</v>
      </c>
      <c r="T19" s="371">
        <v>58.832425892316998</v>
      </c>
      <c r="U19" s="370">
        <v>1361</v>
      </c>
      <c r="V19" s="372">
        <v>41.167574107683002</v>
      </c>
      <c r="W19" s="350"/>
      <c r="X19" s="368">
        <v>14575</v>
      </c>
      <c r="Y19" s="369">
        <v>62.593944599527596</v>
      </c>
      <c r="Z19" s="370">
        <v>10805</v>
      </c>
      <c r="AA19" s="371">
        <v>74.133790737564325</v>
      </c>
      <c r="AB19" s="370">
        <v>3770</v>
      </c>
      <c r="AC19" s="372">
        <f t="shared" si="0"/>
        <v>25.866209262435682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45683</v>
      </c>
      <c r="E20" s="365">
        <f t="shared" si="2"/>
        <v>28833</v>
      </c>
      <c r="F20" s="366">
        <f t="shared" si="3"/>
        <v>63.115382089617576</v>
      </c>
      <c r="G20" s="365">
        <f t="shared" si="4"/>
        <v>16850</v>
      </c>
      <c r="H20" s="367">
        <f t="shared" si="3"/>
        <v>36.884617910382417</v>
      </c>
      <c r="I20" s="350"/>
      <c r="J20" s="368">
        <f t="shared" si="5"/>
        <v>12968</v>
      </c>
      <c r="K20" s="369">
        <f t="shared" si="6"/>
        <v>28.386927303373245</v>
      </c>
      <c r="L20" s="370">
        <v>5339</v>
      </c>
      <c r="M20" s="371">
        <v>41.170573719925976</v>
      </c>
      <c r="N20" s="370">
        <v>7629</v>
      </c>
      <c r="O20" s="372">
        <v>58.829426280074024</v>
      </c>
      <c r="P20" s="350"/>
      <c r="Q20" s="368">
        <v>7322</v>
      </c>
      <c r="R20" s="369">
        <v>16.027844055775674</v>
      </c>
      <c r="S20" s="370">
        <v>4185</v>
      </c>
      <c r="T20" s="371">
        <v>57.156514613493584</v>
      </c>
      <c r="U20" s="370">
        <v>3137</v>
      </c>
      <c r="V20" s="372">
        <v>42.843485386506416</v>
      </c>
      <c r="W20" s="350"/>
      <c r="X20" s="368">
        <v>25393</v>
      </c>
      <c r="Y20" s="369">
        <v>55.585228640851078</v>
      </c>
      <c r="Z20" s="370">
        <v>19309</v>
      </c>
      <c r="AA20" s="371">
        <v>76.040641121568939</v>
      </c>
      <c r="AB20" s="370">
        <v>6084</v>
      </c>
      <c r="AC20" s="372">
        <f t="shared" si="0"/>
        <v>23.959358878431065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46212</v>
      </c>
      <c r="E21" s="365">
        <f t="shared" si="2"/>
        <v>29995</v>
      </c>
      <c r="F21" s="366">
        <f t="shared" si="3"/>
        <v>64.907383363628497</v>
      </c>
      <c r="G21" s="365">
        <f t="shared" si="4"/>
        <v>16217</v>
      </c>
      <c r="H21" s="367">
        <f t="shared" si="3"/>
        <v>35.092616636371503</v>
      </c>
      <c r="I21" s="350"/>
      <c r="J21" s="368">
        <f t="shared" si="5"/>
        <v>10013</v>
      </c>
      <c r="K21" s="369">
        <f t="shared" si="6"/>
        <v>21.667532242707523</v>
      </c>
      <c r="L21" s="370">
        <v>4093</v>
      </c>
      <c r="M21" s="371">
        <v>40.87686008189354</v>
      </c>
      <c r="N21" s="370">
        <v>5920</v>
      </c>
      <c r="O21" s="372">
        <v>59.12313991810646</v>
      </c>
      <c r="P21" s="350"/>
      <c r="Q21" s="368">
        <v>8125</v>
      </c>
      <c r="R21" s="369">
        <v>17.582013329871028</v>
      </c>
      <c r="S21" s="370">
        <v>4641</v>
      </c>
      <c r="T21" s="371">
        <v>57.120000000000005</v>
      </c>
      <c r="U21" s="370">
        <v>3484</v>
      </c>
      <c r="V21" s="372">
        <v>42.88</v>
      </c>
      <c r="W21" s="350"/>
      <c r="X21" s="368">
        <v>28074</v>
      </c>
      <c r="Y21" s="369">
        <v>60.750454427421452</v>
      </c>
      <c r="Z21" s="370">
        <v>21261</v>
      </c>
      <c r="AA21" s="371">
        <v>75.731994015815346</v>
      </c>
      <c r="AB21" s="370">
        <v>6813</v>
      </c>
      <c r="AC21" s="372">
        <f t="shared" si="0"/>
        <v>24.268005984184654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12260</v>
      </c>
      <c r="E22" s="365">
        <f t="shared" si="2"/>
        <v>8075</v>
      </c>
      <c r="F22" s="366">
        <f t="shared" si="3"/>
        <v>65.864600326264281</v>
      </c>
      <c r="G22" s="365">
        <f t="shared" si="4"/>
        <v>4185</v>
      </c>
      <c r="H22" s="367">
        <f t="shared" si="3"/>
        <v>34.135399673735726</v>
      </c>
      <c r="I22" s="350"/>
      <c r="J22" s="368">
        <f t="shared" si="5"/>
        <v>2626</v>
      </c>
      <c r="K22" s="369">
        <f t="shared" si="6"/>
        <v>21.419249592169656</v>
      </c>
      <c r="L22" s="370">
        <v>1078</v>
      </c>
      <c r="M22" s="371">
        <v>41.051028179741053</v>
      </c>
      <c r="N22" s="370">
        <v>1548</v>
      </c>
      <c r="O22" s="372">
        <v>58.948971820258947</v>
      </c>
      <c r="P22" s="350"/>
      <c r="Q22" s="368">
        <v>1869</v>
      </c>
      <c r="R22" s="369">
        <v>15.244698205546491</v>
      </c>
      <c r="S22" s="370">
        <v>1062</v>
      </c>
      <c r="T22" s="371">
        <v>56.821829855537722</v>
      </c>
      <c r="U22" s="370">
        <v>807</v>
      </c>
      <c r="V22" s="372">
        <v>43.178170144462278</v>
      </c>
      <c r="W22" s="350"/>
      <c r="X22" s="368">
        <v>7765</v>
      </c>
      <c r="Y22" s="369">
        <v>63.336052202283852</v>
      </c>
      <c r="Z22" s="370">
        <v>5935</v>
      </c>
      <c r="AA22" s="371">
        <v>76.432710882163562</v>
      </c>
      <c r="AB22" s="370">
        <v>1830</v>
      </c>
      <c r="AC22" s="372">
        <f t="shared" si="0"/>
        <v>23.567289117836445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25872</v>
      </c>
      <c r="E23" s="365">
        <f t="shared" si="2"/>
        <v>17336</v>
      </c>
      <c r="F23" s="366">
        <f t="shared" si="3"/>
        <v>67.006802721088434</v>
      </c>
      <c r="G23" s="365">
        <f t="shared" si="4"/>
        <v>8536</v>
      </c>
      <c r="H23" s="367">
        <f t="shared" si="3"/>
        <v>32.993197278911559</v>
      </c>
      <c r="I23" s="350"/>
      <c r="J23" s="368">
        <f t="shared" si="5"/>
        <v>5217</v>
      </c>
      <c r="K23" s="369">
        <f t="shared" si="6"/>
        <v>20.164656771799631</v>
      </c>
      <c r="L23" s="370">
        <v>2224</v>
      </c>
      <c r="M23" s="371">
        <v>42.629863906459654</v>
      </c>
      <c r="N23" s="370">
        <v>2993</v>
      </c>
      <c r="O23" s="372">
        <v>57.370136093540346</v>
      </c>
      <c r="P23" s="350"/>
      <c r="Q23" s="368">
        <v>4126</v>
      </c>
      <c r="R23" s="369">
        <v>15.947742733457018</v>
      </c>
      <c r="S23" s="370">
        <v>2340</v>
      </c>
      <c r="T23" s="371">
        <v>56.713523994183227</v>
      </c>
      <c r="U23" s="370">
        <v>1786</v>
      </c>
      <c r="V23" s="372">
        <v>43.286476005816773</v>
      </c>
      <c r="W23" s="350"/>
      <c r="X23" s="368">
        <v>16529</v>
      </c>
      <c r="Y23" s="369">
        <v>63.88760049474336</v>
      </c>
      <c r="Z23" s="370">
        <v>12772</v>
      </c>
      <c r="AA23" s="371">
        <v>77.270252283864721</v>
      </c>
      <c r="AB23" s="370">
        <v>3757</v>
      </c>
      <c r="AC23" s="372">
        <f t="shared" si="0"/>
        <v>22.729747716135275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63259</v>
      </c>
      <c r="E24" s="365">
        <f t="shared" si="2"/>
        <v>42221</v>
      </c>
      <c r="F24" s="366">
        <f t="shared" si="3"/>
        <v>66.743072132028644</v>
      </c>
      <c r="G24" s="365">
        <f t="shared" si="4"/>
        <v>21038</v>
      </c>
      <c r="H24" s="367">
        <f t="shared" si="3"/>
        <v>33.256927867971356</v>
      </c>
      <c r="I24" s="350"/>
      <c r="J24" s="368">
        <f t="shared" si="5"/>
        <v>15664</v>
      </c>
      <c r="K24" s="369">
        <f t="shared" si="6"/>
        <v>24.761693988207213</v>
      </c>
      <c r="L24" s="370">
        <v>7541</v>
      </c>
      <c r="M24" s="371">
        <v>48.142236976506645</v>
      </c>
      <c r="N24" s="370">
        <v>8123</v>
      </c>
      <c r="O24" s="372">
        <v>51.857763023493362</v>
      </c>
      <c r="P24" s="350"/>
      <c r="Q24" s="368">
        <v>9440</v>
      </c>
      <c r="R24" s="369">
        <v>14.922777786560015</v>
      </c>
      <c r="S24" s="370">
        <v>5547</v>
      </c>
      <c r="T24" s="371">
        <v>58.760593220338983</v>
      </c>
      <c r="U24" s="370">
        <v>3893</v>
      </c>
      <c r="V24" s="372">
        <v>41.239406779661017</v>
      </c>
      <c r="W24" s="350"/>
      <c r="X24" s="368">
        <v>38155</v>
      </c>
      <c r="Y24" s="369">
        <v>60.315528225232775</v>
      </c>
      <c r="Z24" s="370">
        <v>29133</v>
      </c>
      <c r="AA24" s="371">
        <v>76.354344122657579</v>
      </c>
      <c r="AB24" s="370">
        <v>9022</v>
      </c>
      <c r="AC24" s="372">
        <f t="shared" si="0"/>
        <v>23.645655877342421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13533</v>
      </c>
      <c r="E25" s="365">
        <f t="shared" si="2"/>
        <v>7604</v>
      </c>
      <c r="F25" s="366">
        <f t="shared" si="3"/>
        <v>56.188576073302301</v>
      </c>
      <c r="G25" s="365">
        <f t="shared" si="4"/>
        <v>5929</v>
      </c>
      <c r="H25" s="367">
        <f t="shared" si="3"/>
        <v>43.811423926697699</v>
      </c>
      <c r="I25" s="350"/>
      <c r="J25" s="368">
        <f t="shared" si="5"/>
        <v>5234</v>
      </c>
      <c r="K25" s="369">
        <f t="shared" si="6"/>
        <v>38.675829453927435</v>
      </c>
      <c r="L25" s="370">
        <v>1863</v>
      </c>
      <c r="M25" s="371">
        <v>35.594191822697745</v>
      </c>
      <c r="N25" s="370">
        <v>3371</v>
      </c>
      <c r="O25" s="372">
        <v>64.405808177302262</v>
      </c>
      <c r="P25" s="350"/>
      <c r="Q25" s="368">
        <v>2009</v>
      </c>
      <c r="R25" s="369">
        <v>14.84519323136038</v>
      </c>
      <c r="S25" s="370">
        <v>1051</v>
      </c>
      <c r="T25" s="371">
        <v>52.314584370333492</v>
      </c>
      <c r="U25" s="370">
        <v>958</v>
      </c>
      <c r="V25" s="372">
        <v>47.685415629666501</v>
      </c>
      <c r="W25" s="350"/>
      <c r="X25" s="368">
        <v>6290</v>
      </c>
      <c r="Y25" s="369">
        <v>46.478977314712182</v>
      </c>
      <c r="Z25" s="370">
        <v>4690</v>
      </c>
      <c r="AA25" s="371">
        <v>74.56279809220986</v>
      </c>
      <c r="AB25" s="370">
        <v>1600</v>
      </c>
      <c r="AC25" s="372">
        <f t="shared" si="0"/>
        <v>25.43720190779014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3256</v>
      </c>
      <c r="E26" s="380">
        <f t="shared" si="2"/>
        <v>2197</v>
      </c>
      <c r="F26" s="381">
        <f t="shared" si="3"/>
        <v>67.475429975429975</v>
      </c>
      <c r="G26" s="380">
        <f t="shared" si="4"/>
        <v>1059</v>
      </c>
      <c r="H26" s="367">
        <f t="shared" si="3"/>
        <v>32.524570024570025</v>
      </c>
      <c r="I26" s="350"/>
      <c r="J26" s="377">
        <f t="shared" si="5"/>
        <v>647</v>
      </c>
      <c r="K26" s="378">
        <f t="shared" si="6"/>
        <v>19.871007371007369</v>
      </c>
      <c r="L26" s="375">
        <v>307</v>
      </c>
      <c r="M26" s="376">
        <v>47.449768160741883</v>
      </c>
      <c r="N26" s="375">
        <v>340</v>
      </c>
      <c r="O26" s="372">
        <v>52.55023183925811</v>
      </c>
      <c r="P26" s="350"/>
      <c r="Q26" s="377">
        <v>492</v>
      </c>
      <c r="R26" s="378">
        <v>15.11056511056511</v>
      </c>
      <c r="S26" s="375">
        <v>275</v>
      </c>
      <c r="T26" s="376">
        <v>55.894308943089435</v>
      </c>
      <c r="U26" s="375">
        <v>217</v>
      </c>
      <c r="V26" s="372">
        <v>44.105691056910565</v>
      </c>
      <c r="W26" s="350"/>
      <c r="X26" s="377">
        <v>2117</v>
      </c>
      <c r="Y26" s="378">
        <v>65.018427518427515</v>
      </c>
      <c r="Z26" s="375">
        <v>1615</v>
      </c>
      <c r="AA26" s="376">
        <v>76.287198866320267</v>
      </c>
      <c r="AB26" s="375">
        <v>502</v>
      </c>
      <c r="AC26" s="372">
        <f t="shared" si="0"/>
        <v>23.712801133679736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17117</v>
      </c>
      <c r="E27" s="380">
        <f t="shared" si="2"/>
        <v>11412</v>
      </c>
      <c r="F27" s="381">
        <f t="shared" si="3"/>
        <v>66.67056143015715</v>
      </c>
      <c r="G27" s="380">
        <f t="shared" si="4"/>
        <v>5705</v>
      </c>
      <c r="H27" s="367">
        <f t="shared" si="3"/>
        <v>33.329438569842843</v>
      </c>
      <c r="I27" s="350"/>
      <c r="J27" s="377">
        <f t="shared" si="5"/>
        <v>3348</v>
      </c>
      <c r="K27" s="378">
        <f t="shared" si="6"/>
        <v>19.559502249225915</v>
      </c>
      <c r="L27" s="375">
        <v>1382</v>
      </c>
      <c r="M27" s="376">
        <v>41.278375149342885</v>
      </c>
      <c r="N27" s="375">
        <v>1966</v>
      </c>
      <c r="O27" s="372">
        <v>58.721624850657108</v>
      </c>
      <c r="P27" s="350"/>
      <c r="Q27" s="377">
        <v>2556</v>
      </c>
      <c r="R27" s="378">
        <v>14.93252322252731</v>
      </c>
      <c r="S27" s="375">
        <v>1439</v>
      </c>
      <c r="T27" s="376">
        <v>56.298904538341155</v>
      </c>
      <c r="U27" s="375">
        <v>1117</v>
      </c>
      <c r="V27" s="372">
        <v>43.701095461658838</v>
      </c>
      <c r="W27" s="350"/>
      <c r="X27" s="377">
        <v>11213</v>
      </c>
      <c r="Y27" s="378">
        <v>65.507974528246777</v>
      </c>
      <c r="Z27" s="375">
        <v>8591</v>
      </c>
      <c r="AA27" s="376">
        <v>76.616427361098729</v>
      </c>
      <c r="AB27" s="375">
        <v>2622</v>
      </c>
      <c r="AC27" s="372">
        <f t="shared" si="0"/>
        <v>23.383572638901278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2287</v>
      </c>
      <c r="E28" s="380">
        <f t="shared" si="2"/>
        <v>1478</v>
      </c>
      <c r="F28" s="381">
        <f t="shared" si="3"/>
        <v>64.626147791867069</v>
      </c>
      <c r="G28" s="380">
        <f t="shared" si="4"/>
        <v>809</v>
      </c>
      <c r="H28" s="382">
        <f t="shared" si="3"/>
        <v>35.373852208132931</v>
      </c>
      <c r="I28" s="350"/>
      <c r="J28" s="377">
        <f t="shared" si="5"/>
        <v>502</v>
      </c>
      <c r="K28" s="378">
        <f t="shared" si="6"/>
        <v>21.950153038915609</v>
      </c>
      <c r="L28" s="375">
        <v>216</v>
      </c>
      <c r="M28" s="376">
        <v>43.027888446215137</v>
      </c>
      <c r="N28" s="375">
        <v>286</v>
      </c>
      <c r="O28" s="383">
        <v>56.972111553784863</v>
      </c>
      <c r="P28" s="350"/>
      <c r="Q28" s="377">
        <v>344</v>
      </c>
      <c r="R28" s="378">
        <v>15.041539134236992</v>
      </c>
      <c r="S28" s="375">
        <v>197</v>
      </c>
      <c r="T28" s="376">
        <v>57.267441860465119</v>
      </c>
      <c r="U28" s="375">
        <v>147</v>
      </c>
      <c r="V28" s="383">
        <v>42.732558139534881</v>
      </c>
      <c r="W28" s="350"/>
      <c r="X28" s="377">
        <v>1441</v>
      </c>
      <c r="Y28" s="378">
        <v>63.0083078268474</v>
      </c>
      <c r="Z28" s="375">
        <v>1065</v>
      </c>
      <c r="AA28" s="376">
        <v>73.907009021512835</v>
      </c>
      <c r="AB28" s="375">
        <v>376</v>
      </c>
      <c r="AC28" s="383">
        <f t="shared" si="0"/>
        <v>26.092990978487162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1171</v>
      </c>
      <c r="E29" s="386">
        <f t="shared" si="2"/>
        <v>623</v>
      </c>
      <c r="F29" s="387">
        <f t="shared" si="3"/>
        <v>53.202391118701961</v>
      </c>
      <c r="G29" s="386">
        <f t="shared" si="4"/>
        <v>548</v>
      </c>
      <c r="H29" s="388">
        <f t="shared" si="3"/>
        <v>46.797608881298039</v>
      </c>
      <c r="I29" s="350"/>
      <c r="J29" s="389">
        <f t="shared" si="5"/>
        <v>643</v>
      </c>
      <c r="K29" s="390">
        <f t="shared" si="6"/>
        <v>54.910333048676343</v>
      </c>
      <c r="L29" s="391">
        <v>249</v>
      </c>
      <c r="M29" s="392">
        <v>38.724727838258168</v>
      </c>
      <c r="N29" s="391">
        <v>394</v>
      </c>
      <c r="O29" s="393">
        <v>61.275272161741832</v>
      </c>
      <c r="P29" s="350"/>
      <c r="Q29" s="389">
        <v>157</v>
      </c>
      <c r="R29" s="390">
        <v>13.407344150298888</v>
      </c>
      <c r="S29" s="391">
        <v>95</v>
      </c>
      <c r="T29" s="392">
        <v>60.509554140127385</v>
      </c>
      <c r="U29" s="391">
        <v>62</v>
      </c>
      <c r="V29" s="393">
        <v>39.490445859872615</v>
      </c>
      <c r="W29" s="350"/>
      <c r="X29" s="389">
        <v>371</v>
      </c>
      <c r="Y29" s="390">
        <v>31.682322801024764</v>
      </c>
      <c r="Z29" s="391">
        <v>279</v>
      </c>
      <c r="AA29" s="392">
        <v>75.202156334231802</v>
      </c>
      <c r="AB29" s="391">
        <v>92</v>
      </c>
      <c r="AC29" s="393">
        <f t="shared" si="0"/>
        <v>24.797843665768195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412510</v>
      </c>
      <c r="E31" s="1230">
        <f>L31+S31+Z31</f>
        <v>262613</v>
      </c>
      <c r="F31" s="1231">
        <f>E31/$D31*100</f>
        <v>63.662214249351535</v>
      </c>
      <c r="G31" s="1230">
        <f>N31+U31+AB31</f>
        <v>149897</v>
      </c>
      <c r="H31" s="1232">
        <f>G31/$D31*100</f>
        <v>36.337785750648472</v>
      </c>
      <c r="I31" s="320"/>
      <c r="J31" s="1233">
        <f>SUM(J12:J29)</f>
        <v>110204</v>
      </c>
      <c r="K31" s="1234">
        <f>J31/$D31*100</f>
        <v>26.715473564277232</v>
      </c>
      <c r="L31" s="1230">
        <f>SUM(L12:L29)</f>
        <v>45391</v>
      </c>
      <c r="M31" s="1231">
        <f>L31/$J31*100</f>
        <v>41.188160139377885</v>
      </c>
      <c r="N31" s="1230">
        <f>SUM(N12:N29)</f>
        <v>64813</v>
      </c>
      <c r="O31" s="1235">
        <f>N31/$J31*100</f>
        <v>58.811839860622115</v>
      </c>
      <c r="P31" s="320"/>
      <c r="Q31" s="1233">
        <f>SUM(Q12:Q29)</f>
        <v>66119</v>
      </c>
      <c r="R31" s="1234">
        <f>Q31/$D31*100</f>
        <v>16.028459916123243</v>
      </c>
      <c r="S31" s="1230">
        <f>SUM(S12:S29)</f>
        <v>37775</v>
      </c>
      <c r="T31" s="1231">
        <f>S31/$Q31*100</f>
        <v>57.131838049577276</v>
      </c>
      <c r="U31" s="1230">
        <f>SUM(U12:U29)</f>
        <v>28344</v>
      </c>
      <c r="V31" s="1235">
        <f>U31/$Q31*100</f>
        <v>42.868161950422724</v>
      </c>
      <c r="W31" s="320"/>
      <c r="X31" s="1233">
        <f>SUM(X12:X29)</f>
        <v>236187</v>
      </c>
      <c r="Y31" s="1234">
        <f>X31/$D31*100</f>
        <v>57.256066519599521</v>
      </c>
      <c r="Z31" s="1230">
        <f>SUM(Z12:Z29)</f>
        <v>179447</v>
      </c>
      <c r="AA31" s="1231">
        <f>Z31/$X31*100</f>
        <v>75.976662559751389</v>
      </c>
      <c r="AB31" s="1230">
        <f>SUM(AB12:AB29)</f>
        <v>56740</v>
      </c>
      <c r="AC31" s="1235">
        <f>AB31/$X31*100</f>
        <v>24.023337440248614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2"/>
      <c r="C34" s="1462"/>
      <c r="D34" s="1462"/>
      <c r="E34" s="1462"/>
      <c r="F34" s="1462"/>
      <c r="G34" s="1462"/>
      <c r="H34" s="1462"/>
      <c r="I34" s="1462"/>
      <c r="J34" s="1462"/>
      <c r="K34" s="1462"/>
      <c r="L34" s="1462"/>
      <c r="M34" s="1462"/>
      <c r="N34" s="1462"/>
      <c r="O34" s="1462"/>
    </row>
    <row r="35" spans="2:15" s="329" customFormat="1" ht="29.25" customHeight="1" x14ac:dyDescent="0.25">
      <c r="B35" s="1463"/>
      <c r="C35" s="1463"/>
      <c r="D35" s="1463"/>
      <c r="E35" s="1463"/>
      <c r="F35" s="1463"/>
      <c r="G35" s="1463"/>
      <c r="H35" s="1463"/>
      <c r="I35" s="1463"/>
      <c r="J35" s="1463"/>
      <c r="K35" s="1463"/>
      <c r="L35" s="1463"/>
      <c r="M35" s="1463"/>
    </row>
    <row r="36" spans="2:15" s="329" customFormat="1" ht="4.5" customHeight="1" x14ac:dyDescent="0.25">
      <c r="B36" s="1461"/>
      <c r="C36" s="1461"/>
      <c r="D36" s="146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3"/>
      <c r="C2" s="1433"/>
    </row>
    <row r="3" spans="1:53" s="345" customFormat="1" ht="4.5" customHeight="1" x14ac:dyDescent="0.25">
      <c r="B3" s="1434"/>
      <c r="C3" s="1434"/>
    </row>
    <row r="4" spans="1:53" s="345" customFormat="1" ht="17.25" customHeight="1" x14ac:dyDescent="0.25">
      <c r="A4" s="1435" t="s">
        <v>423</v>
      </c>
      <c r="B4" s="1435"/>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1:53" s="345" customFormat="1" ht="17.25" customHeight="1" x14ac:dyDescent="0.25">
      <c r="B5" s="1436" t="str">
        <f>porsaad!$B$6</f>
        <v>Situación a 28 de febrero de 2025</v>
      </c>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row>
    <row r="6" spans="1:53" s="345" customFormat="1" ht="6" customHeight="1" x14ac:dyDescent="0.25"/>
    <row r="7" spans="1:53" s="322" customFormat="1" ht="12.75" customHeight="1" x14ac:dyDescent="0.25">
      <c r="A7" s="316"/>
      <c r="B7" s="1437" t="s">
        <v>12</v>
      </c>
      <c r="C7" s="317"/>
      <c r="D7" s="1440" t="s">
        <v>259</v>
      </c>
      <c r="E7" s="1441"/>
      <c r="F7" s="1441"/>
      <c r="G7" s="1441"/>
      <c r="H7" s="1441"/>
      <c r="I7" s="318"/>
      <c r="J7" s="1444"/>
      <c r="K7" s="1444"/>
      <c r="L7" s="1444"/>
      <c r="M7" s="1444"/>
      <c r="N7" s="1444"/>
      <c r="O7" s="1444"/>
      <c r="P7" s="318"/>
      <c r="Q7" s="1444"/>
      <c r="R7" s="1444"/>
      <c r="S7" s="1444"/>
      <c r="T7" s="1444"/>
      <c r="U7" s="1444"/>
      <c r="V7" s="1444"/>
      <c r="W7" s="318"/>
      <c r="X7" s="1444"/>
      <c r="Y7" s="1444"/>
      <c r="Z7" s="1444"/>
      <c r="AA7" s="1444"/>
      <c r="AB7" s="1444"/>
      <c r="AC7" s="1445"/>
      <c r="AD7" s="319"/>
      <c r="AE7" s="319"/>
      <c r="AF7" s="320"/>
      <c r="AG7" s="320"/>
      <c r="AH7" s="320"/>
      <c r="AI7" s="320"/>
      <c r="AJ7" s="320"/>
      <c r="AK7" s="320"/>
      <c r="AL7" s="321"/>
    </row>
    <row r="8" spans="1:53" s="322" customFormat="1" ht="33.75" customHeight="1" x14ac:dyDescent="0.25">
      <c r="A8" s="316"/>
      <c r="B8" s="1438"/>
      <c r="C8" s="317"/>
      <c r="D8" s="1442"/>
      <c r="E8" s="1443"/>
      <c r="F8" s="1443"/>
      <c r="G8" s="1443"/>
      <c r="H8" s="1443"/>
      <c r="I8" s="323"/>
      <c r="J8" s="1446" t="s">
        <v>260</v>
      </c>
      <c r="K8" s="1447"/>
      <c r="L8" s="1447"/>
      <c r="M8" s="1447"/>
      <c r="N8" s="1447"/>
      <c r="O8" s="1448"/>
      <c r="P8" s="317"/>
      <c r="Q8" s="1446" t="s">
        <v>261</v>
      </c>
      <c r="R8" s="1447"/>
      <c r="S8" s="1447"/>
      <c r="T8" s="1447"/>
      <c r="U8" s="1447"/>
      <c r="V8" s="1448"/>
      <c r="W8" s="317"/>
      <c r="X8" s="1446" t="s">
        <v>262</v>
      </c>
      <c r="Y8" s="1447"/>
      <c r="Z8" s="1447"/>
      <c r="AA8" s="1447"/>
      <c r="AB8" s="1447"/>
      <c r="AC8" s="1448"/>
      <c r="AD8" s="319"/>
      <c r="AE8" s="319"/>
      <c r="AF8" s="320"/>
      <c r="AG8" s="320"/>
      <c r="AH8" s="320"/>
      <c r="AI8" s="320"/>
      <c r="AJ8" s="320"/>
      <c r="AK8" s="320"/>
      <c r="AL8" s="321"/>
    </row>
    <row r="9" spans="1:53" s="322" customFormat="1" ht="21.75" customHeight="1" x14ac:dyDescent="0.25">
      <c r="A9" s="316"/>
      <c r="B9" s="1438"/>
      <c r="C9" s="317"/>
      <c r="D9" s="1449" t="s">
        <v>9</v>
      </c>
      <c r="E9" s="1451" t="s">
        <v>24</v>
      </c>
      <c r="F9" s="1452"/>
      <c r="G9" s="1451" t="s">
        <v>23</v>
      </c>
      <c r="H9" s="1453"/>
      <c r="I9" s="323"/>
      <c r="J9" s="1454" t="s">
        <v>9</v>
      </c>
      <c r="K9" s="1457" t="s">
        <v>267</v>
      </c>
      <c r="L9" s="1459" t="s">
        <v>24</v>
      </c>
      <c r="M9" s="1460"/>
      <c r="N9" s="1455" t="s">
        <v>23</v>
      </c>
      <c r="O9" s="1456"/>
      <c r="P9" s="317"/>
      <c r="Q9" s="1454" t="s">
        <v>9</v>
      </c>
      <c r="R9" s="1457" t="s">
        <v>267</v>
      </c>
      <c r="S9" s="1459" t="s">
        <v>24</v>
      </c>
      <c r="T9" s="1460"/>
      <c r="U9" s="1455" t="s">
        <v>23</v>
      </c>
      <c r="V9" s="1456"/>
      <c r="W9" s="317"/>
      <c r="X9" s="1454" t="s">
        <v>9</v>
      </c>
      <c r="Y9" s="1457" t="s">
        <v>267</v>
      </c>
      <c r="Z9" s="1459" t="s">
        <v>24</v>
      </c>
      <c r="AA9" s="1460"/>
      <c r="AB9" s="1455" t="s">
        <v>23</v>
      </c>
      <c r="AC9" s="1456"/>
      <c r="AD9" s="319"/>
      <c r="AE9" s="319"/>
      <c r="AF9" s="320"/>
      <c r="AG9" s="320"/>
      <c r="AH9" s="320"/>
      <c r="AI9" s="320"/>
      <c r="AJ9" s="320"/>
      <c r="AK9" s="320"/>
      <c r="AL9" s="321"/>
    </row>
    <row r="10" spans="1:53" s="322" customFormat="1" ht="36.75" customHeight="1" x14ac:dyDescent="0.25">
      <c r="A10" s="316"/>
      <c r="B10" s="1439"/>
      <c r="C10" s="317"/>
      <c r="D10" s="1450"/>
      <c r="E10" s="407" t="s">
        <v>9</v>
      </c>
      <c r="F10" s="403" t="s">
        <v>267</v>
      </c>
      <c r="G10" s="406" t="s">
        <v>9</v>
      </c>
      <c r="H10" s="886" t="s">
        <v>267</v>
      </c>
      <c r="I10" s="346"/>
      <c r="J10" s="1450"/>
      <c r="K10" s="1458"/>
      <c r="L10" s="404" t="s">
        <v>9</v>
      </c>
      <c r="M10" s="403" t="s">
        <v>267</v>
      </c>
      <c r="N10" s="407" t="s">
        <v>9</v>
      </c>
      <c r="O10" s="402" t="s">
        <v>267</v>
      </c>
      <c r="P10" s="347"/>
      <c r="Q10" s="1450"/>
      <c r="R10" s="1458"/>
      <c r="S10" s="404" t="s">
        <v>9</v>
      </c>
      <c r="T10" s="403" t="s">
        <v>267</v>
      </c>
      <c r="U10" s="407" t="s">
        <v>9</v>
      </c>
      <c r="V10" s="402" t="s">
        <v>267</v>
      </c>
      <c r="W10" s="347"/>
      <c r="X10" s="1450"/>
      <c r="Y10" s="145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132370</v>
      </c>
      <c r="E12" s="352">
        <f>L12+S12+Z12</f>
        <v>83276</v>
      </c>
      <c r="F12" s="353">
        <f>E12/$D12*100</f>
        <v>62.911535846490892</v>
      </c>
      <c r="G12" s="352">
        <f>N12+U12+AB12</f>
        <v>49094</v>
      </c>
      <c r="H12" s="354">
        <f>G12/$D12*100</f>
        <v>37.088464153509108</v>
      </c>
      <c r="I12" s="350"/>
      <c r="J12" s="355">
        <f>L12+N12</f>
        <v>40439</v>
      </c>
      <c r="K12" s="356">
        <f>J12/$D12*100</f>
        <v>30.549973558963512</v>
      </c>
      <c r="L12" s="357">
        <v>16337</v>
      </c>
      <c r="M12" s="353">
        <v>40.399119661712703</v>
      </c>
      <c r="N12" s="357">
        <v>24102</v>
      </c>
      <c r="O12" s="358">
        <v>59.600880338287297</v>
      </c>
      <c r="P12" s="350"/>
      <c r="Q12" s="355">
        <v>26350</v>
      </c>
      <c r="R12" s="356">
        <v>19.906323185011708</v>
      </c>
      <c r="S12" s="357">
        <v>16755</v>
      </c>
      <c r="T12" s="353">
        <v>63.586337760910816</v>
      </c>
      <c r="U12" s="357">
        <v>9595</v>
      </c>
      <c r="V12" s="358">
        <v>36.413662239089184</v>
      </c>
      <c r="W12" s="350"/>
      <c r="X12" s="355">
        <v>65581</v>
      </c>
      <c r="Y12" s="356">
        <v>49.543703256024777</v>
      </c>
      <c r="Z12" s="357">
        <v>50184</v>
      </c>
      <c r="AA12" s="353">
        <v>76.522163431481687</v>
      </c>
      <c r="AB12" s="357">
        <v>15397</v>
      </c>
      <c r="AC12" s="358">
        <f t="shared" ref="AC12:AC29" si="0">AB12/$X12*100</f>
        <v>23.47783656851832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16209</v>
      </c>
      <c r="E13" s="365">
        <f t="shared" ref="E13:E29" si="2">L13+S13+Z13</f>
        <v>10197</v>
      </c>
      <c r="F13" s="366">
        <f t="shared" ref="F13:H29" si="3">E13/$D13*100</f>
        <v>62.90949472515269</v>
      </c>
      <c r="G13" s="365">
        <f t="shared" ref="G13:G29" si="4">N13+U13+AB13</f>
        <v>6012</v>
      </c>
      <c r="H13" s="367">
        <f t="shared" si="3"/>
        <v>37.09050527484731</v>
      </c>
      <c r="I13" s="350"/>
      <c r="J13" s="368">
        <f t="shared" ref="J13:J29" si="5">L13+N13</f>
        <v>3445</v>
      </c>
      <c r="K13" s="369">
        <f t="shared" ref="K13:K29" si="6">J13/$D13*100</f>
        <v>21.253624529582329</v>
      </c>
      <c r="L13" s="370">
        <v>1402</v>
      </c>
      <c r="M13" s="371">
        <v>40.696661828737305</v>
      </c>
      <c r="N13" s="370">
        <v>2043</v>
      </c>
      <c r="O13" s="372">
        <v>59.303338171262695</v>
      </c>
      <c r="P13" s="350"/>
      <c r="Q13" s="368">
        <v>2823</v>
      </c>
      <c r="R13" s="369">
        <v>17.416250231352954</v>
      </c>
      <c r="S13" s="370">
        <v>1651</v>
      </c>
      <c r="T13" s="371">
        <v>58.483882394615662</v>
      </c>
      <c r="U13" s="370">
        <v>1172</v>
      </c>
      <c r="V13" s="372">
        <v>41.516117605384345</v>
      </c>
      <c r="W13" s="350"/>
      <c r="X13" s="368">
        <v>9941</v>
      </c>
      <c r="Y13" s="369">
        <v>61.330125239064714</v>
      </c>
      <c r="Z13" s="370">
        <v>7144</v>
      </c>
      <c r="AA13" s="371">
        <v>71.863997585755953</v>
      </c>
      <c r="AB13" s="370">
        <v>2797</v>
      </c>
      <c r="AC13" s="372">
        <f t="shared" si="0"/>
        <v>28.136002414244039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11252</v>
      </c>
      <c r="E14" s="365">
        <f t="shared" si="2"/>
        <v>7224</v>
      </c>
      <c r="F14" s="366">
        <f t="shared" si="3"/>
        <v>64.201919658727334</v>
      </c>
      <c r="G14" s="365">
        <f t="shared" si="4"/>
        <v>4028</v>
      </c>
      <c r="H14" s="367">
        <f t="shared" si="3"/>
        <v>35.798080341272666</v>
      </c>
      <c r="I14" s="350"/>
      <c r="J14" s="368">
        <f t="shared" si="5"/>
        <v>2746</v>
      </c>
      <c r="K14" s="369">
        <f t="shared" si="6"/>
        <v>24.404550302168502</v>
      </c>
      <c r="L14" s="370">
        <v>1061</v>
      </c>
      <c r="M14" s="371">
        <v>38.638018936635106</v>
      </c>
      <c r="N14" s="370">
        <v>1685</v>
      </c>
      <c r="O14" s="372">
        <v>61.361981063364887</v>
      </c>
      <c r="P14" s="350"/>
      <c r="Q14" s="368">
        <v>2291</v>
      </c>
      <c r="R14" s="369">
        <v>20.36082474226804</v>
      </c>
      <c r="S14" s="370">
        <v>1372</v>
      </c>
      <c r="T14" s="371">
        <v>59.886512439982539</v>
      </c>
      <c r="U14" s="370">
        <v>919</v>
      </c>
      <c r="V14" s="372">
        <v>40.113487560017461</v>
      </c>
      <c r="W14" s="350"/>
      <c r="X14" s="368">
        <v>6215</v>
      </c>
      <c r="Y14" s="369">
        <v>55.234624955563461</v>
      </c>
      <c r="Z14" s="370">
        <v>4791</v>
      </c>
      <c r="AA14" s="371">
        <v>77.087691069991962</v>
      </c>
      <c r="AB14" s="370">
        <v>1424</v>
      </c>
      <c r="AC14" s="372">
        <f t="shared" si="0"/>
        <v>22.912308930008045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10481</v>
      </c>
      <c r="E15" s="365">
        <f t="shared" si="2"/>
        <v>6206</v>
      </c>
      <c r="F15" s="366">
        <f t="shared" si="3"/>
        <v>59.211907260757556</v>
      </c>
      <c r="G15" s="365">
        <f t="shared" si="4"/>
        <v>4275</v>
      </c>
      <c r="H15" s="367">
        <f t="shared" si="3"/>
        <v>40.788092739242437</v>
      </c>
      <c r="I15" s="350"/>
      <c r="J15" s="368">
        <f t="shared" si="5"/>
        <v>3154</v>
      </c>
      <c r="K15" s="369">
        <f t="shared" si="6"/>
        <v>30.092548420952198</v>
      </c>
      <c r="L15" s="370">
        <v>1231</v>
      </c>
      <c r="M15" s="371">
        <v>39.029803424223211</v>
      </c>
      <c r="N15" s="370">
        <v>1923</v>
      </c>
      <c r="O15" s="372">
        <v>60.970196575776789</v>
      </c>
      <c r="P15" s="350"/>
      <c r="Q15" s="368">
        <v>2142</v>
      </c>
      <c r="R15" s="369">
        <v>20.43698120408358</v>
      </c>
      <c r="S15" s="370">
        <v>1181</v>
      </c>
      <c r="T15" s="371">
        <v>55.135387488328668</v>
      </c>
      <c r="U15" s="370">
        <v>961</v>
      </c>
      <c r="V15" s="372">
        <v>44.864612511671339</v>
      </c>
      <c r="W15" s="350"/>
      <c r="X15" s="368">
        <v>5185</v>
      </c>
      <c r="Y15" s="369">
        <v>49.470470374964222</v>
      </c>
      <c r="Z15" s="370">
        <v>3794</v>
      </c>
      <c r="AA15" s="371">
        <v>73.172613307618121</v>
      </c>
      <c r="AB15" s="370">
        <v>1391</v>
      </c>
      <c r="AC15" s="372">
        <f t="shared" si="0"/>
        <v>26.827386692381872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16308</v>
      </c>
      <c r="E16" s="365">
        <f t="shared" si="2"/>
        <v>9342</v>
      </c>
      <c r="F16" s="366">
        <f t="shared" si="3"/>
        <v>57.284768211920536</v>
      </c>
      <c r="G16" s="365">
        <f t="shared" si="4"/>
        <v>6966</v>
      </c>
      <c r="H16" s="367">
        <f t="shared" si="3"/>
        <v>42.715231788079471</v>
      </c>
      <c r="I16" s="350"/>
      <c r="J16" s="368">
        <f t="shared" si="5"/>
        <v>6866</v>
      </c>
      <c r="K16" s="369">
        <f t="shared" si="6"/>
        <v>42.102035810645084</v>
      </c>
      <c r="L16" s="370">
        <v>2754</v>
      </c>
      <c r="M16" s="371">
        <v>40.110690358287208</v>
      </c>
      <c r="N16" s="370">
        <v>4112</v>
      </c>
      <c r="O16" s="372">
        <v>59.889309641712785</v>
      </c>
      <c r="P16" s="350"/>
      <c r="Q16" s="368">
        <v>3266</v>
      </c>
      <c r="R16" s="369">
        <v>20.026980623007113</v>
      </c>
      <c r="S16" s="370">
        <v>1971</v>
      </c>
      <c r="T16" s="371">
        <v>60.349050826699326</v>
      </c>
      <c r="U16" s="370">
        <v>1295</v>
      </c>
      <c r="V16" s="372">
        <v>39.650949173300674</v>
      </c>
      <c r="W16" s="350"/>
      <c r="X16" s="368">
        <v>6176</v>
      </c>
      <c r="Y16" s="369">
        <v>37.870983566347803</v>
      </c>
      <c r="Z16" s="370">
        <v>4617</v>
      </c>
      <c r="AA16" s="371">
        <v>74.757124352331601</v>
      </c>
      <c r="AB16" s="370">
        <v>1559</v>
      </c>
      <c r="AC16" s="372">
        <f t="shared" si="0"/>
        <v>25.242875647668395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7661</v>
      </c>
      <c r="E17" s="375">
        <f t="shared" si="2"/>
        <v>4843</v>
      </c>
      <c r="F17" s="376">
        <f t="shared" si="3"/>
        <v>63.216290301527209</v>
      </c>
      <c r="G17" s="375">
        <f t="shared" si="4"/>
        <v>2818</v>
      </c>
      <c r="H17" s="367">
        <f t="shared" si="3"/>
        <v>36.783709698472784</v>
      </c>
      <c r="I17" s="350"/>
      <c r="J17" s="377">
        <f t="shared" si="5"/>
        <v>1873</v>
      </c>
      <c r="K17" s="378">
        <f t="shared" si="6"/>
        <v>24.448505417047382</v>
      </c>
      <c r="L17" s="375">
        <v>745</v>
      </c>
      <c r="M17" s="376">
        <v>39.775760811532301</v>
      </c>
      <c r="N17" s="375">
        <v>1128</v>
      </c>
      <c r="O17" s="372">
        <v>60.224239188467699</v>
      </c>
      <c r="P17" s="350"/>
      <c r="Q17" s="377">
        <v>1589</v>
      </c>
      <c r="R17" s="378">
        <v>20.741417569507899</v>
      </c>
      <c r="S17" s="375">
        <v>882</v>
      </c>
      <c r="T17" s="376">
        <v>55.506607929515418</v>
      </c>
      <c r="U17" s="375">
        <v>707</v>
      </c>
      <c r="V17" s="372">
        <v>44.493392070484582</v>
      </c>
      <c r="W17" s="350"/>
      <c r="X17" s="377">
        <v>4199</v>
      </c>
      <c r="Y17" s="378">
        <v>54.810077013444726</v>
      </c>
      <c r="Z17" s="375">
        <v>3216</v>
      </c>
      <c r="AA17" s="376">
        <v>76.58966420576327</v>
      </c>
      <c r="AB17" s="375">
        <v>983</v>
      </c>
      <c r="AC17" s="372">
        <f t="shared" si="0"/>
        <v>23.410335794236723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41461</v>
      </c>
      <c r="E18" s="365">
        <f t="shared" si="2"/>
        <v>26182</v>
      </c>
      <c r="F18" s="366">
        <f t="shared" si="3"/>
        <v>63.148501000940641</v>
      </c>
      <c r="G18" s="365">
        <f t="shared" si="4"/>
        <v>15279</v>
      </c>
      <c r="H18" s="367">
        <f t="shared" si="3"/>
        <v>36.851498999059359</v>
      </c>
      <c r="I18" s="350"/>
      <c r="J18" s="368">
        <f t="shared" si="5"/>
        <v>9666</v>
      </c>
      <c r="K18" s="369">
        <f t="shared" si="6"/>
        <v>23.313475314150647</v>
      </c>
      <c r="L18" s="370">
        <v>4029</v>
      </c>
      <c r="M18" s="371">
        <v>41.682184978274364</v>
      </c>
      <c r="N18" s="370">
        <v>5637</v>
      </c>
      <c r="O18" s="372">
        <v>58.317815021725636</v>
      </c>
      <c r="P18" s="350"/>
      <c r="Q18" s="368">
        <v>6999</v>
      </c>
      <c r="R18" s="369">
        <v>16.880924242058803</v>
      </c>
      <c r="S18" s="370">
        <v>3968</v>
      </c>
      <c r="T18" s="371">
        <v>56.693813401914561</v>
      </c>
      <c r="U18" s="370">
        <v>3031</v>
      </c>
      <c r="V18" s="372">
        <v>43.306186598085439</v>
      </c>
      <c r="W18" s="350"/>
      <c r="X18" s="368">
        <v>24796</v>
      </c>
      <c r="Y18" s="369">
        <v>59.805600443790553</v>
      </c>
      <c r="Z18" s="370">
        <v>18185</v>
      </c>
      <c r="AA18" s="371">
        <v>73.338441684142609</v>
      </c>
      <c r="AB18" s="370">
        <v>6611</v>
      </c>
      <c r="AC18" s="372">
        <f t="shared" si="0"/>
        <v>26.661558315857398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25452</v>
      </c>
      <c r="E19" s="365">
        <f t="shared" si="2"/>
        <v>15613</v>
      </c>
      <c r="F19" s="366">
        <f t="shared" si="3"/>
        <v>61.342920006286342</v>
      </c>
      <c r="G19" s="365">
        <f t="shared" si="4"/>
        <v>9839</v>
      </c>
      <c r="H19" s="367">
        <f t="shared" si="3"/>
        <v>38.657079993713658</v>
      </c>
      <c r="I19" s="350"/>
      <c r="J19" s="368">
        <f t="shared" si="5"/>
        <v>6592</v>
      </c>
      <c r="K19" s="369">
        <f t="shared" si="6"/>
        <v>25.899732830425897</v>
      </c>
      <c r="L19" s="370">
        <v>2656</v>
      </c>
      <c r="M19" s="371">
        <v>40.291262135922331</v>
      </c>
      <c r="N19" s="370">
        <v>3936</v>
      </c>
      <c r="O19" s="372">
        <v>59.708737864077662</v>
      </c>
      <c r="P19" s="350"/>
      <c r="Q19" s="368">
        <v>4488</v>
      </c>
      <c r="R19" s="369">
        <v>17.633191890617635</v>
      </c>
      <c r="S19" s="370">
        <v>2607</v>
      </c>
      <c r="T19" s="371">
        <v>58.088235294117652</v>
      </c>
      <c r="U19" s="370">
        <v>1881</v>
      </c>
      <c r="V19" s="372">
        <v>41.911764705882355</v>
      </c>
      <c r="W19" s="350"/>
      <c r="X19" s="368">
        <v>14372</v>
      </c>
      <c r="Y19" s="369">
        <v>56.467075278956472</v>
      </c>
      <c r="Z19" s="370">
        <v>10350</v>
      </c>
      <c r="AA19" s="371">
        <v>72.015029223490117</v>
      </c>
      <c r="AB19" s="370">
        <v>4022</v>
      </c>
      <c r="AC19" s="372">
        <f t="shared" si="0"/>
        <v>27.984970776509883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91405</v>
      </c>
      <c r="E20" s="365">
        <f t="shared" si="2"/>
        <v>58278</v>
      </c>
      <c r="F20" s="366">
        <f t="shared" si="3"/>
        <v>63.758000109403199</v>
      </c>
      <c r="G20" s="365">
        <f t="shared" si="4"/>
        <v>33127</v>
      </c>
      <c r="H20" s="367">
        <f t="shared" si="3"/>
        <v>36.241999890596794</v>
      </c>
      <c r="I20" s="350"/>
      <c r="J20" s="368">
        <f t="shared" si="5"/>
        <v>20926</v>
      </c>
      <c r="K20" s="369">
        <f t="shared" si="6"/>
        <v>22.893714785843226</v>
      </c>
      <c r="L20" s="370">
        <v>8427</v>
      </c>
      <c r="M20" s="371">
        <v>40.270476918665778</v>
      </c>
      <c r="N20" s="370">
        <v>12499</v>
      </c>
      <c r="O20" s="372">
        <v>59.729523081334222</v>
      </c>
      <c r="P20" s="350"/>
      <c r="Q20" s="368">
        <v>17186</v>
      </c>
      <c r="R20" s="369">
        <v>18.802034899622559</v>
      </c>
      <c r="S20" s="370">
        <v>9965</v>
      </c>
      <c r="T20" s="371">
        <v>57.98324217386245</v>
      </c>
      <c r="U20" s="370">
        <v>7221</v>
      </c>
      <c r="V20" s="372">
        <v>42.01675782613755</v>
      </c>
      <c r="W20" s="350"/>
      <c r="X20" s="368">
        <v>53293</v>
      </c>
      <c r="Y20" s="369">
        <v>58.304250314534215</v>
      </c>
      <c r="Z20" s="370">
        <v>39886</v>
      </c>
      <c r="AA20" s="371">
        <v>74.84284990524084</v>
      </c>
      <c r="AB20" s="370">
        <v>13407</v>
      </c>
      <c r="AC20" s="372">
        <f t="shared" si="0"/>
        <v>25.15715009475916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62366</v>
      </c>
      <c r="E21" s="365">
        <f t="shared" si="2"/>
        <v>38777</v>
      </c>
      <c r="F21" s="366">
        <f t="shared" si="3"/>
        <v>62.176506429785462</v>
      </c>
      <c r="G21" s="365">
        <f t="shared" si="4"/>
        <v>23589</v>
      </c>
      <c r="H21" s="367">
        <f t="shared" si="3"/>
        <v>37.823493570214538</v>
      </c>
      <c r="I21" s="350"/>
      <c r="J21" s="368">
        <f t="shared" si="5"/>
        <v>16051</v>
      </c>
      <c r="K21" s="369">
        <f t="shared" si="6"/>
        <v>25.736779655581564</v>
      </c>
      <c r="L21" s="370">
        <v>6550</v>
      </c>
      <c r="M21" s="371">
        <v>40.807426328577655</v>
      </c>
      <c r="N21" s="370">
        <v>9501</v>
      </c>
      <c r="O21" s="372">
        <v>59.192573671422345</v>
      </c>
      <c r="P21" s="350"/>
      <c r="Q21" s="368">
        <v>12808</v>
      </c>
      <c r="R21" s="369">
        <v>20.536830965590227</v>
      </c>
      <c r="S21" s="370">
        <v>7555</v>
      </c>
      <c r="T21" s="371">
        <v>58.986570893191761</v>
      </c>
      <c r="U21" s="370">
        <v>5253</v>
      </c>
      <c r="V21" s="372">
        <v>41.013429106808246</v>
      </c>
      <c r="W21" s="350"/>
      <c r="X21" s="368">
        <v>33507</v>
      </c>
      <c r="Y21" s="369">
        <v>53.726389378828209</v>
      </c>
      <c r="Z21" s="370">
        <v>24672</v>
      </c>
      <c r="AA21" s="371">
        <v>73.63237532455905</v>
      </c>
      <c r="AB21" s="370">
        <v>8835</v>
      </c>
      <c r="AC21" s="372">
        <f t="shared" si="0"/>
        <v>26.367624675440954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12160</v>
      </c>
      <c r="E22" s="365">
        <f t="shared" si="2"/>
        <v>7718</v>
      </c>
      <c r="F22" s="366">
        <f t="shared" si="3"/>
        <v>63.47039473684211</v>
      </c>
      <c r="G22" s="365">
        <f t="shared" si="4"/>
        <v>4442</v>
      </c>
      <c r="H22" s="367">
        <f t="shared" si="3"/>
        <v>36.52960526315789</v>
      </c>
      <c r="I22" s="350"/>
      <c r="J22" s="368">
        <f t="shared" si="5"/>
        <v>3203</v>
      </c>
      <c r="K22" s="369">
        <f t="shared" si="6"/>
        <v>26.340460526315791</v>
      </c>
      <c r="L22" s="370">
        <v>1336</v>
      </c>
      <c r="M22" s="371">
        <v>41.71089603496722</v>
      </c>
      <c r="N22" s="370">
        <v>1867</v>
      </c>
      <c r="O22" s="372">
        <v>58.289103965032787</v>
      </c>
      <c r="P22" s="350"/>
      <c r="Q22" s="368">
        <v>2244</v>
      </c>
      <c r="R22" s="369">
        <v>18.453947368421055</v>
      </c>
      <c r="S22" s="370">
        <v>1342</v>
      </c>
      <c r="T22" s="371">
        <v>59.803921568627452</v>
      </c>
      <c r="U22" s="370">
        <v>902</v>
      </c>
      <c r="V22" s="372">
        <v>40.196078431372548</v>
      </c>
      <c r="W22" s="350"/>
      <c r="X22" s="368">
        <v>6713</v>
      </c>
      <c r="Y22" s="369">
        <v>55.205592105263158</v>
      </c>
      <c r="Z22" s="370">
        <v>5040</v>
      </c>
      <c r="AA22" s="371">
        <v>75.07820646506778</v>
      </c>
      <c r="AB22" s="370">
        <v>1673</v>
      </c>
      <c r="AC22" s="372">
        <f t="shared" si="0"/>
        <v>24.92179353493222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26634</v>
      </c>
      <c r="E23" s="365">
        <f t="shared" si="2"/>
        <v>16402</v>
      </c>
      <c r="F23" s="366">
        <f t="shared" si="3"/>
        <v>61.582939100397979</v>
      </c>
      <c r="G23" s="365">
        <f t="shared" si="4"/>
        <v>10232</v>
      </c>
      <c r="H23" s="367">
        <f t="shared" si="3"/>
        <v>38.417060899602014</v>
      </c>
      <c r="I23" s="350"/>
      <c r="J23" s="368">
        <f t="shared" si="5"/>
        <v>7920</v>
      </c>
      <c r="K23" s="369">
        <f t="shared" si="6"/>
        <v>29.736427123225951</v>
      </c>
      <c r="L23" s="370">
        <v>3045</v>
      </c>
      <c r="M23" s="371">
        <v>38.446969696969695</v>
      </c>
      <c r="N23" s="370">
        <v>4875</v>
      </c>
      <c r="O23" s="372">
        <v>61.553030303030297</v>
      </c>
      <c r="P23" s="350"/>
      <c r="Q23" s="368">
        <v>4800</v>
      </c>
      <c r="R23" s="369">
        <v>18.022077044379365</v>
      </c>
      <c r="S23" s="370">
        <v>2790</v>
      </c>
      <c r="T23" s="371">
        <v>58.125000000000007</v>
      </c>
      <c r="U23" s="370">
        <v>2010</v>
      </c>
      <c r="V23" s="372">
        <v>41.875</v>
      </c>
      <c r="W23" s="350"/>
      <c r="X23" s="368">
        <v>13914</v>
      </c>
      <c r="Y23" s="369">
        <v>52.241495832394676</v>
      </c>
      <c r="Z23" s="370">
        <v>10567</v>
      </c>
      <c r="AA23" s="371">
        <v>75.945091274974843</v>
      </c>
      <c r="AB23" s="370">
        <v>3347</v>
      </c>
      <c r="AC23" s="372">
        <f t="shared" si="0"/>
        <v>24.054908725025154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71820</v>
      </c>
      <c r="E24" s="365">
        <f t="shared" si="2"/>
        <v>45824</v>
      </c>
      <c r="F24" s="366">
        <f t="shared" si="3"/>
        <v>63.803954330270116</v>
      </c>
      <c r="G24" s="365">
        <f t="shared" si="4"/>
        <v>25996</v>
      </c>
      <c r="H24" s="367">
        <f t="shared" si="3"/>
        <v>36.196045669729884</v>
      </c>
      <c r="I24" s="350"/>
      <c r="J24" s="368">
        <f t="shared" si="5"/>
        <v>20793</v>
      </c>
      <c r="K24" s="369">
        <f t="shared" si="6"/>
        <v>28.951545530492901</v>
      </c>
      <c r="L24" s="370">
        <v>9226</v>
      </c>
      <c r="M24" s="371">
        <v>44.370701678449478</v>
      </c>
      <c r="N24" s="370">
        <v>11567</v>
      </c>
      <c r="O24" s="372">
        <v>55.629298321550522</v>
      </c>
      <c r="P24" s="350"/>
      <c r="Q24" s="368">
        <v>12502</v>
      </c>
      <c r="R24" s="369">
        <v>17.407407407407408</v>
      </c>
      <c r="S24" s="370">
        <v>7635</v>
      </c>
      <c r="T24" s="371">
        <v>61.070228763397857</v>
      </c>
      <c r="U24" s="370">
        <v>4867</v>
      </c>
      <c r="V24" s="372">
        <v>38.929771236602143</v>
      </c>
      <c r="W24" s="350"/>
      <c r="X24" s="368">
        <v>38525</v>
      </c>
      <c r="Y24" s="369">
        <v>53.641047062099688</v>
      </c>
      <c r="Z24" s="370">
        <v>28963</v>
      </c>
      <c r="AA24" s="371">
        <v>75.179753406878646</v>
      </c>
      <c r="AB24" s="370">
        <v>9562</v>
      </c>
      <c r="AC24" s="372">
        <f t="shared" si="0"/>
        <v>24.82024659312135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17481</v>
      </c>
      <c r="E25" s="365">
        <f t="shared" si="2"/>
        <v>9614</v>
      </c>
      <c r="F25" s="366">
        <f t="shared" si="3"/>
        <v>54.996853726903495</v>
      </c>
      <c r="G25" s="365">
        <f t="shared" si="4"/>
        <v>7867</v>
      </c>
      <c r="H25" s="367">
        <f t="shared" si="3"/>
        <v>45.003146273096505</v>
      </c>
      <c r="I25" s="350"/>
      <c r="J25" s="368">
        <f t="shared" si="5"/>
        <v>7316</v>
      </c>
      <c r="K25" s="369">
        <f t="shared" si="6"/>
        <v>41.851152680052628</v>
      </c>
      <c r="L25" s="370">
        <v>2695</v>
      </c>
      <c r="M25" s="371">
        <v>36.83706943685074</v>
      </c>
      <c r="N25" s="370">
        <v>4621</v>
      </c>
      <c r="O25" s="372">
        <v>63.162930563149267</v>
      </c>
      <c r="P25" s="350"/>
      <c r="Q25" s="368">
        <v>3221</v>
      </c>
      <c r="R25" s="369">
        <v>18.425719352439792</v>
      </c>
      <c r="S25" s="370">
        <v>1784</v>
      </c>
      <c r="T25" s="371">
        <v>55.386525923626209</v>
      </c>
      <c r="U25" s="370">
        <v>1437</v>
      </c>
      <c r="V25" s="372">
        <v>44.613474076373798</v>
      </c>
      <c r="W25" s="350"/>
      <c r="X25" s="368">
        <v>6944</v>
      </c>
      <c r="Y25" s="369">
        <v>39.72312796750758</v>
      </c>
      <c r="Z25" s="370">
        <v>5135</v>
      </c>
      <c r="AA25" s="371">
        <v>73.948732718894007</v>
      </c>
      <c r="AB25" s="370">
        <v>1809</v>
      </c>
      <c r="AC25" s="372">
        <f t="shared" si="0"/>
        <v>26.051267281105989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6467</v>
      </c>
      <c r="E26" s="380">
        <f t="shared" si="2"/>
        <v>4127</v>
      </c>
      <c r="F26" s="381">
        <f t="shared" si="3"/>
        <v>63.816298128962423</v>
      </c>
      <c r="G26" s="380">
        <f t="shared" si="4"/>
        <v>2340</v>
      </c>
      <c r="H26" s="367">
        <f t="shared" si="3"/>
        <v>36.183701871037577</v>
      </c>
      <c r="I26" s="350"/>
      <c r="J26" s="377">
        <f t="shared" si="5"/>
        <v>1161</v>
      </c>
      <c r="K26" s="378">
        <f t="shared" si="6"/>
        <v>17.952682851399413</v>
      </c>
      <c r="L26" s="375">
        <v>443</v>
      </c>
      <c r="M26" s="376">
        <v>38.156761412575371</v>
      </c>
      <c r="N26" s="375">
        <v>718</v>
      </c>
      <c r="O26" s="372">
        <v>61.843238587424629</v>
      </c>
      <c r="P26" s="350"/>
      <c r="Q26" s="377">
        <v>935</v>
      </c>
      <c r="R26" s="378">
        <v>14.458017627957323</v>
      </c>
      <c r="S26" s="375">
        <v>501</v>
      </c>
      <c r="T26" s="376">
        <v>53.582887700534762</v>
      </c>
      <c r="U26" s="375">
        <v>434</v>
      </c>
      <c r="V26" s="372">
        <v>46.417112299465238</v>
      </c>
      <c r="W26" s="350"/>
      <c r="X26" s="377">
        <v>4371</v>
      </c>
      <c r="Y26" s="378">
        <v>67.589299520643266</v>
      </c>
      <c r="Z26" s="375">
        <v>3183</v>
      </c>
      <c r="AA26" s="376">
        <v>72.820864790665752</v>
      </c>
      <c r="AB26" s="375">
        <v>1188</v>
      </c>
      <c r="AC26" s="372">
        <f t="shared" si="0"/>
        <v>27.179135209334248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23691</v>
      </c>
      <c r="E27" s="380">
        <f t="shared" si="2"/>
        <v>14445</v>
      </c>
      <c r="F27" s="381">
        <f t="shared" si="3"/>
        <v>60.972521210586294</v>
      </c>
      <c r="G27" s="380">
        <f t="shared" si="4"/>
        <v>9246</v>
      </c>
      <c r="H27" s="367">
        <f t="shared" si="3"/>
        <v>39.027478789413699</v>
      </c>
      <c r="I27" s="350"/>
      <c r="J27" s="377">
        <f t="shared" si="5"/>
        <v>5927</v>
      </c>
      <c r="K27" s="378">
        <f t="shared" si="6"/>
        <v>25.017939301844581</v>
      </c>
      <c r="L27" s="375">
        <v>2279</v>
      </c>
      <c r="M27" s="376">
        <v>38.451155728024297</v>
      </c>
      <c r="N27" s="375">
        <v>3648</v>
      </c>
      <c r="O27" s="372">
        <v>61.548844271975703</v>
      </c>
      <c r="P27" s="350"/>
      <c r="Q27" s="377">
        <v>4293</v>
      </c>
      <c r="R27" s="378">
        <v>18.120805369127517</v>
      </c>
      <c r="S27" s="375">
        <v>2292</v>
      </c>
      <c r="T27" s="376">
        <v>53.389238294898675</v>
      </c>
      <c r="U27" s="375">
        <v>2001</v>
      </c>
      <c r="V27" s="372">
        <v>46.610761705101325</v>
      </c>
      <c r="W27" s="350"/>
      <c r="X27" s="377">
        <v>13471</v>
      </c>
      <c r="Y27" s="378">
        <v>56.861255329027905</v>
      </c>
      <c r="Z27" s="375">
        <v>9874</v>
      </c>
      <c r="AA27" s="376">
        <v>73.29819612500927</v>
      </c>
      <c r="AB27" s="375">
        <v>3597</v>
      </c>
      <c r="AC27" s="372">
        <f t="shared" si="0"/>
        <v>26.70180387499072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4124</v>
      </c>
      <c r="E28" s="380">
        <f t="shared" si="2"/>
        <v>2649</v>
      </c>
      <c r="F28" s="381">
        <f t="shared" si="3"/>
        <v>64.2337536372454</v>
      </c>
      <c r="G28" s="380">
        <f t="shared" si="4"/>
        <v>1475</v>
      </c>
      <c r="H28" s="382">
        <f t="shared" si="3"/>
        <v>35.766246362754607</v>
      </c>
      <c r="I28" s="350"/>
      <c r="J28" s="377">
        <f t="shared" si="5"/>
        <v>696</v>
      </c>
      <c r="K28" s="378">
        <f t="shared" si="6"/>
        <v>16.876818622696412</v>
      </c>
      <c r="L28" s="375">
        <v>277</v>
      </c>
      <c r="M28" s="376">
        <v>39.798850574712645</v>
      </c>
      <c r="N28" s="375">
        <v>419</v>
      </c>
      <c r="O28" s="383">
        <v>60.201149425287362</v>
      </c>
      <c r="P28" s="350"/>
      <c r="Q28" s="377">
        <v>720</v>
      </c>
      <c r="R28" s="378">
        <v>17.458777885548013</v>
      </c>
      <c r="S28" s="375">
        <v>395</v>
      </c>
      <c r="T28" s="376">
        <v>54.861111111111114</v>
      </c>
      <c r="U28" s="375">
        <v>325</v>
      </c>
      <c r="V28" s="383">
        <v>45.138888888888893</v>
      </c>
      <c r="W28" s="350"/>
      <c r="X28" s="377">
        <v>2708</v>
      </c>
      <c r="Y28" s="378">
        <v>65.664403491755579</v>
      </c>
      <c r="Z28" s="375">
        <v>1977</v>
      </c>
      <c r="AA28" s="376">
        <v>73.005908419497786</v>
      </c>
      <c r="AB28" s="375">
        <v>731</v>
      </c>
      <c r="AC28" s="383">
        <f t="shared" si="0"/>
        <v>26.994091580502218</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1385</v>
      </c>
      <c r="E29" s="386">
        <f t="shared" si="2"/>
        <v>731</v>
      </c>
      <c r="F29" s="387">
        <f t="shared" si="3"/>
        <v>52.779783393501802</v>
      </c>
      <c r="G29" s="386">
        <f t="shared" si="4"/>
        <v>654</v>
      </c>
      <c r="H29" s="388">
        <f t="shared" si="3"/>
        <v>47.220216606498191</v>
      </c>
      <c r="I29" s="350"/>
      <c r="J29" s="389">
        <f t="shared" si="5"/>
        <v>802</v>
      </c>
      <c r="K29" s="390">
        <f t="shared" si="6"/>
        <v>57.906137184115522</v>
      </c>
      <c r="L29" s="391">
        <v>286</v>
      </c>
      <c r="M29" s="392">
        <v>35.660847880299251</v>
      </c>
      <c r="N29" s="391">
        <v>516</v>
      </c>
      <c r="O29" s="393">
        <v>64.339152119700742</v>
      </c>
      <c r="P29" s="350"/>
      <c r="Q29" s="389">
        <v>199</v>
      </c>
      <c r="R29" s="390">
        <v>14.368231046931406</v>
      </c>
      <c r="S29" s="391">
        <v>146</v>
      </c>
      <c r="T29" s="392">
        <v>73.366834170854261</v>
      </c>
      <c r="U29" s="391">
        <v>53</v>
      </c>
      <c r="V29" s="393">
        <v>26.633165829145728</v>
      </c>
      <c r="W29" s="350"/>
      <c r="X29" s="389">
        <v>384</v>
      </c>
      <c r="Y29" s="390">
        <v>27.725631768953068</v>
      </c>
      <c r="Z29" s="391">
        <v>299</v>
      </c>
      <c r="AA29" s="392">
        <v>77.864583333333343</v>
      </c>
      <c r="AB29" s="391">
        <v>85</v>
      </c>
      <c r="AC29" s="393">
        <f t="shared" si="0"/>
        <v>22.135416666666664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578727</v>
      </c>
      <c r="E31" s="1230">
        <f>L31+S31+Z31</f>
        <v>361448</v>
      </c>
      <c r="F31" s="1231">
        <f>E31/$D31*100</f>
        <v>62.45570018333342</v>
      </c>
      <c r="G31" s="1230">
        <f>N31+U31+AB31</f>
        <v>217279</v>
      </c>
      <c r="H31" s="1232">
        <f>G31/$D31*100</f>
        <v>37.54429981666658</v>
      </c>
      <c r="I31" s="320"/>
      <c r="J31" s="1233">
        <f>SUM(J12:J29)</f>
        <v>159576</v>
      </c>
      <c r="K31" s="1234">
        <f>J31/$D31*100</f>
        <v>27.573622796240716</v>
      </c>
      <c r="L31" s="1230">
        <f>SUM(L12:L29)</f>
        <v>64779</v>
      </c>
      <c r="M31" s="1231">
        <f>L31/$J31*100</f>
        <v>40.594450293277184</v>
      </c>
      <c r="N31" s="1230">
        <f>SUM(N12:N29)</f>
        <v>94797</v>
      </c>
      <c r="O31" s="1235">
        <f>N31/$J31*100</f>
        <v>59.405549706722816</v>
      </c>
      <c r="P31" s="320"/>
      <c r="Q31" s="1233">
        <f>SUM(Q12:Q29)</f>
        <v>108856</v>
      </c>
      <c r="R31" s="1234">
        <f>Q31/$D31*100</f>
        <v>18.809559602368648</v>
      </c>
      <c r="S31" s="1230">
        <f>SUM(S12:S29)</f>
        <v>64792</v>
      </c>
      <c r="T31" s="1231">
        <f>S31/$Q31*100</f>
        <v>59.520834864408023</v>
      </c>
      <c r="U31" s="1230">
        <f>SUM(U12:U29)</f>
        <v>44064</v>
      </c>
      <c r="V31" s="1235">
        <f>U31/$Q31*100</f>
        <v>40.479165135591977</v>
      </c>
      <c r="W31" s="320"/>
      <c r="X31" s="1233">
        <f>SUM(X12:X29)</f>
        <v>310295</v>
      </c>
      <c r="Y31" s="1234">
        <f>X31/$D31*100</f>
        <v>53.616817601390643</v>
      </c>
      <c r="Z31" s="1230">
        <f>SUM(Z12:Z29)</f>
        <v>231877</v>
      </c>
      <c r="AA31" s="1231">
        <f>Z31/$X31*100</f>
        <v>74.727920204966253</v>
      </c>
      <c r="AB31" s="1230">
        <f>SUM(AB12:AB29)</f>
        <v>78418</v>
      </c>
      <c r="AC31" s="1235">
        <f>AB31/$X31*100</f>
        <v>25.272079795033758</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2"/>
      <c r="C34" s="1462"/>
      <c r="D34" s="1462"/>
      <c r="E34" s="1462"/>
      <c r="F34" s="1462"/>
      <c r="G34" s="1462"/>
      <c r="H34" s="1462"/>
      <c r="I34" s="1462"/>
      <c r="J34" s="1462"/>
      <c r="K34" s="1462"/>
      <c r="L34" s="1462"/>
      <c r="M34" s="1462"/>
      <c r="N34" s="1462"/>
      <c r="O34" s="1462"/>
    </row>
    <row r="35" spans="2:15" s="329" customFormat="1" ht="29.25" customHeight="1" x14ac:dyDescent="0.25">
      <c r="B35" s="1463"/>
      <c r="C35" s="1463"/>
      <c r="D35" s="1463"/>
      <c r="E35" s="1463"/>
      <c r="F35" s="1463"/>
      <c r="G35" s="1463"/>
      <c r="H35" s="1463"/>
      <c r="I35" s="1463"/>
      <c r="J35" s="1463"/>
      <c r="K35" s="1463"/>
      <c r="L35" s="1463"/>
      <c r="M35" s="1463"/>
    </row>
    <row r="36" spans="2:15" s="329" customFormat="1" ht="4.5" customHeight="1" x14ac:dyDescent="0.25">
      <c r="B36" s="1461"/>
      <c r="C36" s="1461"/>
      <c r="D36" s="146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33"/>
      <c r="C2" s="1433"/>
    </row>
    <row r="3" spans="1:53" s="345" customFormat="1" ht="4.5" customHeight="1" x14ac:dyDescent="0.25">
      <c r="B3" s="1434"/>
      <c r="C3" s="1434"/>
    </row>
    <row r="4" spans="1:53" s="345" customFormat="1" ht="17.25" customHeight="1" x14ac:dyDescent="0.25">
      <c r="A4" s="1435" t="s">
        <v>422</v>
      </c>
      <c r="B4" s="1435"/>
      <c r="C4" s="1435"/>
      <c r="D4" s="1435"/>
      <c r="E4" s="1435"/>
      <c r="F4" s="1435"/>
      <c r="G4" s="1435"/>
      <c r="H4" s="1435"/>
      <c r="I4" s="1435"/>
      <c r="J4" s="1435"/>
      <c r="K4" s="1435"/>
      <c r="L4" s="1435"/>
      <c r="M4" s="1435"/>
      <c r="N4" s="1435"/>
      <c r="O4" s="1435"/>
      <c r="P4" s="1435"/>
      <c r="Q4" s="1435"/>
      <c r="R4" s="1435"/>
      <c r="S4" s="1435"/>
      <c r="T4" s="1435"/>
      <c r="U4" s="1435"/>
      <c r="V4" s="1435"/>
      <c r="W4" s="1435"/>
      <c r="X4" s="1435"/>
      <c r="Y4" s="1435"/>
      <c r="Z4" s="1435"/>
      <c r="AA4" s="1435"/>
      <c r="AB4" s="1435"/>
      <c r="AC4" s="1435"/>
    </row>
    <row r="5" spans="1:53" s="345" customFormat="1" ht="17.25" customHeight="1" x14ac:dyDescent="0.25">
      <c r="B5" s="1436" t="str">
        <f>porsaad!$B$6</f>
        <v>Situación a 28 de febrero de 2025</v>
      </c>
      <c r="C5" s="1436"/>
      <c r="D5" s="1436"/>
      <c r="E5" s="1436"/>
      <c r="F5" s="1436"/>
      <c r="G5" s="1436"/>
      <c r="H5" s="1436"/>
      <c r="I5" s="1436"/>
      <c r="J5" s="1436"/>
      <c r="K5" s="1436"/>
      <c r="L5" s="1436"/>
      <c r="M5" s="1436"/>
      <c r="N5" s="1436"/>
      <c r="O5" s="1436"/>
      <c r="P5" s="1436"/>
      <c r="Q5" s="1436"/>
      <c r="R5" s="1436"/>
      <c r="S5" s="1436"/>
      <c r="T5" s="1436"/>
      <c r="U5" s="1436"/>
      <c r="V5" s="1436"/>
      <c r="W5" s="1436"/>
      <c r="X5" s="1436"/>
      <c r="Y5" s="1436"/>
      <c r="Z5" s="1436"/>
      <c r="AA5" s="1436"/>
      <c r="AB5" s="1436"/>
      <c r="AC5" s="1436"/>
    </row>
    <row r="6" spans="1:53" s="345" customFormat="1" ht="6" customHeight="1" x14ac:dyDescent="0.25"/>
    <row r="7" spans="1:53" s="322" customFormat="1" ht="12.75" customHeight="1" x14ac:dyDescent="0.25">
      <c r="A7" s="316"/>
      <c r="B7" s="1437" t="s">
        <v>12</v>
      </c>
      <c r="C7" s="317"/>
      <c r="D7" s="1440" t="s">
        <v>263</v>
      </c>
      <c r="E7" s="1441"/>
      <c r="F7" s="1441"/>
      <c r="G7" s="1441"/>
      <c r="H7" s="1441"/>
      <c r="I7" s="318"/>
      <c r="J7" s="1444"/>
      <c r="K7" s="1444"/>
      <c r="L7" s="1444"/>
      <c r="M7" s="1444"/>
      <c r="N7" s="1444"/>
      <c r="O7" s="1444"/>
      <c r="P7" s="318"/>
      <c r="Q7" s="1444"/>
      <c r="R7" s="1444"/>
      <c r="S7" s="1444"/>
      <c r="T7" s="1444"/>
      <c r="U7" s="1444"/>
      <c r="V7" s="1444"/>
      <c r="W7" s="318"/>
      <c r="X7" s="1444"/>
      <c r="Y7" s="1444"/>
      <c r="Z7" s="1444"/>
      <c r="AA7" s="1444"/>
      <c r="AB7" s="1444"/>
      <c r="AC7" s="1445"/>
      <c r="AD7" s="319"/>
      <c r="AE7" s="319"/>
      <c r="AF7" s="320"/>
      <c r="AG7" s="320"/>
      <c r="AH7" s="320"/>
      <c r="AI7" s="320"/>
      <c r="AJ7" s="320"/>
      <c r="AK7" s="320"/>
      <c r="AL7" s="321"/>
    </row>
    <row r="8" spans="1:53" s="322" customFormat="1" ht="33.75" customHeight="1" x14ac:dyDescent="0.25">
      <c r="A8" s="316"/>
      <c r="B8" s="1438"/>
      <c r="C8" s="317"/>
      <c r="D8" s="1442"/>
      <c r="E8" s="1443"/>
      <c r="F8" s="1443"/>
      <c r="G8" s="1443"/>
      <c r="H8" s="1443"/>
      <c r="I8" s="323"/>
      <c r="J8" s="1446" t="s">
        <v>264</v>
      </c>
      <c r="K8" s="1447"/>
      <c r="L8" s="1447"/>
      <c r="M8" s="1447"/>
      <c r="N8" s="1447"/>
      <c r="O8" s="1448"/>
      <c r="P8" s="317"/>
      <c r="Q8" s="1446" t="s">
        <v>265</v>
      </c>
      <c r="R8" s="1447"/>
      <c r="S8" s="1447"/>
      <c r="T8" s="1447"/>
      <c r="U8" s="1447"/>
      <c r="V8" s="1448"/>
      <c r="W8" s="317"/>
      <c r="X8" s="1446" t="s">
        <v>266</v>
      </c>
      <c r="Y8" s="1447"/>
      <c r="Z8" s="1447"/>
      <c r="AA8" s="1447"/>
      <c r="AB8" s="1447"/>
      <c r="AC8" s="1448"/>
      <c r="AD8" s="319"/>
      <c r="AE8" s="319"/>
      <c r="AF8" s="320"/>
      <c r="AG8" s="320"/>
      <c r="AH8" s="320"/>
      <c r="AI8" s="320"/>
      <c r="AJ8" s="320"/>
      <c r="AK8" s="320"/>
      <c r="AL8" s="321"/>
    </row>
    <row r="9" spans="1:53" s="322" customFormat="1" ht="21.75" customHeight="1" x14ac:dyDescent="0.25">
      <c r="A9" s="316"/>
      <c r="B9" s="1438"/>
      <c r="C9" s="317"/>
      <c r="D9" s="1449" t="s">
        <v>9</v>
      </c>
      <c r="E9" s="1451" t="s">
        <v>24</v>
      </c>
      <c r="F9" s="1452"/>
      <c r="G9" s="1451" t="s">
        <v>23</v>
      </c>
      <c r="H9" s="1453"/>
      <c r="I9" s="323"/>
      <c r="J9" s="1454" t="s">
        <v>9</v>
      </c>
      <c r="K9" s="1457" t="s">
        <v>267</v>
      </c>
      <c r="L9" s="1459" t="s">
        <v>24</v>
      </c>
      <c r="M9" s="1460"/>
      <c r="N9" s="1455" t="s">
        <v>23</v>
      </c>
      <c r="O9" s="1456"/>
      <c r="P9" s="317"/>
      <c r="Q9" s="1454" t="s">
        <v>9</v>
      </c>
      <c r="R9" s="1457" t="s">
        <v>267</v>
      </c>
      <c r="S9" s="1459" t="s">
        <v>24</v>
      </c>
      <c r="T9" s="1460"/>
      <c r="U9" s="1455" t="s">
        <v>23</v>
      </c>
      <c r="V9" s="1456"/>
      <c r="W9" s="317"/>
      <c r="X9" s="1454" t="s">
        <v>9</v>
      </c>
      <c r="Y9" s="1457" t="s">
        <v>267</v>
      </c>
      <c r="Z9" s="1459" t="s">
        <v>24</v>
      </c>
      <c r="AA9" s="1460"/>
      <c r="AB9" s="1455" t="s">
        <v>23</v>
      </c>
      <c r="AC9" s="1456"/>
      <c r="AD9" s="319"/>
      <c r="AE9" s="319"/>
      <c r="AF9" s="320"/>
      <c r="AG9" s="320"/>
      <c r="AH9" s="320"/>
      <c r="AI9" s="320"/>
      <c r="AJ9" s="320"/>
      <c r="AK9" s="320"/>
      <c r="AL9" s="321"/>
    </row>
    <row r="10" spans="1:53" s="322" customFormat="1" ht="36.75" customHeight="1" x14ac:dyDescent="0.25">
      <c r="A10" s="316"/>
      <c r="B10" s="1439"/>
      <c r="C10" s="317"/>
      <c r="D10" s="1450"/>
      <c r="E10" s="407" t="s">
        <v>9</v>
      </c>
      <c r="F10" s="403" t="s">
        <v>267</v>
      </c>
      <c r="G10" s="406" t="s">
        <v>9</v>
      </c>
      <c r="H10" s="886" t="s">
        <v>267</v>
      </c>
      <c r="I10" s="346"/>
      <c r="J10" s="1450"/>
      <c r="K10" s="1458"/>
      <c r="L10" s="404" t="s">
        <v>9</v>
      </c>
      <c r="M10" s="403" t="s">
        <v>267</v>
      </c>
      <c r="N10" s="407" t="s">
        <v>9</v>
      </c>
      <c r="O10" s="402" t="s">
        <v>267</v>
      </c>
      <c r="P10" s="347"/>
      <c r="Q10" s="1450"/>
      <c r="R10" s="1458"/>
      <c r="S10" s="404" t="s">
        <v>9</v>
      </c>
      <c r="T10" s="403" t="s">
        <v>267</v>
      </c>
      <c r="U10" s="407" t="s">
        <v>9</v>
      </c>
      <c r="V10" s="402" t="s">
        <v>267</v>
      </c>
      <c r="W10" s="347"/>
      <c r="X10" s="1450"/>
      <c r="Y10" s="1458"/>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92431</v>
      </c>
      <c r="E12" s="352">
        <f>L12+S12+Z12</f>
        <v>60943</v>
      </c>
      <c r="F12" s="353">
        <f>E12/$D12*100</f>
        <v>65.933507156689856</v>
      </c>
      <c r="G12" s="352">
        <f>N12+U12+AB12</f>
        <v>31488</v>
      </c>
      <c r="H12" s="354">
        <f>G12/$D12*100</f>
        <v>34.066492843310144</v>
      </c>
      <c r="I12" s="350"/>
      <c r="J12" s="355">
        <f>L12+N12</f>
        <v>20736</v>
      </c>
      <c r="K12" s="356">
        <f>J12/$D12*100</f>
        <v>22.434031872423756</v>
      </c>
      <c r="L12" s="357">
        <v>9037</v>
      </c>
      <c r="M12" s="353">
        <v>43.581211419753089</v>
      </c>
      <c r="N12" s="357">
        <v>11699</v>
      </c>
      <c r="O12" s="358">
        <v>56.418788580246911</v>
      </c>
      <c r="P12" s="350"/>
      <c r="Q12" s="355">
        <v>23391</v>
      </c>
      <c r="R12" s="356">
        <v>25.306444807478012</v>
      </c>
      <c r="S12" s="357">
        <v>17027</v>
      </c>
      <c r="T12" s="353">
        <v>72.792954555170795</v>
      </c>
      <c r="U12" s="357">
        <v>6364</v>
      </c>
      <c r="V12" s="358">
        <v>27.207045444829209</v>
      </c>
      <c r="W12" s="350"/>
      <c r="X12" s="355">
        <v>48304</v>
      </c>
      <c r="Y12" s="356">
        <v>52.259523320098232</v>
      </c>
      <c r="Z12" s="357">
        <v>34879</v>
      </c>
      <c r="AA12" s="353">
        <v>72.207270619410409</v>
      </c>
      <c r="AB12" s="357">
        <v>13425</v>
      </c>
      <c r="AC12" s="358">
        <f t="shared" ref="AC12:AC29" si="0">AB12/$X12*100</f>
        <v>27.792729380589599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15946</v>
      </c>
      <c r="E13" s="365">
        <f t="shared" ref="E13:E29" si="2">L13+S13+Z13</f>
        <v>10241</v>
      </c>
      <c r="F13" s="366">
        <f t="shared" ref="F13:H29" si="3">E13/$D13*100</f>
        <v>64.223002633889379</v>
      </c>
      <c r="G13" s="365">
        <f t="shared" ref="G13:G29" si="4">N13+U13+AB13</f>
        <v>5705</v>
      </c>
      <c r="H13" s="367">
        <f t="shared" si="3"/>
        <v>35.776997366110628</v>
      </c>
      <c r="I13" s="350"/>
      <c r="J13" s="368">
        <f t="shared" ref="J13:J29" si="5">L13+N13</f>
        <v>3051</v>
      </c>
      <c r="K13" s="369">
        <f t="shared" ref="K13:K29" si="6">J13/$D13*100</f>
        <v>19.133324971779757</v>
      </c>
      <c r="L13" s="370">
        <v>1361</v>
      </c>
      <c r="M13" s="371">
        <v>44.608325139298586</v>
      </c>
      <c r="N13" s="370">
        <v>1690</v>
      </c>
      <c r="O13" s="372">
        <v>55.391674860701414</v>
      </c>
      <c r="P13" s="350"/>
      <c r="Q13" s="368">
        <v>3514</v>
      </c>
      <c r="R13" s="369">
        <v>22.036874451273047</v>
      </c>
      <c r="S13" s="370">
        <v>2240</v>
      </c>
      <c r="T13" s="371">
        <v>63.745019920318725</v>
      </c>
      <c r="U13" s="370">
        <v>1274</v>
      </c>
      <c r="V13" s="372">
        <v>36.254980079681275</v>
      </c>
      <c r="W13" s="350"/>
      <c r="X13" s="368">
        <v>9381</v>
      </c>
      <c r="Y13" s="369">
        <v>58.8298005769472</v>
      </c>
      <c r="Z13" s="370">
        <v>6640</v>
      </c>
      <c r="AA13" s="371">
        <v>70.78136659204776</v>
      </c>
      <c r="AB13" s="370">
        <v>2741</v>
      </c>
      <c r="AC13" s="372">
        <f t="shared" si="0"/>
        <v>29.218633407952243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14664</v>
      </c>
      <c r="E14" s="365">
        <f t="shared" si="2"/>
        <v>9367</v>
      </c>
      <c r="F14" s="366">
        <f t="shared" si="3"/>
        <v>63.877523186033827</v>
      </c>
      <c r="G14" s="365">
        <f t="shared" si="4"/>
        <v>5297</v>
      </c>
      <c r="H14" s="367">
        <f t="shared" si="3"/>
        <v>36.122476813966173</v>
      </c>
      <c r="I14" s="350"/>
      <c r="J14" s="368">
        <f t="shared" si="5"/>
        <v>3441</v>
      </c>
      <c r="K14" s="369">
        <f t="shared" si="6"/>
        <v>23.465630114566284</v>
      </c>
      <c r="L14" s="370">
        <v>1482</v>
      </c>
      <c r="M14" s="371">
        <v>43.068875326939846</v>
      </c>
      <c r="N14" s="370">
        <v>1959</v>
      </c>
      <c r="O14" s="372">
        <v>56.931124673060154</v>
      </c>
      <c r="P14" s="350"/>
      <c r="Q14" s="368">
        <v>3340</v>
      </c>
      <c r="R14" s="369">
        <v>22.776868521549375</v>
      </c>
      <c r="S14" s="370">
        <v>1980</v>
      </c>
      <c r="T14" s="371">
        <v>59.281437125748504</v>
      </c>
      <c r="U14" s="370">
        <v>1360</v>
      </c>
      <c r="V14" s="372">
        <v>40.718562874251496</v>
      </c>
      <c r="W14" s="350"/>
      <c r="X14" s="368">
        <v>7883</v>
      </c>
      <c r="Y14" s="369">
        <v>53.757501363884344</v>
      </c>
      <c r="Z14" s="370">
        <v>5905</v>
      </c>
      <c r="AA14" s="371">
        <v>74.908029937840922</v>
      </c>
      <c r="AB14" s="370">
        <v>1978</v>
      </c>
      <c r="AC14" s="372">
        <f t="shared" si="0"/>
        <v>25.091970062159074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13549</v>
      </c>
      <c r="E15" s="365">
        <f t="shared" si="2"/>
        <v>8445</v>
      </c>
      <c r="F15" s="366">
        <f t="shared" si="3"/>
        <v>62.329323197283934</v>
      </c>
      <c r="G15" s="365">
        <f t="shared" si="4"/>
        <v>5104</v>
      </c>
      <c r="H15" s="367">
        <f t="shared" si="3"/>
        <v>37.670676802716066</v>
      </c>
      <c r="I15" s="350"/>
      <c r="J15" s="368">
        <f t="shared" si="5"/>
        <v>3702</v>
      </c>
      <c r="K15" s="369">
        <f t="shared" si="6"/>
        <v>27.323049671562476</v>
      </c>
      <c r="L15" s="370">
        <v>1703</v>
      </c>
      <c r="M15" s="371">
        <v>46.00216099405727</v>
      </c>
      <c r="N15" s="370">
        <v>1999</v>
      </c>
      <c r="O15" s="372">
        <v>53.997839005942737</v>
      </c>
      <c r="P15" s="350"/>
      <c r="Q15" s="368">
        <v>3393</v>
      </c>
      <c r="R15" s="369">
        <v>25.042438556351023</v>
      </c>
      <c r="S15" s="370">
        <v>2134</v>
      </c>
      <c r="T15" s="371">
        <v>62.894193928676692</v>
      </c>
      <c r="U15" s="370">
        <v>1259</v>
      </c>
      <c r="V15" s="372">
        <v>37.105806071323308</v>
      </c>
      <c r="W15" s="350"/>
      <c r="X15" s="368">
        <v>6454</v>
      </c>
      <c r="Y15" s="369">
        <v>47.634511772086505</v>
      </c>
      <c r="Z15" s="370">
        <v>4608</v>
      </c>
      <c r="AA15" s="371">
        <v>71.397582894329105</v>
      </c>
      <c r="AB15" s="370">
        <v>1846</v>
      </c>
      <c r="AC15" s="372">
        <f t="shared" si="0"/>
        <v>28.602417105670902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13678</v>
      </c>
      <c r="E16" s="365">
        <f t="shared" si="2"/>
        <v>7838</v>
      </c>
      <c r="F16" s="366">
        <f t="shared" si="3"/>
        <v>57.303699371253103</v>
      </c>
      <c r="G16" s="365">
        <f t="shared" si="4"/>
        <v>5840</v>
      </c>
      <c r="H16" s="367">
        <f t="shared" si="3"/>
        <v>42.69630062874689</v>
      </c>
      <c r="I16" s="350"/>
      <c r="J16" s="368">
        <f t="shared" si="5"/>
        <v>5837</v>
      </c>
      <c r="K16" s="369">
        <f t="shared" si="6"/>
        <v>42.674367597601986</v>
      </c>
      <c r="L16" s="370">
        <v>2417</v>
      </c>
      <c r="M16" s="371">
        <v>41.408257666609558</v>
      </c>
      <c r="N16" s="370">
        <v>3420</v>
      </c>
      <c r="O16" s="372">
        <v>58.591742333390442</v>
      </c>
      <c r="P16" s="350"/>
      <c r="Q16" s="368">
        <v>3149</v>
      </c>
      <c r="R16" s="369">
        <v>23.022371691767802</v>
      </c>
      <c r="S16" s="370">
        <v>2021</v>
      </c>
      <c r="T16" s="371">
        <v>64.179104477611943</v>
      </c>
      <c r="U16" s="370">
        <v>1128</v>
      </c>
      <c r="V16" s="372">
        <v>35.820895522388057</v>
      </c>
      <c r="W16" s="350"/>
      <c r="X16" s="368">
        <v>4692</v>
      </c>
      <c r="Y16" s="369">
        <v>34.303260710630205</v>
      </c>
      <c r="Z16" s="370">
        <v>3400</v>
      </c>
      <c r="AA16" s="371">
        <v>72.463768115942031</v>
      </c>
      <c r="AB16" s="370">
        <v>1292</v>
      </c>
      <c r="AC16" s="372">
        <f t="shared" si="0"/>
        <v>27.536231884057973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5078</v>
      </c>
      <c r="E17" s="375">
        <f t="shared" si="2"/>
        <v>3040</v>
      </c>
      <c r="F17" s="376">
        <f t="shared" si="3"/>
        <v>59.86608901142182</v>
      </c>
      <c r="G17" s="375">
        <f t="shared" si="4"/>
        <v>2038</v>
      </c>
      <c r="H17" s="367">
        <f t="shared" si="3"/>
        <v>40.13391098857818</v>
      </c>
      <c r="I17" s="350"/>
      <c r="J17" s="377">
        <f t="shared" si="5"/>
        <v>1441</v>
      </c>
      <c r="K17" s="378">
        <f t="shared" si="6"/>
        <v>28.37731390311146</v>
      </c>
      <c r="L17" s="375">
        <v>647</v>
      </c>
      <c r="M17" s="376">
        <v>44.899375433726583</v>
      </c>
      <c r="N17" s="375">
        <v>794</v>
      </c>
      <c r="O17" s="372">
        <v>55.100624566273424</v>
      </c>
      <c r="P17" s="350"/>
      <c r="Q17" s="377">
        <v>1274</v>
      </c>
      <c r="R17" s="378">
        <v>25.088617565970857</v>
      </c>
      <c r="S17" s="375">
        <v>725</v>
      </c>
      <c r="T17" s="376">
        <v>56.907378335949765</v>
      </c>
      <c r="U17" s="375">
        <v>549</v>
      </c>
      <c r="V17" s="372">
        <v>43.092621664050235</v>
      </c>
      <c r="W17" s="350"/>
      <c r="X17" s="377">
        <v>2363</v>
      </c>
      <c r="Y17" s="378">
        <v>46.534068530917679</v>
      </c>
      <c r="Z17" s="375">
        <v>1668</v>
      </c>
      <c r="AA17" s="376">
        <v>70.588235294117652</v>
      </c>
      <c r="AB17" s="375">
        <v>695</v>
      </c>
      <c r="AC17" s="372">
        <f t="shared" si="0"/>
        <v>29.411764705882355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49928</v>
      </c>
      <c r="E18" s="365">
        <f t="shared" si="2"/>
        <v>31090</v>
      </c>
      <c r="F18" s="366">
        <f t="shared" si="3"/>
        <v>62.269668322384234</v>
      </c>
      <c r="G18" s="365">
        <f t="shared" si="4"/>
        <v>18838</v>
      </c>
      <c r="H18" s="367">
        <f t="shared" si="3"/>
        <v>37.730331677615766</v>
      </c>
      <c r="I18" s="350"/>
      <c r="J18" s="368">
        <f t="shared" si="5"/>
        <v>9838</v>
      </c>
      <c r="K18" s="369">
        <f t="shared" si="6"/>
        <v>19.704374298990544</v>
      </c>
      <c r="L18" s="370">
        <v>4166</v>
      </c>
      <c r="M18" s="371">
        <v>42.346005285627157</v>
      </c>
      <c r="N18" s="370">
        <v>5672</v>
      </c>
      <c r="O18" s="372">
        <v>57.653994714372836</v>
      </c>
      <c r="P18" s="350"/>
      <c r="Q18" s="368">
        <v>9613</v>
      </c>
      <c r="R18" s="369">
        <v>19.253725364524914</v>
      </c>
      <c r="S18" s="370">
        <v>5587</v>
      </c>
      <c r="T18" s="371">
        <v>58.119213564964113</v>
      </c>
      <c r="U18" s="370">
        <v>4026</v>
      </c>
      <c r="V18" s="372">
        <v>41.880786435035887</v>
      </c>
      <c r="W18" s="350"/>
      <c r="X18" s="368">
        <v>30477</v>
      </c>
      <c r="Y18" s="369">
        <v>61.041900336484531</v>
      </c>
      <c r="Z18" s="370">
        <v>21337</v>
      </c>
      <c r="AA18" s="371">
        <v>70.010171604816748</v>
      </c>
      <c r="AB18" s="370">
        <v>9140</v>
      </c>
      <c r="AC18" s="372">
        <f t="shared" si="0"/>
        <v>29.989828395183256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28564</v>
      </c>
      <c r="E19" s="365">
        <f t="shared" si="2"/>
        <v>18510</v>
      </c>
      <c r="F19" s="366">
        <f t="shared" si="3"/>
        <v>64.80184848060496</v>
      </c>
      <c r="G19" s="365">
        <f t="shared" si="4"/>
        <v>10054</v>
      </c>
      <c r="H19" s="367">
        <f t="shared" si="3"/>
        <v>35.19815151939504</v>
      </c>
      <c r="I19" s="350"/>
      <c r="J19" s="368">
        <f t="shared" si="5"/>
        <v>5652</v>
      </c>
      <c r="K19" s="369">
        <f t="shared" si="6"/>
        <v>19.787144657610977</v>
      </c>
      <c r="L19" s="370">
        <v>2420</v>
      </c>
      <c r="M19" s="371">
        <v>42.816702052370843</v>
      </c>
      <c r="N19" s="370">
        <v>3232</v>
      </c>
      <c r="O19" s="372">
        <v>57.18329794762915</v>
      </c>
      <c r="P19" s="350"/>
      <c r="Q19" s="368">
        <v>6004</v>
      </c>
      <c r="R19" s="369">
        <v>21.019465060915838</v>
      </c>
      <c r="S19" s="370">
        <v>3967</v>
      </c>
      <c r="T19" s="371">
        <v>66.072618254497002</v>
      </c>
      <c r="U19" s="370">
        <v>2037</v>
      </c>
      <c r="V19" s="372">
        <v>33.927381745502998</v>
      </c>
      <c r="W19" s="350"/>
      <c r="X19" s="368">
        <v>16908</v>
      </c>
      <c r="Y19" s="369">
        <v>59.193390281473178</v>
      </c>
      <c r="Z19" s="370">
        <v>12123</v>
      </c>
      <c r="AA19" s="371">
        <v>71.69978708303762</v>
      </c>
      <c r="AB19" s="370">
        <v>4785</v>
      </c>
      <c r="AC19" s="372">
        <f t="shared" si="0"/>
        <v>28.300212916962387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94457</v>
      </c>
      <c r="E20" s="365">
        <f t="shared" si="2"/>
        <v>59442</v>
      </c>
      <c r="F20" s="366">
        <f t="shared" si="3"/>
        <v>62.930222217516963</v>
      </c>
      <c r="G20" s="365">
        <f t="shared" si="4"/>
        <v>35015</v>
      </c>
      <c r="H20" s="367">
        <f t="shared" si="3"/>
        <v>37.06977778248303</v>
      </c>
      <c r="I20" s="350"/>
      <c r="J20" s="368">
        <f t="shared" si="5"/>
        <v>26461</v>
      </c>
      <c r="K20" s="369">
        <f t="shared" si="6"/>
        <v>28.013805223540871</v>
      </c>
      <c r="L20" s="370">
        <v>11778</v>
      </c>
      <c r="M20" s="371">
        <v>44.510789463739087</v>
      </c>
      <c r="N20" s="370">
        <v>14683</v>
      </c>
      <c r="O20" s="372">
        <v>55.489210536260913</v>
      </c>
      <c r="P20" s="350"/>
      <c r="Q20" s="368">
        <v>21900</v>
      </c>
      <c r="R20" s="369">
        <v>23.18515303259684</v>
      </c>
      <c r="S20" s="370">
        <v>14201</v>
      </c>
      <c r="T20" s="371">
        <v>64.844748858447488</v>
      </c>
      <c r="U20" s="370">
        <v>7699</v>
      </c>
      <c r="V20" s="372">
        <v>35.155251141552512</v>
      </c>
      <c r="W20" s="350"/>
      <c r="X20" s="368">
        <v>46096</v>
      </c>
      <c r="Y20" s="369">
        <v>48.801041743862292</v>
      </c>
      <c r="Z20" s="370">
        <v>33463</v>
      </c>
      <c r="AA20" s="371">
        <v>72.594151336341554</v>
      </c>
      <c r="AB20" s="370">
        <v>12633</v>
      </c>
      <c r="AC20" s="372">
        <f t="shared" si="0"/>
        <v>27.40584866365845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57509</v>
      </c>
      <c r="E21" s="365">
        <f t="shared" si="2"/>
        <v>34979</v>
      </c>
      <c r="F21" s="366">
        <f t="shared" si="3"/>
        <v>60.823523274617884</v>
      </c>
      <c r="G21" s="365">
        <f t="shared" si="4"/>
        <v>22530</v>
      </c>
      <c r="H21" s="367">
        <f t="shared" si="3"/>
        <v>39.176476725382116</v>
      </c>
      <c r="I21" s="350"/>
      <c r="J21" s="368">
        <f t="shared" si="5"/>
        <v>17530</v>
      </c>
      <c r="K21" s="369">
        <f t="shared" si="6"/>
        <v>30.482185397068285</v>
      </c>
      <c r="L21" s="370">
        <v>6890</v>
      </c>
      <c r="M21" s="371">
        <v>39.304050199657731</v>
      </c>
      <c r="N21" s="370">
        <v>10640</v>
      </c>
      <c r="O21" s="372">
        <v>60.695949800342277</v>
      </c>
      <c r="P21" s="350"/>
      <c r="Q21" s="368">
        <v>13049</v>
      </c>
      <c r="R21" s="369">
        <v>22.69036150863343</v>
      </c>
      <c r="S21" s="370">
        <v>8547</v>
      </c>
      <c r="T21" s="371">
        <v>65.499271974863973</v>
      </c>
      <c r="U21" s="370">
        <v>4502</v>
      </c>
      <c r="V21" s="372">
        <v>34.500728025136027</v>
      </c>
      <c r="W21" s="350"/>
      <c r="X21" s="368">
        <v>26930</v>
      </c>
      <c r="Y21" s="369">
        <v>46.827453094298285</v>
      </c>
      <c r="Z21" s="370">
        <v>19542</v>
      </c>
      <c r="AA21" s="371">
        <v>72.565911622725594</v>
      </c>
      <c r="AB21" s="370">
        <v>7388</v>
      </c>
      <c r="AC21" s="372">
        <f t="shared" si="0"/>
        <v>27.434088377274414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11759</v>
      </c>
      <c r="E22" s="365">
        <f t="shared" si="2"/>
        <v>7474</v>
      </c>
      <c r="F22" s="366">
        <f t="shared" si="3"/>
        <v>63.559826515860195</v>
      </c>
      <c r="G22" s="365">
        <f t="shared" si="4"/>
        <v>4285</v>
      </c>
      <c r="H22" s="367">
        <f t="shared" si="3"/>
        <v>36.440173484139812</v>
      </c>
      <c r="I22" s="350"/>
      <c r="J22" s="368">
        <f t="shared" si="5"/>
        <v>3129</v>
      </c>
      <c r="K22" s="369">
        <f t="shared" si="6"/>
        <v>26.609405561697425</v>
      </c>
      <c r="L22" s="370">
        <v>1356</v>
      </c>
      <c r="M22" s="371">
        <v>43.336529242569512</v>
      </c>
      <c r="N22" s="370">
        <v>1773</v>
      </c>
      <c r="O22" s="372">
        <v>56.663470757430488</v>
      </c>
      <c r="P22" s="350"/>
      <c r="Q22" s="368">
        <v>2509</v>
      </c>
      <c r="R22" s="369">
        <v>21.336848371460157</v>
      </c>
      <c r="S22" s="370">
        <v>1656</v>
      </c>
      <c r="T22" s="371">
        <v>66.002391390992429</v>
      </c>
      <c r="U22" s="370">
        <v>853</v>
      </c>
      <c r="V22" s="372">
        <v>33.997608609007571</v>
      </c>
      <c r="W22" s="350"/>
      <c r="X22" s="368">
        <v>6121</v>
      </c>
      <c r="Y22" s="369">
        <v>52.053746066842422</v>
      </c>
      <c r="Z22" s="370">
        <v>4462</v>
      </c>
      <c r="AA22" s="371">
        <v>72.89658552524098</v>
      </c>
      <c r="AB22" s="370">
        <v>1659</v>
      </c>
      <c r="AC22" s="372">
        <f t="shared" si="0"/>
        <v>27.103414474759024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24891</v>
      </c>
      <c r="E23" s="365">
        <f t="shared" si="2"/>
        <v>14239</v>
      </c>
      <c r="F23" s="366">
        <f t="shared" si="3"/>
        <v>57.20541561206862</v>
      </c>
      <c r="G23" s="365">
        <f t="shared" si="4"/>
        <v>10652</v>
      </c>
      <c r="H23" s="367">
        <f t="shared" si="3"/>
        <v>42.79458438793138</v>
      </c>
      <c r="I23" s="350"/>
      <c r="J23" s="368">
        <f t="shared" si="5"/>
        <v>9131</v>
      </c>
      <c r="K23" s="369">
        <f t="shared" si="6"/>
        <v>36.683941987063598</v>
      </c>
      <c r="L23" s="370">
        <v>3300</v>
      </c>
      <c r="M23" s="371">
        <v>36.140619866389223</v>
      </c>
      <c r="N23" s="370">
        <v>5831</v>
      </c>
      <c r="O23" s="372">
        <v>63.859380133610777</v>
      </c>
      <c r="P23" s="350"/>
      <c r="Q23" s="368">
        <v>4510</v>
      </c>
      <c r="R23" s="369">
        <v>18.118998834920252</v>
      </c>
      <c r="S23" s="370">
        <v>2664</v>
      </c>
      <c r="T23" s="371">
        <v>59.068736141906875</v>
      </c>
      <c r="U23" s="370">
        <v>1846</v>
      </c>
      <c r="V23" s="372">
        <v>40.931263858093125</v>
      </c>
      <c r="W23" s="350"/>
      <c r="X23" s="368">
        <v>11250</v>
      </c>
      <c r="Y23" s="369">
        <v>45.197059178016154</v>
      </c>
      <c r="Z23" s="370">
        <v>8275</v>
      </c>
      <c r="AA23" s="371">
        <v>73.555555555555557</v>
      </c>
      <c r="AB23" s="370">
        <v>2975</v>
      </c>
      <c r="AC23" s="372">
        <f t="shared" si="0"/>
        <v>26.444444444444443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55474</v>
      </c>
      <c r="E24" s="365">
        <f t="shared" si="2"/>
        <v>36591</v>
      </c>
      <c r="F24" s="366">
        <f t="shared" si="3"/>
        <v>65.960630205141143</v>
      </c>
      <c r="G24" s="365">
        <f t="shared" si="4"/>
        <v>18883</v>
      </c>
      <c r="H24" s="367">
        <f t="shared" si="3"/>
        <v>34.039369794858857</v>
      </c>
      <c r="I24" s="350"/>
      <c r="J24" s="368">
        <f t="shared" si="5"/>
        <v>13744</v>
      </c>
      <c r="K24" s="369">
        <f t="shared" si="6"/>
        <v>24.775570537549122</v>
      </c>
      <c r="L24" s="370">
        <v>6301</v>
      </c>
      <c r="M24" s="371">
        <v>45.845459837019789</v>
      </c>
      <c r="N24" s="370">
        <v>7443</v>
      </c>
      <c r="O24" s="372">
        <v>54.154540162980211</v>
      </c>
      <c r="P24" s="350"/>
      <c r="Q24" s="368">
        <v>11544</v>
      </c>
      <c r="R24" s="369">
        <v>20.809748711107908</v>
      </c>
      <c r="S24" s="370">
        <v>7925</v>
      </c>
      <c r="T24" s="371">
        <v>68.650381150381151</v>
      </c>
      <c r="U24" s="370">
        <v>3619</v>
      </c>
      <c r="V24" s="372">
        <v>31.349618849618849</v>
      </c>
      <c r="W24" s="350"/>
      <c r="X24" s="368">
        <v>30186</v>
      </c>
      <c r="Y24" s="369">
        <v>54.414680751342971</v>
      </c>
      <c r="Z24" s="370">
        <v>22365</v>
      </c>
      <c r="AA24" s="371">
        <v>74.090638044126408</v>
      </c>
      <c r="AB24" s="370">
        <v>7821</v>
      </c>
      <c r="AC24" s="372">
        <f t="shared" si="0"/>
        <v>25.909361955873582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14084</v>
      </c>
      <c r="E25" s="365">
        <f t="shared" si="2"/>
        <v>8903</v>
      </c>
      <c r="F25" s="366">
        <f t="shared" si="3"/>
        <v>63.213575688724802</v>
      </c>
      <c r="G25" s="365">
        <f t="shared" si="4"/>
        <v>5181</v>
      </c>
      <c r="H25" s="367">
        <f t="shared" si="3"/>
        <v>36.786424311275205</v>
      </c>
      <c r="I25" s="350"/>
      <c r="J25" s="368">
        <f t="shared" si="5"/>
        <v>3882</v>
      </c>
      <c r="K25" s="369">
        <f t="shared" si="6"/>
        <v>27.563192274921899</v>
      </c>
      <c r="L25" s="370">
        <v>1538</v>
      </c>
      <c r="M25" s="371">
        <v>39.618753219989692</v>
      </c>
      <c r="N25" s="370">
        <v>2344</v>
      </c>
      <c r="O25" s="372">
        <v>60.381246780010301</v>
      </c>
      <c r="P25" s="350"/>
      <c r="Q25" s="368">
        <v>3635</v>
      </c>
      <c r="R25" s="369">
        <v>25.809429139449019</v>
      </c>
      <c r="S25" s="370">
        <v>2571</v>
      </c>
      <c r="T25" s="371">
        <v>70.729023383768919</v>
      </c>
      <c r="U25" s="370">
        <v>1064</v>
      </c>
      <c r="V25" s="372">
        <v>29.270976616231088</v>
      </c>
      <c r="W25" s="350"/>
      <c r="X25" s="368">
        <v>6567</v>
      </c>
      <c r="Y25" s="369">
        <v>46.627378585629081</v>
      </c>
      <c r="Z25" s="370">
        <v>4794</v>
      </c>
      <c r="AA25" s="371">
        <v>73.001370488807666</v>
      </c>
      <c r="AB25" s="370">
        <v>1773</v>
      </c>
      <c r="AC25" s="372">
        <f t="shared" si="0"/>
        <v>26.998629511192323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6305</v>
      </c>
      <c r="E26" s="380">
        <f t="shared" si="2"/>
        <v>3876</v>
      </c>
      <c r="F26" s="381">
        <f t="shared" si="3"/>
        <v>61.475019825535291</v>
      </c>
      <c r="G26" s="380">
        <f t="shared" si="4"/>
        <v>2429</v>
      </c>
      <c r="H26" s="367">
        <f t="shared" si="3"/>
        <v>38.524980174464716</v>
      </c>
      <c r="I26" s="350"/>
      <c r="J26" s="377">
        <f t="shared" si="5"/>
        <v>1604</v>
      </c>
      <c r="K26" s="378">
        <f t="shared" si="6"/>
        <v>25.440126883425851</v>
      </c>
      <c r="L26" s="375">
        <v>659</v>
      </c>
      <c r="M26" s="376">
        <v>41.084788029925186</v>
      </c>
      <c r="N26" s="375">
        <v>945</v>
      </c>
      <c r="O26" s="372">
        <v>58.915211970074807</v>
      </c>
      <c r="P26" s="350"/>
      <c r="Q26" s="377">
        <v>1241</v>
      </c>
      <c r="R26" s="378">
        <v>19.682791435368756</v>
      </c>
      <c r="S26" s="375">
        <v>712</v>
      </c>
      <c r="T26" s="376">
        <v>57.373086220789681</v>
      </c>
      <c r="U26" s="375">
        <v>529</v>
      </c>
      <c r="V26" s="372">
        <v>42.626913779210312</v>
      </c>
      <c r="W26" s="350"/>
      <c r="X26" s="377">
        <v>3460</v>
      </c>
      <c r="Y26" s="378">
        <v>54.877081681205397</v>
      </c>
      <c r="Z26" s="375">
        <v>2505</v>
      </c>
      <c r="AA26" s="376">
        <v>72.398843930635834</v>
      </c>
      <c r="AB26" s="375">
        <v>955</v>
      </c>
      <c r="AC26" s="372">
        <f t="shared" si="0"/>
        <v>27.601156069364162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29833</v>
      </c>
      <c r="E27" s="380">
        <f t="shared" si="2"/>
        <v>17672</v>
      </c>
      <c r="F27" s="381">
        <f t="shared" si="3"/>
        <v>59.236416049341337</v>
      </c>
      <c r="G27" s="380">
        <f t="shared" si="4"/>
        <v>12161</v>
      </c>
      <c r="H27" s="367">
        <f t="shared" si="3"/>
        <v>40.763583950658663</v>
      </c>
      <c r="I27" s="350"/>
      <c r="J27" s="377">
        <f t="shared" si="5"/>
        <v>8588</v>
      </c>
      <c r="K27" s="378">
        <f t="shared" si="6"/>
        <v>28.786913820266147</v>
      </c>
      <c r="L27" s="375">
        <v>3362</v>
      </c>
      <c r="M27" s="376">
        <v>39.147647880763856</v>
      </c>
      <c r="N27" s="375">
        <v>5226</v>
      </c>
      <c r="O27" s="372">
        <v>60.852352119236144</v>
      </c>
      <c r="P27" s="350"/>
      <c r="Q27" s="377">
        <v>6110</v>
      </c>
      <c r="R27" s="378">
        <v>20.480675761740354</v>
      </c>
      <c r="S27" s="375">
        <v>3493</v>
      </c>
      <c r="T27" s="376">
        <v>57.168576104746315</v>
      </c>
      <c r="U27" s="375">
        <v>2617</v>
      </c>
      <c r="V27" s="372">
        <v>42.831423895253685</v>
      </c>
      <c r="W27" s="350"/>
      <c r="X27" s="377">
        <v>15135</v>
      </c>
      <c r="Y27" s="378">
        <v>50.732410417993499</v>
      </c>
      <c r="Z27" s="375">
        <v>10817</v>
      </c>
      <c r="AA27" s="376">
        <v>71.470102411628673</v>
      </c>
      <c r="AB27" s="375">
        <v>4318</v>
      </c>
      <c r="AC27" s="372">
        <f t="shared" si="0"/>
        <v>28.529897588371323</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2957</v>
      </c>
      <c r="E28" s="380">
        <f t="shared" si="2"/>
        <v>1985</v>
      </c>
      <c r="F28" s="381">
        <f t="shared" si="3"/>
        <v>67.128846804193444</v>
      </c>
      <c r="G28" s="380">
        <f t="shared" si="4"/>
        <v>972</v>
      </c>
      <c r="H28" s="382">
        <f t="shared" si="3"/>
        <v>32.871153195806563</v>
      </c>
      <c r="I28" s="350"/>
      <c r="J28" s="377">
        <f t="shared" si="5"/>
        <v>367</v>
      </c>
      <c r="K28" s="378">
        <f t="shared" si="6"/>
        <v>12.411227595536015</v>
      </c>
      <c r="L28" s="375">
        <v>162</v>
      </c>
      <c r="M28" s="376">
        <v>44.141689373297005</v>
      </c>
      <c r="N28" s="375">
        <v>205</v>
      </c>
      <c r="O28" s="383">
        <v>55.858310626703002</v>
      </c>
      <c r="P28" s="350"/>
      <c r="Q28" s="377">
        <v>638</v>
      </c>
      <c r="R28" s="378">
        <v>21.575921542103483</v>
      </c>
      <c r="S28" s="375">
        <v>404</v>
      </c>
      <c r="T28" s="376">
        <v>63.322884012539184</v>
      </c>
      <c r="U28" s="375">
        <v>234</v>
      </c>
      <c r="V28" s="383">
        <v>36.677115987460816</v>
      </c>
      <c r="W28" s="350"/>
      <c r="X28" s="377">
        <v>1952</v>
      </c>
      <c r="Y28" s="378">
        <v>66.012850862360509</v>
      </c>
      <c r="Z28" s="375">
        <v>1419</v>
      </c>
      <c r="AA28" s="376">
        <v>72.694672131147541</v>
      </c>
      <c r="AB28" s="375">
        <v>533</v>
      </c>
      <c r="AC28" s="383">
        <f t="shared" si="0"/>
        <v>27.305327868852459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1146</v>
      </c>
      <c r="E29" s="386">
        <f t="shared" si="2"/>
        <v>626</v>
      </c>
      <c r="F29" s="387">
        <f t="shared" si="3"/>
        <v>54.624781849912743</v>
      </c>
      <c r="G29" s="386">
        <f t="shared" si="4"/>
        <v>520</v>
      </c>
      <c r="H29" s="388">
        <f t="shared" si="3"/>
        <v>45.375218150087257</v>
      </c>
      <c r="I29" s="350"/>
      <c r="J29" s="389">
        <f t="shared" si="5"/>
        <v>634</v>
      </c>
      <c r="K29" s="390">
        <f t="shared" si="6"/>
        <v>55.322862129144859</v>
      </c>
      <c r="L29" s="391">
        <v>232</v>
      </c>
      <c r="M29" s="392">
        <v>36.593059936908517</v>
      </c>
      <c r="N29" s="391">
        <v>402</v>
      </c>
      <c r="O29" s="393">
        <v>63.40694006309149</v>
      </c>
      <c r="P29" s="350"/>
      <c r="Q29" s="389">
        <v>202</v>
      </c>
      <c r="R29" s="390">
        <v>17.626527050610822</v>
      </c>
      <c r="S29" s="391">
        <v>149</v>
      </c>
      <c r="T29" s="392">
        <v>73.762376237623755</v>
      </c>
      <c r="U29" s="391">
        <v>53</v>
      </c>
      <c r="V29" s="393">
        <v>26.237623762376238</v>
      </c>
      <c r="W29" s="350"/>
      <c r="X29" s="389">
        <v>310</v>
      </c>
      <c r="Y29" s="390">
        <v>27.05061082024433</v>
      </c>
      <c r="Z29" s="391">
        <v>245</v>
      </c>
      <c r="AA29" s="392">
        <v>79.032258064516128</v>
      </c>
      <c r="AB29" s="391">
        <v>65</v>
      </c>
      <c r="AC29" s="393">
        <f t="shared" si="0"/>
        <v>20.967741935483872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532253</v>
      </c>
      <c r="E31" s="1230">
        <f>L31+S31+Z31</f>
        <v>335261</v>
      </c>
      <c r="F31" s="1231">
        <f>E31/$D31*100</f>
        <v>62.989029653191238</v>
      </c>
      <c r="G31" s="1230">
        <f>N31+U31+AB31</f>
        <v>196992</v>
      </c>
      <c r="H31" s="1232">
        <f>G31/$D31*100</f>
        <v>37.010970346808755</v>
      </c>
      <c r="I31" s="320"/>
      <c r="J31" s="1233">
        <f>SUM(J12:J29)</f>
        <v>138768</v>
      </c>
      <c r="K31" s="1234">
        <f>J31/$D31*100</f>
        <v>26.071811713602365</v>
      </c>
      <c r="L31" s="1230">
        <f>SUM(L12:L29)</f>
        <v>58811</v>
      </c>
      <c r="M31" s="1231">
        <f>L31/$J31*100</f>
        <v>42.380808255505592</v>
      </c>
      <c r="N31" s="1230">
        <f>SUM(N12:N29)</f>
        <v>79957</v>
      </c>
      <c r="O31" s="1235">
        <f>N31/$J31*100</f>
        <v>57.619191744494401</v>
      </c>
      <c r="P31" s="320"/>
      <c r="Q31" s="1233">
        <f>SUM(Q12:Q29)</f>
        <v>119016</v>
      </c>
      <c r="R31" s="1234">
        <f>Q31/$D31*100</f>
        <v>22.360794584530289</v>
      </c>
      <c r="S31" s="1230">
        <f>SUM(S12:S29)</f>
        <v>78003</v>
      </c>
      <c r="T31" s="1231">
        <f>S31/$Q31*100</f>
        <v>65.539927404718696</v>
      </c>
      <c r="U31" s="1230">
        <f>SUM(U12:U29)</f>
        <v>41013</v>
      </c>
      <c r="V31" s="1235">
        <f>U31/$Q31*100</f>
        <v>34.460072595281304</v>
      </c>
      <c r="W31" s="320"/>
      <c r="X31" s="1233">
        <f>SUM(X12:X29)</f>
        <v>274469</v>
      </c>
      <c r="Y31" s="1234">
        <f>X31/$D31*100</f>
        <v>51.567393701867346</v>
      </c>
      <c r="Z31" s="1230">
        <f>SUM(Z12:Z29)</f>
        <v>198447</v>
      </c>
      <c r="AA31" s="1231">
        <f>Z31/$X31*100</f>
        <v>72.302154341656063</v>
      </c>
      <c r="AB31" s="1230">
        <f>SUM(AB12:AB29)</f>
        <v>76022</v>
      </c>
      <c r="AC31" s="1235">
        <f>AB31/$X31*100</f>
        <v>27.69784565834393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62"/>
      <c r="C34" s="1462"/>
      <c r="D34" s="1462"/>
      <c r="E34" s="1462"/>
      <c r="F34" s="1462"/>
      <c r="G34" s="1462"/>
      <c r="H34" s="1462"/>
      <c r="I34" s="1462"/>
      <c r="J34" s="1462"/>
      <c r="K34" s="1462"/>
      <c r="L34" s="1462"/>
      <c r="M34" s="1462"/>
      <c r="N34" s="1462"/>
      <c r="O34" s="1462"/>
    </row>
    <row r="35" spans="2:15" s="329" customFormat="1" ht="29.25" customHeight="1" x14ac:dyDescent="0.25">
      <c r="B35" s="1463"/>
      <c r="C35" s="1463"/>
      <c r="D35" s="1463"/>
      <c r="E35" s="1463"/>
      <c r="F35" s="1463"/>
      <c r="G35" s="1463"/>
      <c r="H35" s="1463"/>
      <c r="I35" s="1463"/>
      <c r="J35" s="1463"/>
      <c r="K35" s="1463"/>
      <c r="L35" s="1463"/>
      <c r="M35" s="1463"/>
    </row>
    <row r="36" spans="2:15" s="329" customFormat="1" ht="4.5" customHeight="1" x14ac:dyDescent="0.25">
      <c r="B36" s="1461"/>
      <c r="C36" s="1461"/>
      <c r="D36" s="1461"/>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33"/>
      <c r="C2" s="1433"/>
    </row>
    <row r="3" spans="1:38" s="345" customFormat="1" ht="4.5" customHeight="1" x14ac:dyDescent="0.25">
      <c r="B3" s="1434"/>
      <c r="C3" s="1434"/>
    </row>
    <row r="4" spans="1:38" s="492" customFormat="1" ht="17.25" customHeight="1" x14ac:dyDescent="0.25">
      <c r="A4" s="1471" t="s">
        <v>427</v>
      </c>
      <c r="B4" s="1471"/>
      <c r="C4" s="1471"/>
      <c r="D4" s="1471"/>
      <c r="E4" s="1471"/>
      <c r="F4" s="1471"/>
      <c r="G4" s="1471"/>
      <c r="H4" s="1471"/>
      <c r="I4" s="1471"/>
      <c r="J4" s="1471"/>
      <c r="K4" s="1471"/>
      <c r="L4" s="1471"/>
      <c r="M4" s="1471"/>
      <c r="N4" s="1471"/>
    </row>
    <row r="5" spans="1:38" s="492" customFormat="1" ht="17.25" customHeight="1" x14ac:dyDescent="0.25">
      <c r="B5" s="1472" t="str">
        <f>porsaad!$B$6</f>
        <v>Situación a 28 de febrero de 2025</v>
      </c>
      <c r="C5" s="1472"/>
      <c r="D5" s="1472"/>
      <c r="E5" s="1472"/>
      <c r="F5" s="1472"/>
      <c r="G5" s="1472"/>
      <c r="H5" s="1472"/>
      <c r="I5" s="1472"/>
      <c r="J5" s="1472"/>
      <c r="K5" s="1472"/>
      <c r="L5" s="1472"/>
      <c r="M5" s="1472"/>
      <c r="N5" s="1472"/>
    </row>
    <row r="6" spans="1:38" s="492" customFormat="1" ht="6" customHeight="1" x14ac:dyDescent="0.25"/>
    <row r="7" spans="1:38" s="437" customFormat="1" ht="12.75" customHeight="1" x14ac:dyDescent="0.25">
      <c r="A7" s="488"/>
      <c r="B7" s="1437" t="s">
        <v>12</v>
      </c>
      <c r="D7" s="1440" t="s">
        <v>251</v>
      </c>
      <c r="E7" s="1441"/>
      <c r="F7" s="489"/>
      <c r="G7" s="1491"/>
      <c r="H7" s="1491"/>
      <c r="I7" s="489"/>
      <c r="J7" s="1491"/>
      <c r="K7" s="1491"/>
      <c r="L7" s="489"/>
      <c r="M7" s="1491"/>
      <c r="N7" s="1492"/>
      <c r="O7" s="488"/>
      <c r="P7" s="488"/>
      <c r="W7" s="490"/>
    </row>
    <row r="8" spans="1:38" s="437" customFormat="1" ht="45.75" customHeight="1" x14ac:dyDescent="0.25">
      <c r="A8" s="488"/>
      <c r="B8" s="1438"/>
      <c r="D8" s="1489"/>
      <c r="E8" s="1490"/>
      <c r="F8" s="491"/>
      <c r="G8" s="1606" t="s">
        <v>268</v>
      </c>
      <c r="H8" s="1607"/>
      <c r="I8" s="744"/>
      <c r="J8" s="1606" t="s">
        <v>269</v>
      </c>
      <c r="K8" s="1607"/>
      <c r="L8" s="744"/>
      <c r="M8" s="1606" t="s">
        <v>270</v>
      </c>
      <c r="N8" s="1607"/>
      <c r="O8" s="488"/>
      <c r="P8" s="488"/>
      <c r="W8" s="490"/>
    </row>
    <row r="9" spans="1:38" s="437" customFormat="1" ht="6" customHeight="1" x14ac:dyDescent="0.25">
      <c r="A9" s="488"/>
      <c r="B9" s="1438"/>
      <c r="D9" s="1493" t="s">
        <v>9</v>
      </c>
      <c r="E9" s="1482" t="s">
        <v>218</v>
      </c>
      <c r="G9" s="1487" t="s">
        <v>9</v>
      </c>
      <c r="H9" s="1485" t="s">
        <v>218</v>
      </c>
      <c r="J9" s="1487" t="s">
        <v>9</v>
      </c>
      <c r="K9" s="1485" t="s">
        <v>218</v>
      </c>
      <c r="M9" s="1487" t="s">
        <v>9</v>
      </c>
      <c r="N9" s="1485" t="s">
        <v>218</v>
      </c>
      <c r="O9" s="488"/>
      <c r="P9" s="488"/>
      <c r="W9" s="490"/>
    </row>
    <row r="10" spans="1:38" s="437" customFormat="1" ht="27.75" customHeight="1" x14ac:dyDescent="0.25">
      <c r="A10" s="488"/>
      <c r="B10" s="1439"/>
      <c r="D10" s="1494"/>
      <c r="E10" s="1483"/>
      <c r="F10" s="493"/>
      <c r="G10" s="1488"/>
      <c r="H10" s="1486"/>
      <c r="I10" s="494"/>
      <c r="J10" s="1488"/>
      <c r="K10" s="1486"/>
      <c r="L10" s="494"/>
      <c r="M10" s="1488"/>
      <c r="N10" s="1486"/>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298289</v>
      </c>
      <c r="E12" s="498">
        <f>D12/'20pobl'!D12*100</f>
        <v>3.455673874304293</v>
      </c>
      <c r="F12" s="350"/>
      <c r="G12" s="355">
        <v>89313</v>
      </c>
      <c r="H12" s="498">
        <v>1.2725098519672375</v>
      </c>
      <c r="I12" s="350"/>
      <c r="J12" s="355">
        <v>62354</v>
      </c>
      <c r="K12" s="498">
        <v>5.3004665981517984</v>
      </c>
      <c r="L12" s="350"/>
      <c r="M12" s="355">
        <v>146622</v>
      </c>
      <c r="N12" s="498">
        <f>M12/'20pobl'!X12*100</f>
        <v>33.565309757203096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45544</v>
      </c>
      <c r="E13" s="500">
        <f>D13/'20pobl'!D13*100</f>
        <v>3.3696584247749501</v>
      </c>
      <c r="F13" s="350"/>
      <c r="G13" s="368">
        <v>8954</v>
      </c>
      <c r="H13" s="501">
        <v>0.85361063762445699</v>
      </c>
      <c r="I13" s="350"/>
      <c r="J13" s="368">
        <v>8376</v>
      </c>
      <c r="K13" s="501">
        <v>4.0788102496177334</v>
      </c>
      <c r="L13" s="350"/>
      <c r="M13" s="368">
        <v>28214</v>
      </c>
      <c r="N13" s="501">
        <f>M13/'20pobl'!X13*100</f>
        <v>29.002580154398082</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33872</v>
      </c>
      <c r="E14" s="500">
        <f>D14/'20pobl'!D14*100</f>
        <v>3.3549953991634305</v>
      </c>
      <c r="F14" s="350"/>
      <c r="G14" s="368">
        <v>8020</v>
      </c>
      <c r="H14" s="501">
        <v>1.1030210674273202</v>
      </c>
      <c r="I14" s="350"/>
      <c r="J14" s="368">
        <v>7082</v>
      </c>
      <c r="K14" s="501">
        <v>3.5874757483194788</v>
      </c>
      <c r="L14" s="350"/>
      <c r="M14" s="368">
        <v>18770</v>
      </c>
      <c r="N14" s="501">
        <f>M14/'20pobl'!X14*100</f>
        <v>22.057441007802954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31979</v>
      </c>
      <c r="E15" s="500">
        <f>D15/'20pobl'!D15*100</f>
        <v>2.596186944294705</v>
      </c>
      <c r="F15" s="350"/>
      <c r="G15" s="368">
        <v>8732</v>
      </c>
      <c r="H15" s="501">
        <v>0.85067746347698336</v>
      </c>
      <c r="I15" s="350"/>
      <c r="J15" s="368">
        <v>6921</v>
      </c>
      <c r="K15" s="501">
        <v>4.5890660743294767</v>
      </c>
      <c r="L15" s="350"/>
      <c r="M15" s="368">
        <v>16326</v>
      </c>
      <c r="N15" s="501">
        <f>M15/'20pobl'!X15*100</f>
        <v>29.968610606310918</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45948</v>
      </c>
      <c r="E16" s="500">
        <f>D16/'20pobl'!D16*100</f>
        <v>2.0523916428513358</v>
      </c>
      <c r="F16" s="350"/>
      <c r="G16" s="368">
        <v>18277</v>
      </c>
      <c r="H16" s="501">
        <v>0.99314357627323102</v>
      </c>
      <c r="I16" s="350"/>
      <c r="J16" s="368">
        <v>9220</v>
      </c>
      <c r="K16" s="501">
        <v>3.1056109834883894</v>
      </c>
      <c r="L16" s="350"/>
      <c r="M16" s="368">
        <v>18451</v>
      </c>
      <c r="N16" s="501">
        <f>M16/'20pobl'!X16*100</f>
        <v>18.168659038541072</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17860</v>
      </c>
      <c r="E17" s="502">
        <f>D17/'20pobl'!D17*100</f>
        <v>3.0227586988936297</v>
      </c>
      <c r="F17" s="350"/>
      <c r="G17" s="377">
        <v>4617</v>
      </c>
      <c r="H17" s="502">
        <v>1.0284454146526183</v>
      </c>
      <c r="I17" s="350"/>
      <c r="J17" s="377">
        <v>3826</v>
      </c>
      <c r="K17" s="502">
        <v>3.802840700136171</v>
      </c>
      <c r="L17" s="350"/>
      <c r="M17" s="377">
        <v>9417</v>
      </c>
      <c r="N17" s="502">
        <f>M17/'20pobl'!X17*100</f>
        <v>22.794829589465532</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126099</v>
      </c>
      <c r="E18" s="500">
        <f>D18/'20pobl'!D18*100</f>
        <v>5.272398253613984</v>
      </c>
      <c r="F18" s="350"/>
      <c r="G18" s="368">
        <v>26260</v>
      </c>
      <c r="H18" s="501">
        <v>1.5015839251609657</v>
      </c>
      <c r="I18" s="350"/>
      <c r="J18" s="368">
        <v>21728</v>
      </c>
      <c r="K18" s="501">
        <v>5.1495229202117825</v>
      </c>
      <c r="L18" s="350"/>
      <c r="M18" s="368">
        <v>78111</v>
      </c>
      <c r="N18" s="501">
        <f>M18/'20pobl'!X18*100</f>
        <v>35.357142857142861</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77301</v>
      </c>
      <c r="E19" s="500">
        <f>D19/'20pobl'!D19*100</f>
        <v>3.6732459527103023</v>
      </c>
      <c r="F19" s="350"/>
      <c r="G19" s="368">
        <v>17648</v>
      </c>
      <c r="H19" s="501">
        <v>1.0447963541059231</v>
      </c>
      <c r="I19" s="350"/>
      <c r="J19" s="368">
        <v>13798</v>
      </c>
      <c r="K19" s="501">
        <v>4.8888684172297356</v>
      </c>
      <c r="L19" s="350"/>
      <c r="M19" s="368">
        <v>45855</v>
      </c>
      <c r="N19" s="501">
        <f>M19/'20pobl'!X19*100</f>
        <v>34.460084017825601</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231545</v>
      </c>
      <c r="E20" s="500">
        <f>D20/'20pobl'!D20*100</f>
        <v>2.8898942129851224</v>
      </c>
      <c r="F20" s="350"/>
      <c r="G20" s="368">
        <v>60355</v>
      </c>
      <c r="H20" s="501">
        <v>0.93621063568167018</v>
      </c>
      <c r="I20" s="350"/>
      <c r="J20" s="368">
        <v>46408</v>
      </c>
      <c r="K20" s="501">
        <v>4.2185447620432779</v>
      </c>
      <c r="L20" s="350"/>
      <c r="M20" s="368">
        <v>124782</v>
      </c>
      <c r="N20" s="501">
        <f>M20/'20pobl'!X20*100</f>
        <v>26.811601987954525</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166087</v>
      </c>
      <c r="E21" s="500">
        <f>D21/'20pobl'!D21*100</f>
        <v>3.122355730140423</v>
      </c>
      <c r="F21" s="350"/>
      <c r="G21" s="368">
        <v>43594</v>
      </c>
      <c r="H21" s="501">
        <v>1.0268898433683231</v>
      </c>
      <c r="I21" s="350"/>
      <c r="J21" s="368">
        <v>33982</v>
      </c>
      <c r="K21" s="501">
        <v>4.3950501042437287</v>
      </c>
      <c r="L21" s="350"/>
      <c r="M21" s="368">
        <v>88511</v>
      </c>
      <c r="N21" s="501">
        <f>M21/'20pobl'!X21*100</f>
        <v>29.420211333849643</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36179</v>
      </c>
      <c r="E22" s="500">
        <f>D22/'20pobl'!D22*100</f>
        <v>3.4303263261592845</v>
      </c>
      <c r="F22" s="350"/>
      <c r="G22" s="368">
        <v>8958</v>
      </c>
      <c r="H22" s="501">
        <v>1.0941362699211459</v>
      </c>
      <c r="I22" s="350"/>
      <c r="J22" s="368">
        <v>6622</v>
      </c>
      <c r="K22" s="501">
        <v>4.105800947397138</v>
      </c>
      <c r="L22" s="350"/>
      <c r="M22" s="368">
        <v>20599</v>
      </c>
      <c r="N22" s="501">
        <f>M22/'20pobl'!X22*100</f>
        <v>27.587084332186045</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77397</v>
      </c>
      <c r="E23" s="500">
        <f>D23/'20pobl'!D23*100</f>
        <v>2.8603760838159635</v>
      </c>
      <c r="F23" s="350"/>
      <c r="G23" s="368">
        <v>22268</v>
      </c>
      <c r="H23" s="501">
        <v>1.121281487576173</v>
      </c>
      <c r="I23" s="350"/>
      <c r="J23" s="368">
        <v>13436</v>
      </c>
      <c r="K23" s="501">
        <v>2.8069970187669351</v>
      </c>
      <c r="L23" s="350"/>
      <c r="M23" s="368">
        <v>41693</v>
      </c>
      <c r="N23" s="501">
        <f>M23/'20pobl'!X23*100</f>
        <v>17.283505368320689</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190553</v>
      </c>
      <c r="E24" s="500">
        <f>D24/'20pobl'!D24*100</f>
        <v>2.7185863060165483</v>
      </c>
      <c r="F24" s="350"/>
      <c r="G24" s="368">
        <v>50201</v>
      </c>
      <c r="H24" s="501">
        <v>0.88006017949013271</v>
      </c>
      <c r="I24" s="350"/>
      <c r="J24" s="368">
        <v>33486</v>
      </c>
      <c r="K24" s="501">
        <v>3.6686211611274713</v>
      </c>
      <c r="L24" s="350"/>
      <c r="M24" s="368">
        <v>106866</v>
      </c>
      <c r="N24" s="501">
        <f>M24/'20pobl'!X24*100</f>
        <v>27.245679204346416</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45098</v>
      </c>
      <c r="E25" s="500">
        <f>D25/'20pobl'!D25*100</f>
        <v>2.8752457774728848</v>
      </c>
      <c r="F25" s="350"/>
      <c r="G25" s="368">
        <v>16432</v>
      </c>
      <c r="H25" s="501">
        <v>1.2572264507224156</v>
      </c>
      <c r="I25" s="350"/>
      <c r="J25" s="368">
        <v>8865</v>
      </c>
      <c r="K25" s="501">
        <v>4.6886404264996777</v>
      </c>
      <c r="L25" s="350"/>
      <c r="M25" s="368">
        <v>19801</v>
      </c>
      <c r="N25" s="501">
        <f>M25/'20pobl'!X25*100</f>
        <v>27.344159969066755</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16028</v>
      </c>
      <c r="E26" s="504">
        <f>D26/'20pobl'!D26*100</f>
        <v>2.3628512839564046</v>
      </c>
      <c r="F26" s="350"/>
      <c r="G26" s="377">
        <v>3412</v>
      </c>
      <c r="H26" s="502">
        <v>0.6344979432745449</v>
      </c>
      <c r="I26" s="350"/>
      <c r="J26" s="377">
        <v>2668</v>
      </c>
      <c r="K26" s="502">
        <v>2.7306129550595148</v>
      </c>
      <c r="L26" s="350"/>
      <c r="M26" s="377">
        <v>9948</v>
      </c>
      <c r="N26" s="502">
        <f>M26/'20pobl'!X26*100</f>
        <v>23.200708988292366</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70641</v>
      </c>
      <c r="E27" s="504">
        <f>D27/'20pobl'!D27*100</f>
        <v>3.1710511903842735</v>
      </c>
      <c r="F27" s="350"/>
      <c r="G27" s="377">
        <v>17863</v>
      </c>
      <c r="H27" s="502">
        <v>1.0525391630831744</v>
      </c>
      <c r="I27" s="350"/>
      <c r="J27" s="377">
        <v>12959</v>
      </c>
      <c r="K27" s="502">
        <v>3.5238229903685614</v>
      </c>
      <c r="L27" s="350"/>
      <c r="M27" s="377">
        <v>39819</v>
      </c>
      <c r="N27" s="502">
        <f>M27/'20pobl'!X27*100</f>
        <v>24.459446178038771</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9368</v>
      </c>
      <c r="E28" s="504">
        <f>D28/'20pobl'!D28*100</f>
        <v>2.8897169508674088</v>
      </c>
      <c r="F28" s="350"/>
      <c r="G28" s="377">
        <v>1565</v>
      </c>
      <c r="H28" s="502">
        <v>0.61983143753366499</v>
      </c>
      <c r="I28" s="350"/>
      <c r="J28" s="377">
        <v>1702</v>
      </c>
      <c r="K28" s="502">
        <v>3.4608971491317253</v>
      </c>
      <c r="L28" s="350"/>
      <c r="M28" s="377">
        <v>6101</v>
      </c>
      <c r="N28" s="502">
        <f>M28/'20pobl'!X28*100</f>
        <v>27.0938804511946</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3702</v>
      </c>
      <c r="E29" s="506">
        <f>D29/'20pobl'!D29*100</f>
        <v>2.1884088813222671</v>
      </c>
      <c r="F29" s="350"/>
      <c r="G29" s="389">
        <v>2079</v>
      </c>
      <c r="H29" s="507">
        <v>1.4079737774195953</v>
      </c>
      <c r="I29" s="350"/>
      <c r="J29" s="389">
        <v>558</v>
      </c>
      <c r="K29" s="507">
        <v>3.3626612028444018</v>
      </c>
      <c r="L29" s="350"/>
      <c r="M29" s="389">
        <v>1065</v>
      </c>
      <c r="N29" s="507">
        <f>M29/'20pobl'!X29*100</f>
        <v>21.686010995723883</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1523490</v>
      </c>
      <c r="E31" s="1243">
        <f>D31/'20pobl'!D31*100</f>
        <v>3.1334832520031233</v>
      </c>
      <c r="F31" s="320"/>
      <c r="G31" s="1242">
        <f>SUM(G12:G29)</f>
        <v>408548</v>
      </c>
      <c r="H31" s="1243">
        <f>G31/'20pobl'!J31*100</f>
        <v>1.0559162263935791</v>
      </c>
      <c r="I31" s="320"/>
      <c r="J31" s="1242">
        <f>SUM(J12:J29)</f>
        <v>293991</v>
      </c>
      <c r="K31" s="1243">
        <f>J31/'20pobl'!Q31*100</f>
        <v>4.2131524889745302</v>
      </c>
      <c r="L31" s="320"/>
      <c r="M31" s="1242">
        <f>SUM(M12:M29)</f>
        <v>820951</v>
      </c>
      <c r="N31" s="1243">
        <f>M31/'20pobl'!X31*100</f>
        <v>27.824753917559246</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76" t="str">
        <f>'24solcasaad_pobl'!B34:N34</f>
        <v xml:space="preserve">(1) Cifras INE de población referidas al 01/01/2024. Publicado Censo de Población Anual el 19/12/2024 </v>
      </c>
      <c r="C34" s="1484"/>
      <c r="D34" s="1484"/>
      <c r="E34" s="1484"/>
      <c r="F34" s="1484"/>
      <c r="G34" s="1484"/>
      <c r="H34" s="1484"/>
      <c r="I34" s="1484"/>
      <c r="J34" s="1484"/>
      <c r="K34" s="1484"/>
      <c r="L34" s="1484"/>
      <c r="M34" s="1484"/>
      <c r="N34" s="1484"/>
    </row>
    <row r="35" spans="2:14" ht="29.25" customHeight="1" x14ac:dyDescent="0.25">
      <c r="B35" s="1481"/>
      <c r="C35" s="1481"/>
      <c r="D35" s="1481"/>
      <c r="E35" s="510"/>
    </row>
    <row r="36" spans="2:14" ht="4.5" customHeight="1" x14ac:dyDescent="0.25">
      <c r="B36" s="1470"/>
      <c r="C36" s="1470"/>
      <c r="D36" s="1470"/>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4" width="8.54296875" style="220" customWidth="1"/>
    <col min="25" max="25" width="7.7265625" style="220" customWidth="1"/>
    <col min="26" max="26" width="8.54296875" style="220" customWidth="1"/>
    <col min="27"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19" t="s">
        <v>365</v>
      </c>
      <c r="C3" s="1419"/>
      <c r="D3" s="1419"/>
      <c r="E3" s="1419"/>
      <c r="F3" s="1419"/>
      <c r="G3" s="1419"/>
      <c r="H3" s="1419"/>
      <c r="I3" s="1419"/>
      <c r="J3" s="1419"/>
      <c r="K3" s="1419"/>
      <c r="L3" s="1419"/>
      <c r="M3" s="1419"/>
      <c r="N3" s="1419"/>
      <c r="O3" s="1419"/>
      <c r="P3" s="1419"/>
      <c r="Q3" s="1419"/>
      <c r="R3" s="1419"/>
      <c r="S3" s="1419"/>
      <c r="T3" s="1419"/>
      <c r="U3" s="1419"/>
      <c r="V3" s="1419"/>
      <c r="W3" s="1419"/>
      <c r="X3" s="1419"/>
    </row>
    <row r="5" spans="1:29" x14ac:dyDescent="0.35">
      <c r="B5" s="219"/>
      <c r="C5" s="219"/>
      <c r="D5" s="1420" t="s">
        <v>366</v>
      </c>
      <c r="E5" s="1420"/>
      <c r="F5" s="1420"/>
      <c r="G5" s="1420"/>
      <c r="H5" s="1420"/>
      <c r="I5" s="1420"/>
      <c r="J5" s="1420"/>
      <c r="K5" s="1420"/>
      <c r="L5" s="1420"/>
      <c r="M5" s="219"/>
      <c r="N5" s="1417" t="s">
        <v>340</v>
      </c>
      <c r="O5" s="1418"/>
      <c r="P5" s="1418"/>
      <c r="Q5" s="1418"/>
      <c r="R5" s="1418"/>
      <c r="S5" s="1418"/>
      <c r="T5" s="1418"/>
      <c r="U5" s="1418"/>
      <c r="V5" s="1418"/>
      <c r="W5" s="1418"/>
      <c r="X5" s="1418"/>
      <c r="Y5" s="1418"/>
      <c r="Z5" s="1418"/>
      <c r="AA5" s="1418"/>
    </row>
    <row r="6" spans="1:29" ht="21" customHeight="1" x14ac:dyDescent="0.35">
      <c r="B6" s="219"/>
      <c r="C6" s="219"/>
      <c r="D6" s="1421"/>
      <c r="E6" s="1421"/>
      <c r="F6" s="1421"/>
      <c r="G6" s="1421"/>
      <c r="H6" s="1421"/>
      <c r="I6" s="1421"/>
      <c r="J6" s="1421"/>
      <c r="K6" s="1421"/>
      <c r="L6" s="1421"/>
      <c r="M6" s="219"/>
      <c r="N6" s="1422">
        <v>43830</v>
      </c>
      <c r="O6" s="1423"/>
      <c r="P6" s="1424">
        <v>44196</v>
      </c>
      <c r="Q6" s="1425"/>
      <c r="R6" s="1424">
        <v>44561</v>
      </c>
      <c r="S6" s="1425"/>
      <c r="T6" s="1426">
        <v>44926</v>
      </c>
      <c r="U6" s="1427"/>
      <c r="V6" s="1414">
        <v>45291</v>
      </c>
      <c r="W6" s="1415"/>
      <c r="X6" s="1414">
        <v>45657</v>
      </c>
      <c r="Y6" s="1415"/>
      <c r="Z6" s="1414">
        <v>45716</v>
      </c>
      <c r="AA6" s="1416"/>
    </row>
    <row r="7" spans="1:29" x14ac:dyDescent="0.35">
      <c r="B7" s="225"/>
      <c r="C7" s="219"/>
      <c r="D7" s="226">
        <v>43465</v>
      </c>
      <c r="E7" s="227">
        <v>43830</v>
      </c>
      <c r="F7" s="228">
        <v>44196</v>
      </c>
      <c r="G7" s="228">
        <v>44561</v>
      </c>
      <c r="H7" s="228">
        <v>44926</v>
      </c>
      <c r="I7" s="228">
        <v>45291</v>
      </c>
      <c r="J7" s="228">
        <v>45657</v>
      </c>
      <c r="K7" s="228">
        <v>45716</v>
      </c>
      <c r="L7" s="229"/>
      <c r="M7" s="219"/>
      <c r="N7" s="230" t="s">
        <v>28</v>
      </c>
      <c r="O7" s="231" t="s">
        <v>341</v>
      </c>
      <c r="P7" s="232" t="s">
        <v>28</v>
      </c>
      <c r="Q7" s="233" t="s">
        <v>341</v>
      </c>
      <c r="R7" s="231" t="s">
        <v>28</v>
      </c>
      <c r="S7" s="232" t="s">
        <v>341</v>
      </c>
      <c r="T7" s="232" t="s">
        <v>28</v>
      </c>
      <c r="U7" s="232" t="s">
        <v>341</v>
      </c>
      <c r="V7" s="232" t="s">
        <v>28</v>
      </c>
      <c r="W7" s="227" t="s">
        <v>341</v>
      </c>
      <c r="X7" s="231" t="s">
        <v>28</v>
      </c>
      <c r="Y7" s="228" t="s">
        <v>341</v>
      </c>
      <c r="Z7" s="231" t="s">
        <v>28</v>
      </c>
      <c r="AA7" s="229" t="s">
        <v>341</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388846</v>
      </c>
      <c r="E9" s="300">
        <v>410355</v>
      </c>
      <c r="F9" s="300">
        <v>396745</v>
      </c>
      <c r="G9" s="254">
        <v>402114</v>
      </c>
      <c r="H9" s="254">
        <v>422621</v>
      </c>
      <c r="I9" s="254">
        <v>420976</v>
      </c>
      <c r="J9" s="276">
        <v>423377</v>
      </c>
      <c r="K9" s="279">
        <v>423413</v>
      </c>
      <c r="L9" s="302"/>
      <c r="M9" s="222"/>
      <c r="N9" s="278">
        <v>5.5314957592465852E-2</v>
      </c>
      <c r="O9" s="279">
        <v>21509</v>
      </c>
      <c r="P9" s="280">
        <v>-3.3166404698370955E-2</v>
      </c>
      <c r="Q9" s="279">
        <v>-13610</v>
      </c>
      <c r="R9" s="280">
        <v>1.3532621709158255E-2</v>
      </c>
      <c r="S9" s="279">
        <v>5369</v>
      </c>
      <c r="T9" s="280">
        <v>5.0997975698433784E-2</v>
      </c>
      <c r="U9" s="279">
        <v>20507</v>
      </c>
      <c r="V9" s="280">
        <v>-3.8923763845147841E-3</v>
      </c>
      <c r="W9" s="279">
        <v>-1645</v>
      </c>
      <c r="X9" s="280">
        <v>5.7034130211699452E-3</v>
      </c>
      <c r="Y9" s="279">
        <v>2401</v>
      </c>
      <c r="Z9" s="280">
        <v>2.2652729002932137E-2</v>
      </c>
      <c r="AA9" s="279">
        <v>9379</v>
      </c>
    </row>
    <row r="10" spans="1:29" x14ac:dyDescent="0.35">
      <c r="B10" s="303" t="s">
        <v>7</v>
      </c>
      <c r="C10" s="219"/>
      <c r="D10" s="253">
        <v>49707</v>
      </c>
      <c r="E10" s="254">
        <v>51252</v>
      </c>
      <c r="F10" s="254">
        <v>47953</v>
      </c>
      <c r="G10" s="254">
        <v>48669</v>
      </c>
      <c r="H10" s="254">
        <v>51170</v>
      </c>
      <c r="I10" s="254">
        <v>54128</v>
      </c>
      <c r="J10" s="254">
        <v>57909</v>
      </c>
      <c r="K10" s="257">
        <v>57888</v>
      </c>
      <c r="M10" s="222"/>
      <c r="N10" s="256">
        <v>3.1082141348301118E-2</v>
      </c>
      <c r="O10" s="257">
        <v>1545</v>
      </c>
      <c r="P10" s="258">
        <v>-6.4368219776789193E-2</v>
      </c>
      <c r="Q10" s="257">
        <v>-3299</v>
      </c>
      <c r="R10" s="258">
        <v>1.4931286885075057E-2</v>
      </c>
      <c r="S10" s="257">
        <v>716</v>
      </c>
      <c r="T10" s="258">
        <v>5.1387947153218594E-2</v>
      </c>
      <c r="U10" s="257">
        <v>2501</v>
      </c>
      <c r="V10" s="258">
        <v>5.7807308970099669E-2</v>
      </c>
      <c r="W10" s="257">
        <v>2958</v>
      </c>
      <c r="X10" s="258">
        <v>6.9852941176470562E-2</v>
      </c>
      <c r="Y10" s="257">
        <v>3781</v>
      </c>
      <c r="Z10" s="258">
        <v>6.3941627304306303E-2</v>
      </c>
      <c r="AA10" s="257">
        <v>3479</v>
      </c>
    </row>
    <row r="11" spans="1:29" x14ac:dyDescent="0.35">
      <c r="B11" s="303" t="s">
        <v>37</v>
      </c>
      <c r="C11" s="219"/>
      <c r="D11" s="253">
        <v>38844</v>
      </c>
      <c r="E11" s="254">
        <v>40697</v>
      </c>
      <c r="F11" s="254">
        <v>39355</v>
      </c>
      <c r="G11" s="254">
        <v>41002</v>
      </c>
      <c r="H11" s="254">
        <v>43882</v>
      </c>
      <c r="I11" s="254">
        <v>46871</v>
      </c>
      <c r="J11" s="254">
        <v>51282</v>
      </c>
      <c r="K11" s="257">
        <v>51675</v>
      </c>
      <c r="M11" s="222"/>
      <c r="N11" s="256">
        <v>4.7703635053032656E-2</v>
      </c>
      <c r="O11" s="257">
        <v>1853</v>
      </c>
      <c r="P11" s="258">
        <v>-3.2975403592402364E-2</v>
      </c>
      <c r="Q11" s="257">
        <v>-1342</v>
      </c>
      <c r="R11" s="258">
        <v>4.1849828484309404E-2</v>
      </c>
      <c r="S11" s="257">
        <v>1647</v>
      </c>
      <c r="T11" s="258">
        <v>7.024047607433781E-2</v>
      </c>
      <c r="U11" s="257">
        <v>2880</v>
      </c>
      <c r="V11" s="258">
        <v>6.8114488856478639E-2</v>
      </c>
      <c r="W11" s="257">
        <v>2989</v>
      </c>
      <c r="X11" s="258">
        <v>9.4109363999061335E-2</v>
      </c>
      <c r="Y11" s="257">
        <v>4411</v>
      </c>
      <c r="Z11" s="258">
        <v>0.1027293484987517</v>
      </c>
      <c r="AA11" s="257">
        <v>4814</v>
      </c>
    </row>
    <row r="12" spans="1:29" x14ac:dyDescent="0.35">
      <c r="B12" s="303" t="s">
        <v>38</v>
      </c>
      <c r="C12" s="219"/>
      <c r="D12" s="253">
        <v>27993</v>
      </c>
      <c r="E12" s="254">
        <v>32479</v>
      </c>
      <c r="F12" s="254">
        <v>32836</v>
      </c>
      <c r="G12" s="254">
        <v>35355</v>
      </c>
      <c r="H12" s="254">
        <v>39461</v>
      </c>
      <c r="I12" s="254">
        <v>43584</v>
      </c>
      <c r="J12" s="254">
        <v>46233</v>
      </c>
      <c r="K12" s="257">
        <v>46508</v>
      </c>
      <c r="M12" s="222"/>
      <c r="N12" s="256">
        <v>0.16025434930161109</v>
      </c>
      <c r="O12" s="257">
        <v>4486</v>
      </c>
      <c r="P12" s="258">
        <v>1.0991717725299388E-2</v>
      </c>
      <c r="Q12" s="257">
        <v>357</v>
      </c>
      <c r="R12" s="258">
        <v>7.6714581556827977E-2</v>
      </c>
      <c r="S12" s="257">
        <v>2519</v>
      </c>
      <c r="T12" s="258">
        <v>0.11613633149483804</v>
      </c>
      <c r="U12" s="257">
        <v>4106</v>
      </c>
      <c r="V12" s="258">
        <v>0.10448290717417197</v>
      </c>
      <c r="W12" s="257">
        <v>4123</v>
      </c>
      <c r="X12" s="258">
        <v>6.0779185022026505E-2</v>
      </c>
      <c r="Y12" s="257">
        <v>2649</v>
      </c>
      <c r="Z12" s="258">
        <v>6.1899216841336147E-2</v>
      </c>
      <c r="AA12" s="257">
        <v>2711</v>
      </c>
    </row>
    <row r="13" spans="1:29" x14ac:dyDescent="0.35">
      <c r="B13" s="303" t="s">
        <v>6</v>
      </c>
      <c r="C13" s="219"/>
      <c r="D13" s="253">
        <v>48834</v>
      </c>
      <c r="E13" s="254">
        <v>53168</v>
      </c>
      <c r="F13" s="254">
        <v>54714</v>
      </c>
      <c r="G13" s="254">
        <v>58012</v>
      </c>
      <c r="H13" s="254">
        <v>57712</v>
      </c>
      <c r="I13" s="254">
        <v>63120</v>
      </c>
      <c r="J13" s="254">
        <v>75761</v>
      </c>
      <c r="K13" s="257">
        <v>76187</v>
      </c>
      <c r="L13" s="304"/>
      <c r="M13" s="219"/>
      <c r="N13" s="256">
        <v>8.8749641643117494E-2</v>
      </c>
      <c r="O13" s="257">
        <v>4334</v>
      </c>
      <c r="P13" s="258">
        <v>2.907764068612706E-2</v>
      </c>
      <c r="Q13" s="257">
        <v>1546</v>
      </c>
      <c r="R13" s="258">
        <v>6.0277077164893722E-2</v>
      </c>
      <c r="S13" s="257">
        <v>3298</v>
      </c>
      <c r="T13" s="258">
        <v>-5.1713438598910422E-3</v>
      </c>
      <c r="U13" s="257">
        <v>-300</v>
      </c>
      <c r="V13" s="258">
        <v>9.3706681452730756E-2</v>
      </c>
      <c r="W13" s="257">
        <v>5408</v>
      </c>
      <c r="X13" s="258">
        <v>0.20026932826362476</v>
      </c>
      <c r="Y13" s="257">
        <v>12641</v>
      </c>
      <c r="Z13" s="258">
        <v>0.18906559705336101</v>
      </c>
      <c r="AA13" s="257">
        <v>12114</v>
      </c>
      <c r="AC13" s="224"/>
    </row>
    <row r="14" spans="1:29" x14ac:dyDescent="0.35">
      <c r="B14" s="303" t="s">
        <v>5</v>
      </c>
      <c r="C14" s="219"/>
      <c r="D14" s="253">
        <v>24752</v>
      </c>
      <c r="E14" s="254">
        <v>25483</v>
      </c>
      <c r="F14" s="254">
        <v>25356</v>
      </c>
      <c r="G14" s="254">
        <v>23258</v>
      </c>
      <c r="H14" s="254">
        <v>23164</v>
      </c>
      <c r="I14" s="254">
        <v>23876</v>
      </c>
      <c r="J14" s="254">
        <v>23556</v>
      </c>
      <c r="K14" s="257">
        <v>23198</v>
      </c>
      <c r="L14" s="304"/>
      <c r="M14" s="219"/>
      <c r="N14" s="256">
        <v>2.9532967032966928E-2</v>
      </c>
      <c r="O14" s="257">
        <v>731</v>
      </c>
      <c r="P14" s="258">
        <v>-4.9837146332849525E-3</v>
      </c>
      <c r="Q14" s="257">
        <v>-127</v>
      </c>
      <c r="R14" s="258">
        <v>-8.274175737498024E-2</v>
      </c>
      <c r="S14" s="257">
        <v>-2098</v>
      </c>
      <c r="T14" s="258">
        <v>-4.0416200877118058E-3</v>
      </c>
      <c r="U14" s="257">
        <v>-94</v>
      </c>
      <c r="V14" s="258">
        <v>3.0737351061992824E-2</v>
      </c>
      <c r="W14" s="257">
        <v>712</v>
      </c>
      <c r="X14" s="258">
        <v>-1.34025799966494E-2</v>
      </c>
      <c r="Y14" s="257">
        <v>-320</v>
      </c>
      <c r="Z14" s="258">
        <v>-2.1924276920482377E-2</v>
      </c>
      <c r="AA14" s="257">
        <v>-520</v>
      </c>
      <c r="AC14" s="224"/>
    </row>
    <row r="15" spans="1:29" x14ac:dyDescent="0.35">
      <c r="B15" s="303" t="s">
        <v>4</v>
      </c>
      <c r="C15" s="219"/>
      <c r="D15" s="253">
        <v>129374</v>
      </c>
      <c r="E15" s="254">
        <v>146192</v>
      </c>
      <c r="F15" s="254">
        <v>140933</v>
      </c>
      <c r="G15" s="254">
        <v>142154</v>
      </c>
      <c r="H15" s="254">
        <v>146929</v>
      </c>
      <c r="I15" s="254">
        <v>156550</v>
      </c>
      <c r="J15" s="254">
        <v>160725</v>
      </c>
      <c r="K15" s="257">
        <v>160402</v>
      </c>
      <c r="L15" s="304"/>
      <c r="M15" s="219"/>
      <c r="N15" s="256">
        <v>0.12999520769242667</v>
      </c>
      <c r="O15" s="257">
        <v>16818</v>
      </c>
      <c r="P15" s="258">
        <v>-3.5973240669804118E-2</v>
      </c>
      <c r="Q15" s="257">
        <v>-5259</v>
      </c>
      <c r="R15" s="258">
        <v>8.6636912575479563E-3</v>
      </c>
      <c r="S15" s="257">
        <v>1221</v>
      </c>
      <c r="T15" s="258">
        <v>3.3590331612195268E-2</v>
      </c>
      <c r="U15" s="257">
        <v>4775</v>
      </c>
      <c r="V15" s="258">
        <v>6.5480606279223252E-2</v>
      </c>
      <c r="W15" s="257">
        <v>9621</v>
      </c>
      <c r="X15" s="258">
        <v>2.666879591184923E-2</v>
      </c>
      <c r="Y15" s="257">
        <v>4175</v>
      </c>
      <c r="Z15" s="258">
        <v>1.5376045273559402E-2</v>
      </c>
      <c r="AA15" s="257">
        <v>2429</v>
      </c>
      <c r="AC15" s="224"/>
    </row>
    <row r="16" spans="1:29" x14ac:dyDescent="0.35">
      <c r="B16" s="303" t="s">
        <v>40</v>
      </c>
      <c r="C16" s="219"/>
      <c r="D16" s="253">
        <v>86579</v>
      </c>
      <c r="E16" s="254">
        <v>89837</v>
      </c>
      <c r="F16" s="254">
        <v>84968</v>
      </c>
      <c r="G16" s="254">
        <v>87354</v>
      </c>
      <c r="H16" s="254">
        <v>89947</v>
      </c>
      <c r="I16" s="254">
        <v>94676</v>
      </c>
      <c r="J16" s="254">
        <v>98880</v>
      </c>
      <c r="K16" s="257">
        <v>100632</v>
      </c>
      <c r="M16" s="222"/>
      <c r="N16" s="256">
        <v>3.763037226117194E-2</v>
      </c>
      <c r="O16" s="257">
        <v>3258</v>
      </c>
      <c r="P16" s="258">
        <v>-5.4198158887763359E-2</v>
      </c>
      <c r="Q16" s="257">
        <v>-4869</v>
      </c>
      <c r="R16" s="258">
        <v>2.8081159966104829E-2</v>
      </c>
      <c r="S16" s="257">
        <v>2386</v>
      </c>
      <c r="T16" s="258">
        <v>2.9683815280353576E-2</v>
      </c>
      <c r="U16" s="257">
        <v>2593</v>
      </c>
      <c r="V16" s="258">
        <v>5.2575405516581908E-2</v>
      </c>
      <c r="W16" s="257">
        <v>4729</v>
      </c>
      <c r="X16" s="258">
        <v>4.4404072837889164E-2</v>
      </c>
      <c r="Y16" s="257">
        <v>4204</v>
      </c>
      <c r="Z16" s="258">
        <v>4.6647321289275734E-2</v>
      </c>
      <c r="AA16" s="257">
        <v>4485</v>
      </c>
      <c r="AC16" s="224"/>
    </row>
    <row r="17" spans="2:31" x14ac:dyDescent="0.35">
      <c r="B17" s="303" t="s">
        <v>41</v>
      </c>
      <c r="C17" s="219"/>
      <c r="D17" s="253">
        <v>318602</v>
      </c>
      <c r="E17" s="254">
        <v>334206</v>
      </c>
      <c r="F17" s="254">
        <v>321411</v>
      </c>
      <c r="G17" s="254">
        <v>337967</v>
      </c>
      <c r="H17" s="254">
        <v>354754</v>
      </c>
      <c r="I17" s="254">
        <v>352939</v>
      </c>
      <c r="J17" s="254">
        <v>382242</v>
      </c>
      <c r="K17" s="257">
        <v>386600</v>
      </c>
      <c r="M17" s="222"/>
      <c r="N17" s="256">
        <v>4.8976465935556046E-2</v>
      </c>
      <c r="O17" s="257">
        <v>15604</v>
      </c>
      <c r="P17" s="258">
        <v>-3.828477047090717E-2</v>
      </c>
      <c r="Q17" s="257">
        <v>-12795</v>
      </c>
      <c r="R17" s="258">
        <v>5.1510371455861792E-2</v>
      </c>
      <c r="S17" s="257">
        <v>16556</v>
      </c>
      <c r="T17" s="258">
        <v>4.9670529962984489E-2</v>
      </c>
      <c r="U17" s="257">
        <v>16787</v>
      </c>
      <c r="V17" s="258">
        <v>-5.1162213815770796E-3</v>
      </c>
      <c r="W17" s="257">
        <v>-1815</v>
      </c>
      <c r="X17" s="258">
        <v>8.3025678658351643E-2</v>
      </c>
      <c r="Y17" s="257">
        <v>29303</v>
      </c>
      <c r="Z17" s="258">
        <v>8.1286692006701466E-2</v>
      </c>
      <c r="AA17" s="257">
        <v>29063</v>
      </c>
      <c r="AC17" s="224"/>
    </row>
    <row r="18" spans="2:31" x14ac:dyDescent="0.35">
      <c r="B18" s="303" t="s">
        <v>3</v>
      </c>
      <c r="C18" s="219"/>
      <c r="D18" s="253">
        <v>116879</v>
      </c>
      <c r="E18" s="254">
        <v>144556</v>
      </c>
      <c r="F18" s="254">
        <v>155768</v>
      </c>
      <c r="G18" s="254">
        <v>166723</v>
      </c>
      <c r="H18" s="254">
        <v>185933</v>
      </c>
      <c r="I18" s="254">
        <v>205653</v>
      </c>
      <c r="J18" s="254">
        <v>218328</v>
      </c>
      <c r="K18" s="257">
        <v>219504</v>
      </c>
      <c r="M18" s="222"/>
      <c r="N18" s="256">
        <v>0.23680045174924502</v>
      </c>
      <c r="O18" s="257">
        <v>27677</v>
      </c>
      <c r="P18" s="258">
        <v>7.7561637012645512E-2</v>
      </c>
      <c r="Q18" s="257">
        <v>11212</v>
      </c>
      <c r="R18" s="258">
        <v>7.0328950747265084E-2</v>
      </c>
      <c r="S18" s="257">
        <v>10955</v>
      </c>
      <c r="T18" s="258">
        <v>0.11522105528331417</v>
      </c>
      <c r="U18" s="257">
        <v>19210</v>
      </c>
      <c r="V18" s="258">
        <v>0.10605970968036882</v>
      </c>
      <c r="W18" s="257">
        <v>19720</v>
      </c>
      <c r="X18" s="258">
        <v>6.1632944814809409E-2</v>
      </c>
      <c r="Y18" s="257">
        <v>12675</v>
      </c>
      <c r="Z18" s="258">
        <v>7.2362378598088917E-2</v>
      </c>
      <c r="AA18" s="257">
        <v>14812</v>
      </c>
      <c r="AC18" s="224"/>
    </row>
    <row r="19" spans="2:31" x14ac:dyDescent="0.35">
      <c r="B19" s="303" t="s">
        <v>2</v>
      </c>
      <c r="C19" s="219"/>
      <c r="D19" s="253">
        <v>54680</v>
      </c>
      <c r="E19" s="254">
        <v>56883</v>
      </c>
      <c r="F19" s="254">
        <v>52977</v>
      </c>
      <c r="G19" s="254">
        <v>54286</v>
      </c>
      <c r="H19" s="254">
        <v>56834</v>
      </c>
      <c r="I19" s="254">
        <v>58876</v>
      </c>
      <c r="J19" s="254">
        <v>59450</v>
      </c>
      <c r="K19" s="257">
        <v>59616</v>
      </c>
      <c r="M19" s="222"/>
      <c r="N19" s="256">
        <v>4.0288953913679482E-2</v>
      </c>
      <c r="O19" s="257">
        <v>2203</v>
      </c>
      <c r="P19" s="258">
        <v>-6.8667264384789872E-2</v>
      </c>
      <c r="Q19" s="257">
        <v>-3906</v>
      </c>
      <c r="R19" s="258">
        <v>2.4708835909923232E-2</v>
      </c>
      <c r="S19" s="257">
        <v>1309</v>
      </c>
      <c r="T19" s="258">
        <v>4.6936595070552256E-2</v>
      </c>
      <c r="U19" s="257">
        <v>2548</v>
      </c>
      <c r="V19" s="258">
        <v>3.5929197311468597E-2</v>
      </c>
      <c r="W19" s="257">
        <v>2042</v>
      </c>
      <c r="X19" s="258">
        <v>9.7493036211699913E-3</v>
      </c>
      <c r="Y19" s="257">
        <v>574</v>
      </c>
      <c r="Z19" s="258">
        <v>1.8311013938234533E-2</v>
      </c>
      <c r="AA19" s="257">
        <v>1072</v>
      </c>
      <c r="AC19" s="224"/>
    </row>
    <row r="20" spans="2:31" x14ac:dyDescent="0.35">
      <c r="B20" s="303" t="s">
        <v>35</v>
      </c>
      <c r="C20" s="219"/>
      <c r="D20" s="253">
        <v>80184</v>
      </c>
      <c r="E20" s="254">
        <v>80673</v>
      </c>
      <c r="F20" s="254">
        <v>77385</v>
      </c>
      <c r="G20" s="254">
        <v>77804</v>
      </c>
      <c r="H20" s="254">
        <v>79633</v>
      </c>
      <c r="I20" s="254">
        <v>83919</v>
      </c>
      <c r="J20" s="254">
        <v>85251</v>
      </c>
      <c r="K20" s="257">
        <v>85269</v>
      </c>
      <c r="M20" s="222"/>
      <c r="N20" s="256">
        <v>6.0984735109248511E-3</v>
      </c>
      <c r="O20" s="257">
        <v>489</v>
      </c>
      <c r="P20" s="258">
        <v>-4.0757130638503614E-2</v>
      </c>
      <c r="Q20" s="257">
        <v>-3288</v>
      </c>
      <c r="R20" s="258">
        <v>5.414486011500852E-3</v>
      </c>
      <c r="S20" s="257">
        <v>419</v>
      </c>
      <c r="T20" s="258">
        <v>2.3507788802632268E-2</v>
      </c>
      <c r="U20" s="257">
        <v>1829</v>
      </c>
      <c r="V20" s="258">
        <v>5.3821908002963603E-2</v>
      </c>
      <c r="W20" s="257">
        <v>4286</v>
      </c>
      <c r="X20" s="258">
        <v>1.5872448432416864E-2</v>
      </c>
      <c r="Y20" s="257">
        <v>1332</v>
      </c>
      <c r="Z20" s="258">
        <v>2.6990894637953566E-2</v>
      </c>
      <c r="AA20" s="257">
        <v>2241</v>
      </c>
      <c r="AC20" s="224"/>
    </row>
    <row r="21" spans="2:31" x14ac:dyDescent="0.35">
      <c r="B21" s="303" t="s">
        <v>42</v>
      </c>
      <c r="C21" s="219"/>
      <c r="D21" s="253">
        <v>215222</v>
      </c>
      <c r="E21" s="254">
        <v>228990</v>
      </c>
      <c r="F21" s="254">
        <v>223671</v>
      </c>
      <c r="G21" s="254">
        <v>216089</v>
      </c>
      <c r="H21" s="254">
        <v>224953</v>
      </c>
      <c r="I21" s="254">
        <v>237216</v>
      </c>
      <c r="J21" s="254">
        <v>256424</v>
      </c>
      <c r="K21" s="257">
        <v>262487</v>
      </c>
      <c r="M21" s="222"/>
      <c r="N21" s="256">
        <v>6.397115536515785E-2</v>
      </c>
      <c r="O21" s="257">
        <v>13768</v>
      </c>
      <c r="P21" s="258">
        <v>-2.3228088562819327E-2</v>
      </c>
      <c r="Q21" s="257">
        <v>-5319</v>
      </c>
      <c r="R21" s="258">
        <v>-3.3898001976116698E-2</v>
      </c>
      <c r="S21" s="257">
        <v>-7582</v>
      </c>
      <c r="T21" s="258">
        <v>4.1020135222061382E-2</v>
      </c>
      <c r="U21" s="257">
        <v>8864</v>
      </c>
      <c r="V21" s="258">
        <v>5.4513609509541983E-2</v>
      </c>
      <c r="W21" s="257">
        <v>12263</v>
      </c>
      <c r="X21" s="258">
        <v>8.0972615675165338E-2</v>
      </c>
      <c r="Y21" s="257">
        <v>19208</v>
      </c>
      <c r="Z21" s="258">
        <v>7.1178763084331464E-2</v>
      </c>
      <c r="AA21" s="257">
        <v>17442</v>
      </c>
      <c r="AC21" s="224"/>
    </row>
    <row r="22" spans="2:31" x14ac:dyDescent="0.35">
      <c r="B22" s="303" t="s">
        <v>43</v>
      </c>
      <c r="C22" s="219"/>
      <c r="D22" s="253">
        <v>44249</v>
      </c>
      <c r="E22" s="254">
        <v>53719</v>
      </c>
      <c r="F22" s="254">
        <v>52094</v>
      </c>
      <c r="G22" s="254">
        <v>54205</v>
      </c>
      <c r="H22" s="254">
        <v>55440</v>
      </c>
      <c r="I22" s="254">
        <v>62760</v>
      </c>
      <c r="J22" s="254">
        <v>66811</v>
      </c>
      <c r="K22" s="257">
        <v>67463</v>
      </c>
      <c r="M22" s="222"/>
      <c r="N22" s="256">
        <v>0.21401613595787472</v>
      </c>
      <c r="O22" s="257">
        <v>9470</v>
      </c>
      <c r="P22" s="258">
        <v>-3.0250004653846863E-2</v>
      </c>
      <c r="Q22" s="257">
        <v>-1625</v>
      </c>
      <c r="R22" s="258">
        <v>4.0522900909893744E-2</v>
      </c>
      <c r="S22" s="257">
        <v>2111</v>
      </c>
      <c r="T22" s="258">
        <v>2.2783876026196914E-2</v>
      </c>
      <c r="U22" s="257">
        <v>1235</v>
      </c>
      <c r="V22" s="258">
        <v>0.13203463203463195</v>
      </c>
      <c r="W22" s="257">
        <v>7320</v>
      </c>
      <c r="X22" s="258">
        <v>6.4547482472912643E-2</v>
      </c>
      <c r="Y22" s="257">
        <v>4051</v>
      </c>
      <c r="Z22" s="258">
        <v>5.3385172693773075E-2</v>
      </c>
      <c r="AA22" s="257">
        <v>3419</v>
      </c>
      <c r="AC22" s="224"/>
    </row>
    <row r="23" spans="2:31" x14ac:dyDescent="0.35">
      <c r="B23" s="303" t="s">
        <v>44</v>
      </c>
      <c r="C23" s="219"/>
      <c r="D23" s="253">
        <v>20012</v>
      </c>
      <c r="E23" s="254">
        <v>20052</v>
      </c>
      <c r="F23" s="254">
        <v>19700</v>
      </c>
      <c r="G23" s="254">
        <v>20426</v>
      </c>
      <c r="H23" s="254">
        <v>21291</v>
      </c>
      <c r="I23" s="254">
        <v>22108</v>
      </c>
      <c r="J23" s="254">
        <v>21514</v>
      </c>
      <c r="K23" s="257">
        <v>20949</v>
      </c>
      <c r="L23" s="304"/>
      <c r="M23" s="219"/>
      <c r="N23" s="256">
        <v>1.9988007195681501E-3</v>
      </c>
      <c r="O23" s="257">
        <v>40</v>
      </c>
      <c r="P23" s="258">
        <v>-1.7554358667464576E-2</v>
      </c>
      <c r="Q23" s="257">
        <v>-352</v>
      </c>
      <c r="R23" s="258">
        <v>3.6852791878172697E-2</v>
      </c>
      <c r="S23" s="257">
        <v>726</v>
      </c>
      <c r="T23" s="258">
        <v>4.2347987858611491E-2</v>
      </c>
      <c r="U23" s="257">
        <v>865</v>
      </c>
      <c r="V23" s="258">
        <v>3.8373021464468637E-2</v>
      </c>
      <c r="W23" s="257">
        <v>817</v>
      </c>
      <c r="X23" s="258">
        <v>-2.6868102044508735E-2</v>
      </c>
      <c r="Y23" s="257">
        <v>-594</v>
      </c>
      <c r="Z23" s="258">
        <v>-4.8378304715181231E-2</v>
      </c>
      <c r="AA23" s="257">
        <v>-1065</v>
      </c>
      <c r="AC23" s="224"/>
    </row>
    <row r="24" spans="2:31" x14ac:dyDescent="0.35">
      <c r="B24" s="303" t="s">
        <v>45</v>
      </c>
      <c r="C24" s="219"/>
      <c r="D24" s="253">
        <v>102813</v>
      </c>
      <c r="E24" s="254">
        <v>106366</v>
      </c>
      <c r="F24" s="254">
        <v>105906</v>
      </c>
      <c r="G24" s="254">
        <v>107110</v>
      </c>
      <c r="H24" s="254">
        <v>108983</v>
      </c>
      <c r="I24" s="254">
        <v>114252</v>
      </c>
      <c r="J24" s="254">
        <v>117575</v>
      </c>
      <c r="K24" s="257">
        <v>117866</v>
      </c>
      <c r="L24" s="304"/>
      <c r="M24" s="219"/>
      <c r="N24" s="256">
        <v>3.455788664857562E-2</v>
      </c>
      <c r="O24" s="257">
        <v>3553</v>
      </c>
      <c r="P24" s="258">
        <v>-4.3246902205591464E-3</v>
      </c>
      <c r="Q24" s="257">
        <v>-460</v>
      </c>
      <c r="R24" s="258">
        <v>1.1368572130002086E-2</v>
      </c>
      <c r="S24" s="257">
        <v>1204</v>
      </c>
      <c r="T24" s="258">
        <v>1.7486695920082118E-2</v>
      </c>
      <c r="U24" s="257">
        <v>1873</v>
      </c>
      <c r="V24" s="258">
        <v>4.8346989897506853E-2</v>
      </c>
      <c r="W24" s="257">
        <v>5269</v>
      </c>
      <c r="X24" s="258">
        <v>2.90848300248574E-2</v>
      </c>
      <c r="Y24" s="257">
        <v>3323</v>
      </c>
      <c r="Z24" s="258">
        <v>3.1108389467238151E-2</v>
      </c>
      <c r="AA24" s="257">
        <v>3556</v>
      </c>
      <c r="AC24" s="224"/>
    </row>
    <row r="25" spans="2:31" x14ac:dyDescent="0.35">
      <c r="B25" s="303" t="s">
        <v>46</v>
      </c>
      <c r="C25" s="219"/>
      <c r="D25" s="253">
        <v>15257</v>
      </c>
      <c r="E25" s="254">
        <v>15375</v>
      </c>
      <c r="F25" s="254">
        <v>14687</v>
      </c>
      <c r="G25" s="254">
        <v>15454</v>
      </c>
      <c r="H25" s="254">
        <v>14358</v>
      </c>
      <c r="I25" s="254">
        <v>14631</v>
      </c>
      <c r="J25" s="254">
        <v>14722</v>
      </c>
      <c r="K25" s="257">
        <v>14827</v>
      </c>
      <c r="M25" s="222"/>
      <c r="N25" s="256">
        <v>7.7341548141836025E-3</v>
      </c>
      <c r="O25" s="257">
        <v>118</v>
      </c>
      <c r="P25" s="258">
        <v>-4.4747967479674799E-2</v>
      </c>
      <c r="Q25" s="257">
        <v>-688</v>
      </c>
      <c r="R25" s="258">
        <v>5.2223054401852043E-2</v>
      </c>
      <c r="S25" s="257">
        <v>767</v>
      </c>
      <c r="T25" s="258">
        <v>-7.0920150122945502E-2</v>
      </c>
      <c r="U25" s="257">
        <v>-1096</v>
      </c>
      <c r="V25" s="258">
        <v>1.901379022147931E-2</v>
      </c>
      <c r="W25" s="257">
        <v>273</v>
      </c>
      <c r="X25" s="258">
        <v>6.2196705625041648E-3</v>
      </c>
      <c r="Y25" s="257">
        <v>91</v>
      </c>
      <c r="Z25" s="258">
        <v>3.7912125110013406E-3</v>
      </c>
      <c r="AA25" s="257">
        <v>56</v>
      </c>
      <c r="AC25" s="224"/>
    </row>
    <row r="26" spans="2:31" x14ac:dyDescent="0.35">
      <c r="B26" s="305" t="s">
        <v>1</v>
      </c>
      <c r="C26" s="219"/>
      <c r="D26" s="260">
        <v>4359</v>
      </c>
      <c r="E26" s="261">
        <v>4461</v>
      </c>
      <c r="F26" s="261">
        <v>4491</v>
      </c>
      <c r="G26" s="261">
        <v>4622</v>
      </c>
      <c r="H26" s="261">
        <v>4953</v>
      </c>
      <c r="I26" s="261">
        <v>5237</v>
      </c>
      <c r="J26" s="261">
        <v>5608</v>
      </c>
      <c r="K26" s="265">
        <v>5676</v>
      </c>
      <c r="M26" s="222"/>
      <c r="N26" s="264">
        <v>2.33998623537508E-2</v>
      </c>
      <c r="O26" s="265">
        <v>102</v>
      </c>
      <c r="P26" s="266">
        <v>6.7249495628782796E-3</v>
      </c>
      <c r="Q26" s="265">
        <v>30</v>
      </c>
      <c r="R26" s="266">
        <v>2.9169450011133469E-2</v>
      </c>
      <c r="S26" s="265">
        <v>131</v>
      </c>
      <c r="T26" s="266">
        <v>7.1614019904803206E-2</v>
      </c>
      <c r="U26" s="265">
        <v>331</v>
      </c>
      <c r="V26" s="266">
        <v>5.7338986472844633E-2</v>
      </c>
      <c r="W26" s="265">
        <v>284</v>
      </c>
      <c r="X26" s="266">
        <v>7.0842085163261403E-2</v>
      </c>
      <c r="Y26" s="265">
        <v>371</v>
      </c>
      <c r="Z26" s="266">
        <v>5.9943977591036424E-2</v>
      </c>
      <c r="AA26" s="265">
        <v>321</v>
      </c>
      <c r="AC26" s="224"/>
      <c r="AD26" s="224"/>
      <c r="AE26" s="286"/>
    </row>
    <row r="27" spans="2:31" x14ac:dyDescent="0.35">
      <c r="B27" s="235" t="s">
        <v>0</v>
      </c>
      <c r="C27" s="219"/>
      <c r="D27" s="1222">
        <f>SUM(D9:D26)</f>
        <v>1767186</v>
      </c>
      <c r="E27" s="306">
        <f>SUM(E9:E26)</f>
        <v>1894744</v>
      </c>
      <c r="F27" s="307">
        <f>SUM(F9:F26)</f>
        <v>1850950</v>
      </c>
      <c r="G27" s="306">
        <v>1892604</v>
      </c>
      <c r="H27" s="307">
        <v>1982018</v>
      </c>
      <c r="I27" s="306">
        <v>2061372</v>
      </c>
      <c r="J27" s="306">
        <v>2165648</v>
      </c>
      <c r="K27" s="1348">
        <f>SUM(K9:K26)</f>
        <v>2180160</v>
      </c>
      <c r="L27" s="308"/>
      <c r="M27" s="222"/>
      <c r="N27" s="240">
        <f>E27/D27-1</f>
        <v>7.2181422894930236E-2</v>
      </c>
      <c r="O27" s="241">
        <f>E27-D27</f>
        <v>127558</v>
      </c>
      <c r="P27" s="242">
        <f>F27/E27-1</f>
        <v>-2.3113412682663204E-2</v>
      </c>
      <c r="Q27" s="243">
        <f>F27-E27</f>
        <v>-43794</v>
      </c>
      <c r="R27" s="242">
        <f t="shared" ref="R27" si="0">G27/F27-1</f>
        <v>2.250411950619946E-2</v>
      </c>
      <c r="S27" s="237">
        <f t="shared" ref="S27" si="1">G27-F27</f>
        <v>41654</v>
      </c>
      <c r="T27" s="242">
        <f>H27/G27-1</f>
        <v>4.7243903109155383E-2</v>
      </c>
      <c r="U27" s="243">
        <f>H27-G27</f>
        <v>89414</v>
      </c>
      <c r="V27" s="309">
        <f t="shared" ref="V27" si="2">I27/H27-1</f>
        <v>4.003697241901949E-2</v>
      </c>
      <c r="W27" s="237">
        <f t="shared" ref="W27" si="3">I27-H27</f>
        <v>79354</v>
      </c>
      <c r="X27" s="242">
        <v>5.0585726399698938E-2</v>
      </c>
      <c r="Y27" s="243">
        <v>104276</v>
      </c>
      <c r="Z27" s="242">
        <v>5.3038323917865116E-2</v>
      </c>
      <c r="AA27" s="243">
        <v>109808</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7" sqref="AK37"/>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608"/>
      <c r="C2" s="1608"/>
      <c r="D2" s="1608"/>
      <c r="E2" s="1608"/>
      <c r="F2" s="1608"/>
      <c r="G2" s="1608"/>
      <c r="H2" s="1608"/>
      <c r="I2" s="1608"/>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609"/>
      <c r="C3" s="1609"/>
      <c r="D3" s="1609"/>
      <c r="E3" s="1609"/>
      <c r="F3" s="1609"/>
      <c r="G3" s="1609"/>
      <c r="H3" s="1609"/>
      <c r="I3" s="1609"/>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530" t="s">
        <v>426</v>
      </c>
      <c r="B4" s="1530"/>
      <c r="C4" s="1530"/>
      <c r="D4" s="1530"/>
      <c r="E4" s="1530"/>
      <c r="F4" s="1530"/>
      <c r="G4" s="1530"/>
      <c r="H4" s="1530"/>
      <c r="I4" s="1530"/>
      <c r="J4" s="1530"/>
      <c r="K4" s="1530"/>
      <c r="L4" s="1530"/>
      <c r="M4" s="1530"/>
      <c r="N4" s="1530"/>
      <c r="O4" s="1530"/>
      <c r="P4" s="1530"/>
      <c r="Q4" s="1530"/>
      <c r="R4" s="1530"/>
      <c r="S4" s="1530"/>
      <c r="T4" s="1530"/>
      <c r="U4" s="1530"/>
      <c r="V4" s="1530"/>
      <c r="W4" s="1530"/>
      <c r="X4" s="1530"/>
      <c r="Y4" s="1530"/>
      <c r="Z4" s="1530"/>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1472"/>
      <c r="V5" s="1472"/>
      <c r="W5" s="1472"/>
      <c r="X5" s="1472"/>
      <c r="Y5" s="1472"/>
      <c r="Z5" s="1472"/>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610" t="s">
        <v>12</v>
      </c>
      <c r="D7" s="1611" t="s">
        <v>476</v>
      </c>
      <c r="E7" s="1611"/>
      <c r="G7" s="1611"/>
      <c r="H7" s="1611"/>
      <c r="J7" s="1611"/>
      <c r="K7" s="1611"/>
      <c r="M7" s="1611"/>
      <c r="N7" s="1611"/>
      <c r="P7" s="1611" t="s">
        <v>179</v>
      </c>
      <c r="Q7" s="1611"/>
      <c r="S7" s="1611"/>
      <c r="T7" s="1611"/>
      <c r="V7" s="1611"/>
      <c r="W7" s="1611"/>
      <c r="Y7" s="1611"/>
      <c r="Z7" s="1611"/>
      <c r="AA7" s="512"/>
      <c r="AB7" s="512"/>
      <c r="AI7" s="514"/>
    </row>
    <row r="8" spans="1:50" s="513" customFormat="1" ht="37.5" customHeight="1" x14ac:dyDescent="0.25">
      <c r="A8" s="512"/>
      <c r="B8" s="1610"/>
      <c r="D8" s="1611"/>
      <c r="E8" s="1611"/>
      <c r="G8" s="1611" t="s">
        <v>169</v>
      </c>
      <c r="H8" s="1611"/>
      <c r="J8" s="1611" t="s">
        <v>175</v>
      </c>
      <c r="K8" s="1611"/>
      <c r="M8" s="1611" t="s">
        <v>170</v>
      </c>
      <c r="N8" s="1611"/>
      <c r="P8" s="1611"/>
      <c r="Q8" s="1611"/>
      <c r="S8" s="1611" t="s">
        <v>180</v>
      </c>
      <c r="T8" s="1611"/>
      <c r="V8" s="1611" t="s">
        <v>181</v>
      </c>
      <c r="W8" s="1611"/>
      <c r="Y8" s="1611" t="s">
        <v>182</v>
      </c>
      <c r="Z8" s="1611"/>
      <c r="AA8" s="512"/>
      <c r="AB8" s="512"/>
      <c r="AI8" s="514"/>
    </row>
    <row r="9" spans="1:50" s="325" customFormat="1" ht="36.75" customHeight="1" x14ac:dyDescent="0.25">
      <c r="A9" s="887"/>
      <c r="B9" s="1610"/>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8631862</v>
      </c>
      <c r="E11" s="529">
        <f t="shared" ref="E11:E28" si="0">D11*100/$D$30</f>
        <v>17.753838233662304</v>
      </c>
      <c r="F11" s="527"/>
      <c r="G11" s="530">
        <f>'20pobl'!J12</f>
        <v>7018649</v>
      </c>
      <c r="H11" s="531">
        <f>G11*100/$G$30</f>
        <v>18.140109280821513</v>
      </c>
      <c r="I11" s="527"/>
      <c r="J11" s="530">
        <f>'20pobl'!Q12</f>
        <v>1176387</v>
      </c>
      <c r="K11" s="531">
        <f>J11*100/$J$30</f>
        <v>16.858671922090405</v>
      </c>
      <c r="L11" s="527"/>
      <c r="M11" s="530">
        <f>'20pobl'!X12</f>
        <v>436826</v>
      </c>
      <c r="N11" s="531">
        <f t="shared" ref="N11:N28" si="1">M11*100/$M$30</f>
        <v>14.805482854386845</v>
      </c>
      <c r="O11" s="527"/>
      <c r="P11" s="532">
        <f>S11+V11+Y11</f>
        <v>298289</v>
      </c>
      <c r="Q11" s="533">
        <f>P11*100/D11</f>
        <v>3.4556738743042925</v>
      </c>
      <c r="R11" s="527"/>
      <c r="S11" s="530">
        <f>'44apbpcasaad'!G12</f>
        <v>89313</v>
      </c>
      <c r="T11" s="534">
        <f>S11*100/G11</f>
        <v>1.2725098519672375</v>
      </c>
      <c r="U11" s="527"/>
      <c r="V11" s="530">
        <f>'44apbpcasaad'!J12</f>
        <v>62354</v>
      </c>
      <c r="W11" s="534">
        <f>V11*100/J11</f>
        <v>5.3004665981517984</v>
      </c>
      <c r="X11" s="527"/>
      <c r="Y11" s="530">
        <f>'44apbpcasaad'!M12</f>
        <v>146622</v>
      </c>
      <c r="Z11" s="520">
        <f>Y11*100/M11</f>
        <v>33.565309757203096</v>
      </c>
      <c r="AA11" s="521"/>
      <c r="AB11" s="522">
        <f t="shared" ref="AB11:AB28" si="2">_xlfn.RANK.EQ(Q11,Q$11:Q$30,0)</f>
        <v>3</v>
      </c>
      <c r="AC11" s="522">
        <v>1</v>
      </c>
      <c r="AD11" s="522">
        <f>MATCH(AC11,AB$11:AB$30,0)</f>
        <v>7</v>
      </c>
      <c r="AE11" s="523" t="str">
        <f t="shared" ref="AE11:AE29" si="3">INDEX(B$11:B$30,AD11,1)</f>
        <v>Castilla y León</v>
      </c>
      <c r="AF11" s="524">
        <f t="shared" ref="AF11:AF29" si="4">INDEX(Q$11:Q$30,AD11,1)</f>
        <v>5.272398253613984</v>
      </c>
      <c r="AG11" s="396"/>
      <c r="AH11" s="522">
        <f>_xlfn.RANK.EQ(T11,T$11:T$30,0)</f>
        <v>3</v>
      </c>
      <c r="AI11" s="522">
        <v>1</v>
      </c>
      <c r="AJ11" s="522">
        <f>MATCH(AI11,AH$11:AH$30,0)</f>
        <v>7</v>
      </c>
      <c r="AK11" s="523" t="str">
        <f>INDEX(B$11:B$30,AJ11,1)</f>
        <v>Castilla y León</v>
      </c>
      <c r="AL11" s="524">
        <f>INDEX(T$11:T$30,AJ11,1)</f>
        <v>1.5015839251609657</v>
      </c>
      <c r="AM11" s="396"/>
      <c r="AN11" s="522">
        <f>_xlfn.RANK.EQ(W11,W$11:W$30,0)</f>
        <v>1</v>
      </c>
      <c r="AO11" s="522">
        <v>1</v>
      </c>
      <c r="AP11" s="522">
        <f>MATCH(AO11,AN$11:AN$30,0)</f>
        <v>1</v>
      </c>
      <c r="AQ11" s="523" t="str">
        <f>INDEX(B$11:B$30,AP11,1)</f>
        <v>Andalucía</v>
      </c>
      <c r="AR11" s="524">
        <f>INDEX(W$11:W$30,AP11,1)</f>
        <v>5.3004665981517984</v>
      </c>
      <c r="AS11" s="396"/>
      <c r="AT11" s="522">
        <f>_xlfn.RANK.EQ(Z11,Z$11:Z$30,0)</f>
        <v>3</v>
      </c>
      <c r="AU11" s="522">
        <v>1</v>
      </c>
      <c r="AV11" s="522">
        <f>MATCH(AU11,AT$11:AT$30,0)</f>
        <v>7</v>
      </c>
      <c r="AW11" s="523" t="str">
        <f>INDEX(B$11:B$30,AV11,1)</f>
        <v>Castilla y León</v>
      </c>
      <c r="AX11" s="524">
        <f>INDEX(Z$11:Z$30,AV11,1)</f>
        <v>35.357142857142854</v>
      </c>
    </row>
    <row r="12" spans="1:50" s="329" customFormat="1" ht="18" customHeight="1" x14ac:dyDescent="0.25">
      <c r="A12" s="348"/>
      <c r="B12" s="526" t="s">
        <v>7</v>
      </c>
      <c r="C12" s="527"/>
      <c r="D12" s="528">
        <f t="shared" ref="D12:D28" si="5">G12+J12+M12</f>
        <v>1351591</v>
      </c>
      <c r="E12" s="529">
        <f t="shared" si="0"/>
        <v>2.7799248843498505</v>
      </c>
      <c r="F12" s="527"/>
      <c r="G12" s="530">
        <f>'20pobl'!J13</f>
        <v>1048956</v>
      </c>
      <c r="H12" s="531">
        <f t="shared" ref="H12:H28" si="6">G12*100/$G$30</f>
        <v>2.7110881981380479</v>
      </c>
      <c r="I12" s="527"/>
      <c r="J12" s="530">
        <f>'20pobl'!Q13</f>
        <v>205354</v>
      </c>
      <c r="K12" s="531">
        <f t="shared" ref="K12:K28" si="7">J12*100/$J$30</f>
        <v>2.9429054502378498</v>
      </c>
      <c r="L12" s="527"/>
      <c r="M12" s="530">
        <f>'20pobl'!X13</f>
        <v>97281</v>
      </c>
      <c r="N12" s="531">
        <f t="shared" si="1"/>
        <v>3.2971759408954751</v>
      </c>
      <c r="O12" s="527"/>
      <c r="P12" s="532">
        <f t="shared" ref="P12:P28" si="8">S12+V12+Y12</f>
        <v>45544</v>
      </c>
      <c r="Q12" s="533">
        <f t="shared" ref="Q12:Q28" si="9">P12*100/D12</f>
        <v>3.3696584247749506</v>
      </c>
      <c r="R12" s="527"/>
      <c r="S12" s="530">
        <f>'44apbpcasaad'!G13</f>
        <v>8954</v>
      </c>
      <c r="T12" s="534">
        <f t="shared" ref="T12:T28" si="10">S12*100/G12</f>
        <v>0.8536106376244571</v>
      </c>
      <c r="U12" s="527"/>
      <c r="V12" s="530">
        <f>'44apbpcasaad'!J13</f>
        <v>8376</v>
      </c>
      <c r="W12" s="534">
        <f t="shared" ref="W12:W28" si="11">V12*100/J12</f>
        <v>4.0788102496177334</v>
      </c>
      <c r="X12" s="527"/>
      <c r="Y12" s="530">
        <f>'44apbpcasaad'!M13</f>
        <v>28214</v>
      </c>
      <c r="Z12" s="520">
        <f t="shared" ref="Z12:Z28" si="12">Y12*100/M12</f>
        <v>29.002580154398085</v>
      </c>
      <c r="AA12" s="521"/>
      <c r="AB12" s="522">
        <f t="shared" si="2"/>
        <v>5</v>
      </c>
      <c r="AC12" s="522">
        <v>2</v>
      </c>
      <c r="AD12" s="522">
        <f t="shared" ref="AD12:AD28" si="13">MATCH(AC12,AB$11:AB$30,0)</f>
        <v>8</v>
      </c>
      <c r="AE12" s="523" t="str">
        <f t="shared" si="3"/>
        <v>Castilla - La Mancha</v>
      </c>
      <c r="AF12" s="524">
        <f t="shared" si="4"/>
        <v>3.6732459527103023</v>
      </c>
      <c r="AG12" s="396"/>
      <c r="AH12" s="522">
        <f t="shared" ref="AH12:AH30" si="14">_xlfn.RANK.EQ(T12,T$11:T$30,0)</f>
        <v>16</v>
      </c>
      <c r="AI12" s="522">
        <v>2</v>
      </c>
      <c r="AJ12" s="522">
        <f t="shared" ref="AJ12:AJ28" si="15">MATCH(AI12,AH$11:AH$30,0)</f>
        <v>18</v>
      </c>
      <c r="AK12" s="523" t="str">
        <f t="shared" ref="AK12:AK29" si="16">INDEX(B$11:B$30,AJ12,1)</f>
        <v>Ceuta y Melilla</v>
      </c>
      <c r="AL12" s="524">
        <f t="shared" ref="AL12:AL29" si="17">INDEX(T$11:T$30,AJ12,1)</f>
        <v>1.4079737774195951</v>
      </c>
      <c r="AM12" s="396"/>
      <c r="AN12" s="522">
        <f t="shared" ref="AN12:AN30" si="18">_xlfn.RANK.EQ(W12,W$11:W$30,0)</f>
        <v>10</v>
      </c>
      <c r="AO12" s="522">
        <v>2</v>
      </c>
      <c r="AP12" s="522">
        <f t="shared" ref="AP12:AP28" si="19">MATCH(AO12,AN$11:AN$30,0)</f>
        <v>7</v>
      </c>
      <c r="AQ12" s="523" t="str">
        <f t="shared" ref="AQ12:AQ29" si="20">INDEX(B$11:B$30,AP12,1)</f>
        <v>Castilla y León</v>
      </c>
      <c r="AR12" s="524">
        <f t="shared" ref="AR12:AR28" si="21">INDEX(W$11:W$30,AP12,1)</f>
        <v>5.1495229202117825</v>
      </c>
      <c r="AS12" s="396"/>
      <c r="AT12" s="522">
        <f t="shared" ref="AT12:AT30" si="22">_xlfn.RANK.EQ(Z12,Z$11:Z$30,0)</f>
        <v>6</v>
      </c>
      <c r="AU12" s="522">
        <v>2</v>
      </c>
      <c r="AV12" s="522">
        <f t="shared" ref="AV12:AV28" si="23">MATCH(AU12,AT$11:AT$30,0)</f>
        <v>8</v>
      </c>
      <c r="AW12" s="523" t="str">
        <f t="shared" ref="AW12:AW29" si="24">INDEX(B$11:B$30,AV12,1)</f>
        <v>Castilla - La Mancha</v>
      </c>
      <c r="AX12" s="524">
        <f t="shared" ref="AX12:AX29" si="25">INDEX(Z$11:Z$30,AV12,1)</f>
        <v>34.460084017825608</v>
      </c>
    </row>
    <row r="13" spans="1:50" s="329" customFormat="1" ht="18" customHeight="1" x14ac:dyDescent="0.25">
      <c r="A13" s="348"/>
      <c r="B13" s="526" t="s">
        <v>37</v>
      </c>
      <c r="C13" s="527"/>
      <c r="D13" s="528">
        <f t="shared" si="5"/>
        <v>1009599</v>
      </c>
      <c r="E13" s="529">
        <f t="shared" si="0"/>
        <v>2.0765226931184988</v>
      </c>
      <c r="F13" s="527"/>
      <c r="G13" s="530">
        <f>'20pobl'!J14</f>
        <v>727094</v>
      </c>
      <c r="H13" s="531">
        <f t="shared" si="6"/>
        <v>1.8792170141902862</v>
      </c>
      <c r="I13" s="527"/>
      <c r="J13" s="530">
        <f>'20pobl'!Q14</f>
        <v>197409</v>
      </c>
      <c r="K13" s="531">
        <f t="shared" si="7"/>
        <v>2.8290465344040228</v>
      </c>
      <c r="L13" s="527"/>
      <c r="M13" s="530">
        <f>'20pobl'!X14</f>
        <v>85096</v>
      </c>
      <c r="N13" s="531">
        <f t="shared" si="1"/>
        <v>2.8841858519797428</v>
      </c>
      <c r="O13" s="527"/>
      <c r="P13" s="532">
        <f t="shared" si="8"/>
        <v>33872</v>
      </c>
      <c r="Q13" s="533">
        <f t="shared" si="9"/>
        <v>3.35499539916343</v>
      </c>
      <c r="R13" s="527"/>
      <c r="S13" s="530">
        <f>'44apbpcasaad'!G14</f>
        <v>8020</v>
      </c>
      <c r="T13" s="534">
        <f t="shared" si="10"/>
        <v>1.1030210674273202</v>
      </c>
      <c r="U13" s="527"/>
      <c r="V13" s="530">
        <f>'44apbpcasaad'!J14</f>
        <v>7082</v>
      </c>
      <c r="W13" s="534">
        <f t="shared" si="11"/>
        <v>3.5874757483194788</v>
      </c>
      <c r="X13" s="527"/>
      <c r="Y13" s="530">
        <f>'44apbpcasaad'!M14</f>
        <v>18770</v>
      </c>
      <c r="Z13" s="520">
        <f t="shared" si="12"/>
        <v>22.057441007802954</v>
      </c>
      <c r="AA13" s="521">
        <f ca="1">_xlfn.SHEETS()</f>
        <v>96</v>
      </c>
      <c r="AB13" s="522">
        <f t="shared" si="2"/>
        <v>6</v>
      </c>
      <c r="AC13" s="522">
        <v>3</v>
      </c>
      <c r="AD13" s="522">
        <f t="shared" si="13"/>
        <v>1</v>
      </c>
      <c r="AE13" s="523" t="str">
        <f t="shared" si="3"/>
        <v>Andalucía</v>
      </c>
      <c r="AF13" s="525">
        <f t="shared" si="4"/>
        <v>3.4556738743042925</v>
      </c>
      <c r="AG13" s="396"/>
      <c r="AH13" s="522">
        <f t="shared" si="14"/>
        <v>6</v>
      </c>
      <c r="AI13" s="522">
        <v>3</v>
      </c>
      <c r="AJ13" s="522">
        <f t="shared" si="15"/>
        <v>1</v>
      </c>
      <c r="AK13" s="523" t="str">
        <f t="shared" si="16"/>
        <v>Andalucía</v>
      </c>
      <c r="AL13" s="524">
        <f t="shared" si="17"/>
        <v>1.2725098519672375</v>
      </c>
      <c r="AM13" s="396"/>
      <c r="AN13" s="522">
        <f t="shared" si="18"/>
        <v>13</v>
      </c>
      <c r="AO13" s="522">
        <v>3</v>
      </c>
      <c r="AP13" s="522">
        <f t="shared" si="19"/>
        <v>8</v>
      </c>
      <c r="AQ13" s="523" t="str">
        <f t="shared" si="20"/>
        <v>Castilla - La Mancha</v>
      </c>
      <c r="AR13" s="524">
        <f t="shared" si="21"/>
        <v>4.8888684172297356</v>
      </c>
      <c r="AS13" s="396"/>
      <c r="AT13" s="522">
        <f t="shared" si="22"/>
        <v>16</v>
      </c>
      <c r="AU13" s="522">
        <v>3</v>
      </c>
      <c r="AV13" s="522">
        <f t="shared" si="23"/>
        <v>1</v>
      </c>
      <c r="AW13" s="523" t="str">
        <f t="shared" si="24"/>
        <v>Andalucía</v>
      </c>
      <c r="AX13" s="524">
        <f t="shared" si="25"/>
        <v>33.565309757203096</v>
      </c>
    </row>
    <row r="14" spans="1:50" s="329" customFormat="1" ht="18" customHeight="1" x14ac:dyDescent="0.25">
      <c r="A14" s="348"/>
      <c r="B14" s="526" t="s">
        <v>38</v>
      </c>
      <c r="C14" s="527"/>
      <c r="D14" s="528">
        <f t="shared" si="5"/>
        <v>1231768</v>
      </c>
      <c r="E14" s="529">
        <f t="shared" si="0"/>
        <v>2.533475374537006</v>
      </c>
      <c r="F14" s="527"/>
      <c r="G14" s="530">
        <f>'20pobl'!J15</f>
        <v>1026476</v>
      </c>
      <c r="H14" s="531">
        <f t="shared" si="6"/>
        <v>2.6529873219391003</v>
      </c>
      <c r="I14" s="527"/>
      <c r="J14" s="530">
        <f>'20pobl'!Q15</f>
        <v>150815</v>
      </c>
      <c r="K14" s="531">
        <f t="shared" si="7"/>
        <v>2.1613130763346287</v>
      </c>
      <c r="L14" s="527"/>
      <c r="M14" s="530">
        <f>'20pobl'!X15</f>
        <v>54477</v>
      </c>
      <c r="N14" s="531">
        <f t="shared" si="1"/>
        <v>1.8464063253067176</v>
      </c>
      <c r="O14" s="527"/>
      <c r="P14" s="532">
        <f t="shared" si="8"/>
        <v>31979</v>
      </c>
      <c r="Q14" s="533">
        <f t="shared" si="9"/>
        <v>2.596186944294705</v>
      </c>
      <c r="R14" s="527"/>
      <c r="S14" s="530">
        <f>'44apbpcasaad'!G15</f>
        <v>8732</v>
      </c>
      <c r="T14" s="534">
        <f t="shared" si="10"/>
        <v>0.85067746347698336</v>
      </c>
      <c r="U14" s="527"/>
      <c r="V14" s="530">
        <f>'44apbpcasaad'!J15</f>
        <v>6921</v>
      </c>
      <c r="W14" s="534">
        <f t="shared" si="11"/>
        <v>4.5890660743294767</v>
      </c>
      <c r="X14" s="527"/>
      <c r="Y14" s="530">
        <f>'44apbpcasaad'!M15</f>
        <v>16326</v>
      </c>
      <c r="Z14" s="520">
        <f t="shared" si="12"/>
        <v>29.968610606310921</v>
      </c>
      <c r="AA14" s="1320"/>
      <c r="AB14" s="522">
        <f t="shared" si="2"/>
        <v>16</v>
      </c>
      <c r="AC14" s="522">
        <v>4</v>
      </c>
      <c r="AD14" s="522">
        <f t="shared" si="13"/>
        <v>11</v>
      </c>
      <c r="AE14" s="523" t="str">
        <f t="shared" si="3"/>
        <v>Extremadura</v>
      </c>
      <c r="AF14" s="524">
        <f t="shared" si="4"/>
        <v>3.430326326159284</v>
      </c>
      <c r="AG14" s="396"/>
      <c r="AH14" s="522">
        <f t="shared" si="14"/>
        <v>17</v>
      </c>
      <c r="AI14" s="522">
        <v>4</v>
      </c>
      <c r="AJ14" s="522">
        <f t="shared" si="15"/>
        <v>14</v>
      </c>
      <c r="AK14" s="523" t="str">
        <f t="shared" si="16"/>
        <v>Murcia, Región de</v>
      </c>
      <c r="AL14" s="524">
        <f t="shared" si="17"/>
        <v>1.2572264507224156</v>
      </c>
      <c r="AM14" s="396"/>
      <c r="AN14" s="522">
        <f t="shared" si="18"/>
        <v>5</v>
      </c>
      <c r="AO14" s="522">
        <v>4</v>
      </c>
      <c r="AP14" s="522">
        <f t="shared" si="19"/>
        <v>14</v>
      </c>
      <c r="AQ14" s="523" t="str">
        <f t="shared" si="20"/>
        <v>Murcia, Región de</v>
      </c>
      <c r="AR14" s="524">
        <f t="shared" si="21"/>
        <v>4.6886404264996777</v>
      </c>
      <c r="AS14" s="396"/>
      <c r="AT14" s="522">
        <f t="shared" si="22"/>
        <v>4</v>
      </c>
      <c r="AU14" s="522">
        <v>4</v>
      </c>
      <c r="AV14" s="522">
        <f t="shared" si="23"/>
        <v>4</v>
      </c>
      <c r="AW14" s="523" t="str">
        <f t="shared" si="24"/>
        <v>Balears, Illes</v>
      </c>
      <c r="AX14" s="524">
        <f t="shared" si="25"/>
        <v>29.968610606310921</v>
      </c>
    </row>
    <row r="15" spans="1:50" s="329" customFormat="1" ht="18" customHeight="1" x14ac:dyDescent="0.25">
      <c r="A15" s="348"/>
      <c r="B15" s="526" t="s">
        <v>6</v>
      </c>
      <c r="C15" s="527"/>
      <c r="D15" s="528">
        <f t="shared" si="5"/>
        <v>2238754</v>
      </c>
      <c r="E15" s="529">
        <f t="shared" si="0"/>
        <v>4.6046237023905645</v>
      </c>
      <c r="F15" s="527"/>
      <c r="G15" s="530">
        <f>'20pobl'!J16</f>
        <v>1840318</v>
      </c>
      <c r="H15" s="531">
        <f t="shared" si="6"/>
        <v>4.7564096212052895</v>
      </c>
      <c r="I15" s="527"/>
      <c r="J15" s="530">
        <f>'20pobl'!Q16</f>
        <v>296882</v>
      </c>
      <c r="K15" s="531">
        <f t="shared" si="7"/>
        <v>4.2545830900664869</v>
      </c>
      <c r="L15" s="527"/>
      <c r="M15" s="530">
        <f>'20pobl'!X16</f>
        <v>101554</v>
      </c>
      <c r="N15" s="531">
        <f t="shared" si="1"/>
        <v>3.4420020918956329</v>
      </c>
      <c r="O15" s="527"/>
      <c r="P15" s="532">
        <f t="shared" si="8"/>
        <v>45948</v>
      </c>
      <c r="Q15" s="533">
        <f t="shared" si="9"/>
        <v>2.0523916428513362</v>
      </c>
      <c r="R15" s="527"/>
      <c r="S15" s="530">
        <f>'44apbpcasaad'!G16</f>
        <v>18277</v>
      </c>
      <c r="T15" s="534">
        <f t="shared" si="10"/>
        <v>0.99314357627323102</v>
      </c>
      <c r="U15" s="527"/>
      <c r="V15" s="530">
        <f>'44apbpcasaad'!J16</f>
        <v>9220</v>
      </c>
      <c r="W15" s="534">
        <f t="shared" si="11"/>
        <v>3.1056109834883894</v>
      </c>
      <c r="X15" s="527"/>
      <c r="Y15" s="530">
        <f>'44apbpcasaad'!M16</f>
        <v>18451</v>
      </c>
      <c r="Z15" s="520">
        <f t="shared" si="12"/>
        <v>18.168659038541072</v>
      </c>
      <c r="AA15" s="521"/>
      <c r="AB15" s="522">
        <f t="shared" si="2"/>
        <v>19</v>
      </c>
      <c r="AC15" s="522">
        <v>5</v>
      </c>
      <c r="AD15" s="522">
        <f t="shared" si="13"/>
        <v>2</v>
      </c>
      <c r="AE15" s="523" t="str">
        <f t="shared" si="3"/>
        <v>Aragón</v>
      </c>
      <c r="AF15" s="524">
        <f t="shared" si="4"/>
        <v>3.3696584247749506</v>
      </c>
      <c r="AG15" s="396"/>
      <c r="AH15" s="522">
        <f t="shared" si="14"/>
        <v>13</v>
      </c>
      <c r="AI15" s="522">
        <v>5</v>
      </c>
      <c r="AJ15" s="522">
        <f t="shared" si="15"/>
        <v>12</v>
      </c>
      <c r="AK15" s="523" t="str">
        <f t="shared" si="16"/>
        <v>Galicia</v>
      </c>
      <c r="AL15" s="524">
        <f t="shared" si="17"/>
        <v>1.121281487576173</v>
      </c>
      <c r="AM15" s="396"/>
      <c r="AN15" s="522">
        <f t="shared" si="18"/>
        <v>17</v>
      </c>
      <c r="AO15" s="522">
        <v>5</v>
      </c>
      <c r="AP15" s="522">
        <f t="shared" si="19"/>
        <v>4</v>
      </c>
      <c r="AQ15" s="523" t="str">
        <f t="shared" si="20"/>
        <v>Balears, Illes</v>
      </c>
      <c r="AR15" s="524">
        <f t="shared" si="21"/>
        <v>4.5890660743294767</v>
      </c>
      <c r="AS15" s="396"/>
      <c r="AT15" s="522">
        <f t="shared" si="22"/>
        <v>18</v>
      </c>
      <c r="AU15" s="522">
        <v>5</v>
      </c>
      <c r="AV15" s="522">
        <f t="shared" si="23"/>
        <v>10</v>
      </c>
      <c r="AW15" s="523" t="str">
        <f t="shared" si="24"/>
        <v>Comunitat Valenciana</v>
      </c>
      <c r="AX15" s="524">
        <f t="shared" si="25"/>
        <v>29.420211333849647</v>
      </c>
    </row>
    <row r="16" spans="1:50" s="329" customFormat="1" ht="18" customHeight="1" x14ac:dyDescent="0.25">
      <c r="A16" s="348"/>
      <c r="B16" s="526" t="s">
        <v>5</v>
      </c>
      <c r="C16" s="527"/>
      <c r="D16" s="535">
        <f t="shared" si="5"/>
        <v>590851</v>
      </c>
      <c r="E16" s="529">
        <f t="shared" si="0"/>
        <v>1.2152503219117274</v>
      </c>
      <c r="F16" s="527"/>
      <c r="G16" s="536">
        <f>'20pobl'!J17</f>
        <v>448930</v>
      </c>
      <c r="H16" s="531">
        <f t="shared" si="6"/>
        <v>1.1602858697506033</v>
      </c>
      <c r="I16" s="527"/>
      <c r="J16" s="536">
        <f>'20pobl'!Q17</f>
        <v>100609</v>
      </c>
      <c r="K16" s="531">
        <f t="shared" si="7"/>
        <v>1.4418164459566398</v>
      </c>
      <c r="L16" s="527"/>
      <c r="M16" s="536">
        <f>'20pobl'!X17</f>
        <v>41312</v>
      </c>
      <c r="N16" s="531">
        <f t="shared" si="1"/>
        <v>1.4002007840202493</v>
      </c>
      <c r="O16" s="527"/>
      <c r="P16" s="536">
        <f t="shared" si="8"/>
        <v>17860</v>
      </c>
      <c r="Q16" s="533">
        <f t="shared" si="9"/>
        <v>3.0227586988936297</v>
      </c>
      <c r="R16" s="527"/>
      <c r="S16" s="536">
        <f>'44apbpcasaad'!G17</f>
        <v>4617</v>
      </c>
      <c r="T16" s="534">
        <f t="shared" si="10"/>
        <v>1.0284454146526185</v>
      </c>
      <c r="U16" s="527"/>
      <c r="V16" s="536">
        <f>'44apbpcasaad'!J17</f>
        <v>3826</v>
      </c>
      <c r="W16" s="534">
        <f t="shared" si="11"/>
        <v>3.8028407001361706</v>
      </c>
      <c r="X16" s="527"/>
      <c r="Y16" s="536">
        <f>'44apbpcasaad'!M17</f>
        <v>9417</v>
      </c>
      <c r="Z16" s="520">
        <f t="shared" si="12"/>
        <v>22.794829589465529</v>
      </c>
      <c r="AA16" s="521"/>
      <c r="AB16" s="522">
        <f t="shared" si="2"/>
        <v>10</v>
      </c>
      <c r="AC16" s="522">
        <v>6</v>
      </c>
      <c r="AD16" s="522">
        <f t="shared" si="13"/>
        <v>3</v>
      </c>
      <c r="AE16" s="523" t="str">
        <f t="shared" si="3"/>
        <v>Asturias, Principado de</v>
      </c>
      <c r="AF16" s="524">
        <f t="shared" si="4"/>
        <v>3.35499539916343</v>
      </c>
      <c r="AG16" s="396"/>
      <c r="AH16" s="522">
        <f t="shared" si="14"/>
        <v>11</v>
      </c>
      <c r="AI16" s="522">
        <v>6</v>
      </c>
      <c r="AJ16" s="522">
        <f t="shared" si="15"/>
        <v>3</v>
      </c>
      <c r="AK16" s="523" t="str">
        <f t="shared" si="16"/>
        <v>Asturias, Principado de</v>
      </c>
      <c r="AL16" s="524">
        <f t="shared" si="17"/>
        <v>1.1030210674273202</v>
      </c>
      <c r="AM16" s="396"/>
      <c r="AN16" s="522">
        <f t="shared" si="18"/>
        <v>11</v>
      </c>
      <c r="AO16" s="522">
        <v>6</v>
      </c>
      <c r="AP16" s="522">
        <f t="shared" si="19"/>
        <v>10</v>
      </c>
      <c r="AQ16" s="523" t="str">
        <f t="shared" si="20"/>
        <v>Comunitat Valenciana</v>
      </c>
      <c r="AR16" s="524">
        <f t="shared" si="21"/>
        <v>4.3950501042437287</v>
      </c>
      <c r="AS16" s="396"/>
      <c r="AT16" s="522">
        <f t="shared" si="22"/>
        <v>15</v>
      </c>
      <c r="AU16" s="522">
        <v>6</v>
      </c>
      <c r="AV16" s="522">
        <f t="shared" si="23"/>
        <v>2</v>
      </c>
      <c r="AW16" s="523" t="str">
        <f t="shared" si="24"/>
        <v>Aragón</v>
      </c>
      <c r="AX16" s="524">
        <f t="shared" si="25"/>
        <v>29.002580154398085</v>
      </c>
    </row>
    <row r="17" spans="1:50" s="329" customFormat="1" ht="18" customHeight="1" x14ac:dyDescent="0.25">
      <c r="A17" s="348"/>
      <c r="B17" s="526" t="s">
        <v>4</v>
      </c>
      <c r="C17" s="527"/>
      <c r="D17" s="528">
        <f t="shared" si="5"/>
        <v>2391682</v>
      </c>
      <c r="E17" s="529">
        <f t="shared" si="0"/>
        <v>4.9191629030169768</v>
      </c>
      <c r="F17" s="527"/>
      <c r="G17" s="530">
        <f>'20pobl'!J18</f>
        <v>1748820</v>
      </c>
      <c r="H17" s="531">
        <f t="shared" si="6"/>
        <v>4.5199276830179542</v>
      </c>
      <c r="I17" s="527"/>
      <c r="J17" s="530">
        <f>'20pobl'!Q18</f>
        <v>421942</v>
      </c>
      <c r="K17" s="531">
        <f t="shared" si="7"/>
        <v>6.0468041113601823</v>
      </c>
      <c r="L17" s="527"/>
      <c r="M17" s="530">
        <f>'20pobl'!X18</f>
        <v>220920</v>
      </c>
      <c r="N17" s="531">
        <f t="shared" si="1"/>
        <v>7.4877119772887646</v>
      </c>
      <c r="O17" s="527"/>
      <c r="P17" s="532">
        <f t="shared" si="8"/>
        <v>126099</v>
      </c>
      <c r="Q17" s="533">
        <f>P17*100/D17</f>
        <v>5.272398253613984</v>
      </c>
      <c r="R17" s="527"/>
      <c r="S17" s="530">
        <f>'44apbpcasaad'!G18</f>
        <v>26260</v>
      </c>
      <c r="T17" s="534">
        <f>S17*100/G17</f>
        <v>1.5015839251609657</v>
      </c>
      <c r="U17" s="527"/>
      <c r="V17" s="530">
        <f>'44apbpcasaad'!J18</f>
        <v>21728</v>
      </c>
      <c r="W17" s="534">
        <f>V17*100/J17</f>
        <v>5.1495229202117825</v>
      </c>
      <c r="X17" s="527"/>
      <c r="Y17" s="530">
        <f>'44apbpcasaad'!M18</f>
        <v>78111</v>
      </c>
      <c r="Z17" s="520">
        <f>Y17*100/M17</f>
        <v>35.357142857142854</v>
      </c>
      <c r="AA17" s="521"/>
      <c r="AB17" s="522">
        <f t="shared" si="2"/>
        <v>1</v>
      </c>
      <c r="AC17" s="522">
        <v>7</v>
      </c>
      <c r="AD17" s="522">
        <f t="shared" si="13"/>
        <v>16</v>
      </c>
      <c r="AE17" s="523" t="str">
        <f t="shared" si="3"/>
        <v>País Vasco</v>
      </c>
      <c r="AF17" s="524">
        <f t="shared" si="4"/>
        <v>3.1710511903842735</v>
      </c>
      <c r="AG17" s="396"/>
      <c r="AH17" s="522">
        <f t="shared" si="14"/>
        <v>1</v>
      </c>
      <c r="AI17" s="522">
        <v>7</v>
      </c>
      <c r="AJ17" s="522">
        <f t="shared" si="15"/>
        <v>11</v>
      </c>
      <c r="AK17" s="523" t="str">
        <f t="shared" si="16"/>
        <v>Extremadura</v>
      </c>
      <c r="AL17" s="524">
        <f t="shared" si="17"/>
        <v>1.0941362699211459</v>
      </c>
      <c r="AM17" s="396"/>
      <c r="AN17" s="522">
        <f t="shared" si="18"/>
        <v>2</v>
      </c>
      <c r="AO17" s="522">
        <v>7</v>
      </c>
      <c r="AP17" s="522">
        <f t="shared" si="19"/>
        <v>9</v>
      </c>
      <c r="AQ17" s="523" t="str">
        <f t="shared" si="20"/>
        <v>Cataluña</v>
      </c>
      <c r="AR17" s="524">
        <f t="shared" si="21"/>
        <v>4.2185447620432779</v>
      </c>
      <c r="AS17" s="396"/>
      <c r="AT17" s="522">
        <f t="shared" si="22"/>
        <v>1</v>
      </c>
      <c r="AU17" s="522">
        <v>7</v>
      </c>
      <c r="AV17" s="522">
        <f t="shared" si="23"/>
        <v>20</v>
      </c>
      <c r="AW17" s="523" t="str">
        <f t="shared" si="24"/>
        <v>TOTAL</v>
      </c>
      <c r="AX17" s="524">
        <f t="shared" si="25"/>
        <v>27.824753917559246</v>
      </c>
    </row>
    <row r="18" spans="1:50" s="329" customFormat="1" ht="18" customHeight="1" x14ac:dyDescent="0.25">
      <c r="A18" s="348"/>
      <c r="B18" s="526" t="s">
        <v>40</v>
      </c>
      <c r="C18" s="527"/>
      <c r="D18" s="528">
        <f t="shared" si="5"/>
        <v>2104433</v>
      </c>
      <c r="E18" s="529">
        <f t="shared" si="0"/>
        <v>4.3283550009929108</v>
      </c>
      <c r="F18" s="527"/>
      <c r="G18" s="530">
        <f>'20pobl'!J19</f>
        <v>1689133</v>
      </c>
      <c r="H18" s="531">
        <f t="shared" si="6"/>
        <v>4.3656631368575187</v>
      </c>
      <c r="I18" s="527"/>
      <c r="J18" s="530">
        <f>'20pobl'!Q19</f>
        <v>282233</v>
      </c>
      <c r="K18" s="531">
        <f t="shared" si="7"/>
        <v>4.0446498920740721</v>
      </c>
      <c r="L18" s="527"/>
      <c r="M18" s="530">
        <f>'20pobl'!X19</f>
        <v>133067</v>
      </c>
      <c r="N18" s="531">
        <f t="shared" si="1"/>
        <v>4.5100822455272684</v>
      </c>
      <c r="O18" s="527"/>
      <c r="P18" s="532">
        <f t="shared" si="8"/>
        <v>77301</v>
      </c>
      <c r="Q18" s="533">
        <f t="shared" si="9"/>
        <v>3.6732459527103023</v>
      </c>
      <c r="R18" s="527"/>
      <c r="S18" s="530">
        <f>'44apbpcasaad'!G19</f>
        <v>17648</v>
      </c>
      <c r="T18" s="534">
        <f t="shared" si="10"/>
        <v>1.0447963541059231</v>
      </c>
      <c r="U18" s="527"/>
      <c r="V18" s="530">
        <f>'44apbpcasaad'!J19</f>
        <v>13798</v>
      </c>
      <c r="W18" s="534">
        <f t="shared" si="11"/>
        <v>4.8888684172297356</v>
      </c>
      <c r="X18" s="527"/>
      <c r="Y18" s="530">
        <f>'44apbpcasaad'!M19</f>
        <v>45855</v>
      </c>
      <c r="Z18" s="520">
        <f t="shared" si="12"/>
        <v>34.460084017825608</v>
      </c>
      <c r="AA18" s="521"/>
      <c r="AB18" s="522">
        <f t="shared" si="2"/>
        <v>2</v>
      </c>
      <c r="AC18" s="522">
        <v>8</v>
      </c>
      <c r="AD18" s="522">
        <f t="shared" si="13"/>
        <v>20</v>
      </c>
      <c r="AE18" s="523" t="str">
        <f t="shared" si="3"/>
        <v>TOTAL</v>
      </c>
      <c r="AF18" s="524">
        <f t="shared" si="4"/>
        <v>3.1334832520031233</v>
      </c>
      <c r="AG18" s="396"/>
      <c r="AH18" s="522">
        <f t="shared" si="14"/>
        <v>10</v>
      </c>
      <c r="AI18" s="522">
        <v>8</v>
      </c>
      <c r="AJ18" s="522">
        <f t="shared" si="15"/>
        <v>20</v>
      </c>
      <c r="AK18" s="523" t="str">
        <f t="shared" si="16"/>
        <v>TOTAL</v>
      </c>
      <c r="AL18" s="524">
        <f t="shared" si="17"/>
        <v>1.0559162263935791</v>
      </c>
      <c r="AM18" s="396"/>
      <c r="AN18" s="522">
        <f t="shared" si="18"/>
        <v>3</v>
      </c>
      <c r="AO18" s="522">
        <v>8</v>
      </c>
      <c r="AP18" s="522">
        <f t="shared" si="19"/>
        <v>20</v>
      </c>
      <c r="AQ18" s="523" t="str">
        <f t="shared" si="20"/>
        <v>TOTAL</v>
      </c>
      <c r="AR18" s="524">
        <f t="shared" si="21"/>
        <v>4.2131524889745302</v>
      </c>
      <c r="AS18" s="396"/>
      <c r="AT18" s="522">
        <f t="shared" si="22"/>
        <v>2</v>
      </c>
      <c r="AU18" s="522">
        <v>8</v>
      </c>
      <c r="AV18" s="522">
        <f t="shared" si="23"/>
        <v>11</v>
      </c>
      <c r="AW18" s="523" t="str">
        <f t="shared" si="24"/>
        <v>Extremadura</v>
      </c>
      <c r="AX18" s="524">
        <f t="shared" si="25"/>
        <v>27.587084332186048</v>
      </c>
    </row>
    <row r="19" spans="1:50" s="329" customFormat="1" ht="18" customHeight="1" x14ac:dyDescent="0.25">
      <c r="A19" s="348"/>
      <c r="B19" s="526" t="s">
        <v>41</v>
      </c>
      <c r="C19" s="527"/>
      <c r="D19" s="528">
        <f t="shared" si="5"/>
        <v>8012231</v>
      </c>
      <c r="E19" s="529">
        <f t="shared" si="0"/>
        <v>16.479393792988624</v>
      </c>
      <c r="F19" s="527"/>
      <c r="G19" s="530">
        <f>'20pobl'!J20</f>
        <v>6446733</v>
      </c>
      <c r="H19" s="531">
        <f t="shared" si="6"/>
        <v>16.661958893268253</v>
      </c>
      <c r="I19" s="527"/>
      <c r="J19" s="530">
        <f>'20pobl'!Q20</f>
        <v>1100095</v>
      </c>
      <c r="K19" s="531">
        <f t="shared" si="7"/>
        <v>15.765339712298799</v>
      </c>
      <c r="L19" s="527"/>
      <c r="M19" s="530">
        <f>'20pobl'!X20</f>
        <v>465403</v>
      </c>
      <c r="N19" s="531">
        <f t="shared" si="1"/>
        <v>15.774052224181256</v>
      </c>
      <c r="O19" s="527"/>
      <c r="P19" s="532">
        <f t="shared" si="8"/>
        <v>231545</v>
      </c>
      <c r="Q19" s="533">
        <f t="shared" si="9"/>
        <v>2.8898942129851224</v>
      </c>
      <c r="R19" s="527"/>
      <c r="S19" s="530">
        <f>'44apbpcasaad'!G20</f>
        <v>60355</v>
      </c>
      <c r="T19" s="534">
        <f t="shared" si="10"/>
        <v>0.93621063568167007</v>
      </c>
      <c r="U19" s="527"/>
      <c r="V19" s="530">
        <f>'44apbpcasaad'!J20</f>
        <v>46408</v>
      </c>
      <c r="W19" s="534">
        <f t="shared" si="11"/>
        <v>4.2185447620432779</v>
      </c>
      <c r="X19" s="527"/>
      <c r="Y19" s="530">
        <f>'44apbpcasaad'!M20</f>
        <v>124782</v>
      </c>
      <c r="Z19" s="520">
        <f t="shared" si="12"/>
        <v>26.811601987954525</v>
      </c>
      <c r="AA19" s="521"/>
      <c r="AB19" s="522">
        <f t="shared" si="2"/>
        <v>11</v>
      </c>
      <c r="AC19" s="522">
        <v>9</v>
      </c>
      <c r="AD19" s="522">
        <f t="shared" si="13"/>
        <v>10</v>
      </c>
      <c r="AE19" s="523" t="str">
        <f t="shared" si="3"/>
        <v>Comunitat Valenciana</v>
      </c>
      <c r="AF19" s="524">
        <f t="shared" si="4"/>
        <v>3.122355730140423</v>
      </c>
      <c r="AG19" s="396"/>
      <c r="AH19" s="522">
        <f t="shared" si="14"/>
        <v>14</v>
      </c>
      <c r="AI19" s="522">
        <v>9</v>
      </c>
      <c r="AJ19" s="522">
        <f t="shared" si="15"/>
        <v>16</v>
      </c>
      <c r="AK19" s="523" t="str">
        <f t="shared" si="16"/>
        <v>País Vasco</v>
      </c>
      <c r="AL19" s="524">
        <f t="shared" si="17"/>
        <v>1.0525391630831744</v>
      </c>
      <c r="AM19" s="396"/>
      <c r="AN19" s="522">
        <f t="shared" si="18"/>
        <v>7</v>
      </c>
      <c r="AO19" s="522">
        <v>9</v>
      </c>
      <c r="AP19" s="522">
        <f t="shared" si="19"/>
        <v>11</v>
      </c>
      <c r="AQ19" s="523" t="str">
        <f t="shared" si="20"/>
        <v>Extremadura</v>
      </c>
      <c r="AR19" s="524">
        <f t="shared" si="21"/>
        <v>4.105800947397138</v>
      </c>
      <c r="AS19" s="396"/>
      <c r="AT19" s="522">
        <f t="shared" si="22"/>
        <v>12</v>
      </c>
      <c r="AU19" s="522">
        <v>9</v>
      </c>
      <c r="AV19" s="522">
        <f t="shared" si="23"/>
        <v>14</v>
      </c>
      <c r="AW19" s="523" t="str">
        <f t="shared" si="24"/>
        <v>Murcia, Región de</v>
      </c>
      <c r="AX19" s="524">
        <f t="shared" si="25"/>
        <v>27.344159969066755</v>
      </c>
    </row>
    <row r="20" spans="1:50" s="329" customFormat="1" ht="18" customHeight="1" x14ac:dyDescent="0.25">
      <c r="A20" s="348"/>
      <c r="B20" s="526" t="s">
        <v>3</v>
      </c>
      <c r="C20" s="527"/>
      <c r="D20" s="528">
        <f t="shared" si="5"/>
        <v>5319285</v>
      </c>
      <c r="E20" s="529">
        <f t="shared" si="0"/>
        <v>10.94059722094102</v>
      </c>
      <c r="F20" s="527"/>
      <c r="G20" s="530">
        <f>'20pobl'!J21</f>
        <v>4245246</v>
      </c>
      <c r="H20" s="531">
        <f t="shared" si="6"/>
        <v>10.972086845199184</v>
      </c>
      <c r="I20" s="527"/>
      <c r="J20" s="530">
        <f>'20pobl'!Q21</f>
        <v>773188</v>
      </c>
      <c r="K20" s="531">
        <f t="shared" si="7"/>
        <v>11.080471669694784</v>
      </c>
      <c r="L20" s="527"/>
      <c r="M20" s="530">
        <f>'20pobl'!X21</f>
        <v>300851</v>
      </c>
      <c r="N20" s="531">
        <f t="shared" si="1"/>
        <v>10.196838837947231</v>
      </c>
      <c r="O20" s="527"/>
      <c r="P20" s="532">
        <f t="shared" si="8"/>
        <v>166087</v>
      </c>
      <c r="Q20" s="533">
        <f t="shared" si="9"/>
        <v>3.122355730140423</v>
      </c>
      <c r="R20" s="527"/>
      <c r="S20" s="530">
        <f>'44apbpcasaad'!G21</f>
        <v>43594</v>
      </c>
      <c r="T20" s="534">
        <f t="shared" si="10"/>
        <v>1.0268898433683231</v>
      </c>
      <c r="U20" s="527"/>
      <c r="V20" s="530">
        <f>'44apbpcasaad'!J21</f>
        <v>33982</v>
      </c>
      <c r="W20" s="534">
        <f t="shared" si="11"/>
        <v>4.3950501042437287</v>
      </c>
      <c r="X20" s="527"/>
      <c r="Y20" s="530">
        <f>'44apbpcasaad'!M21</f>
        <v>88511</v>
      </c>
      <c r="Z20" s="520">
        <f t="shared" si="12"/>
        <v>29.420211333849647</v>
      </c>
      <c r="AA20" s="521"/>
      <c r="AB20" s="522">
        <f t="shared" si="2"/>
        <v>9</v>
      </c>
      <c r="AC20" s="522">
        <v>10</v>
      </c>
      <c r="AD20" s="522">
        <f t="shared" si="13"/>
        <v>6</v>
      </c>
      <c r="AE20" s="523" t="str">
        <f t="shared" si="3"/>
        <v>Cantabria</v>
      </c>
      <c r="AF20" s="525">
        <f t="shared" si="4"/>
        <v>3.0227586988936297</v>
      </c>
      <c r="AG20" s="396"/>
      <c r="AH20" s="522">
        <f t="shared" si="14"/>
        <v>12</v>
      </c>
      <c r="AI20" s="522">
        <v>10</v>
      </c>
      <c r="AJ20" s="522">
        <f t="shared" si="15"/>
        <v>8</v>
      </c>
      <c r="AK20" s="523" t="str">
        <f t="shared" si="16"/>
        <v>Castilla - La Mancha</v>
      </c>
      <c r="AL20" s="524">
        <f t="shared" si="17"/>
        <v>1.0447963541059231</v>
      </c>
      <c r="AM20" s="396"/>
      <c r="AN20" s="522">
        <f t="shared" si="18"/>
        <v>6</v>
      </c>
      <c r="AO20" s="522">
        <v>10</v>
      </c>
      <c r="AP20" s="522">
        <f t="shared" si="19"/>
        <v>2</v>
      </c>
      <c r="AQ20" s="523" t="str">
        <f t="shared" si="20"/>
        <v>Aragón</v>
      </c>
      <c r="AR20" s="524">
        <f t="shared" si="21"/>
        <v>4.0788102496177334</v>
      </c>
      <c r="AS20" s="396"/>
      <c r="AT20" s="522">
        <f t="shared" si="22"/>
        <v>5</v>
      </c>
      <c r="AU20" s="522">
        <v>10</v>
      </c>
      <c r="AV20" s="522">
        <f t="shared" si="23"/>
        <v>13</v>
      </c>
      <c r="AW20" s="523" t="str">
        <f t="shared" si="24"/>
        <v>Madrid, Comunidad de</v>
      </c>
      <c r="AX20" s="524">
        <f t="shared" si="25"/>
        <v>27.24567920434642</v>
      </c>
    </row>
    <row r="21" spans="1:50" s="329" customFormat="1" ht="18" customHeight="1" x14ac:dyDescent="0.25">
      <c r="A21" s="348"/>
      <c r="B21" s="526" t="s">
        <v>2</v>
      </c>
      <c r="C21" s="527"/>
      <c r="D21" s="528">
        <f t="shared" si="5"/>
        <v>1054681</v>
      </c>
      <c r="E21" s="529">
        <f t="shared" si="0"/>
        <v>2.1692464339811264</v>
      </c>
      <c r="F21" s="527"/>
      <c r="G21" s="530">
        <f>'20pobl'!J22</f>
        <v>818728</v>
      </c>
      <c r="H21" s="531">
        <f t="shared" si="6"/>
        <v>2.1160504523403914</v>
      </c>
      <c r="I21" s="527"/>
      <c r="J21" s="530">
        <f>'20pobl'!Q22</f>
        <v>161284</v>
      </c>
      <c r="K21" s="531">
        <f t="shared" si="7"/>
        <v>2.3113431568713603</v>
      </c>
      <c r="L21" s="527"/>
      <c r="M21" s="530">
        <f>'20pobl'!X22</f>
        <v>74669</v>
      </c>
      <c r="N21" s="531">
        <f t="shared" si="1"/>
        <v>2.5307802174188612</v>
      </c>
      <c r="O21" s="527"/>
      <c r="P21" s="532">
        <f t="shared" si="8"/>
        <v>36179</v>
      </c>
      <c r="Q21" s="533">
        <f t="shared" si="9"/>
        <v>3.430326326159284</v>
      </c>
      <c r="R21" s="527"/>
      <c r="S21" s="530">
        <f>'44apbpcasaad'!G22</f>
        <v>8958</v>
      </c>
      <c r="T21" s="534">
        <f t="shared" si="10"/>
        <v>1.0941362699211459</v>
      </c>
      <c r="U21" s="527"/>
      <c r="V21" s="530">
        <f>'44apbpcasaad'!J22</f>
        <v>6622</v>
      </c>
      <c r="W21" s="534">
        <f t="shared" si="11"/>
        <v>4.105800947397138</v>
      </c>
      <c r="X21" s="527"/>
      <c r="Y21" s="530">
        <f>'44apbpcasaad'!M22</f>
        <v>20599</v>
      </c>
      <c r="Z21" s="520">
        <f t="shared" si="12"/>
        <v>27.587084332186048</v>
      </c>
      <c r="AA21" s="521"/>
      <c r="AB21" s="522">
        <f t="shared" si="2"/>
        <v>4</v>
      </c>
      <c r="AC21" s="522">
        <v>11</v>
      </c>
      <c r="AD21" s="522">
        <f t="shared" si="13"/>
        <v>9</v>
      </c>
      <c r="AE21" s="523" t="str">
        <f t="shared" si="3"/>
        <v>Cataluña</v>
      </c>
      <c r="AF21" s="524">
        <f t="shared" si="4"/>
        <v>2.8898942129851224</v>
      </c>
      <c r="AG21" s="396"/>
      <c r="AH21" s="522">
        <f t="shared" si="14"/>
        <v>7</v>
      </c>
      <c r="AI21" s="522">
        <v>11</v>
      </c>
      <c r="AJ21" s="522">
        <f t="shared" si="15"/>
        <v>6</v>
      </c>
      <c r="AK21" s="523" t="str">
        <f t="shared" si="16"/>
        <v>Cantabria</v>
      </c>
      <c r="AL21" s="524">
        <f t="shared" si="17"/>
        <v>1.0284454146526185</v>
      </c>
      <c r="AM21" s="396"/>
      <c r="AN21" s="522">
        <f t="shared" si="18"/>
        <v>9</v>
      </c>
      <c r="AO21" s="522">
        <v>11</v>
      </c>
      <c r="AP21" s="522">
        <f t="shared" si="19"/>
        <v>6</v>
      </c>
      <c r="AQ21" s="523" t="str">
        <f t="shared" si="20"/>
        <v>Cantabria</v>
      </c>
      <c r="AR21" s="524">
        <f t="shared" si="21"/>
        <v>3.8028407001361706</v>
      </c>
      <c r="AS21" s="396"/>
      <c r="AT21" s="522">
        <f t="shared" si="22"/>
        <v>8</v>
      </c>
      <c r="AU21" s="522">
        <v>11</v>
      </c>
      <c r="AV21" s="522">
        <f t="shared" si="23"/>
        <v>17</v>
      </c>
      <c r="AW21" s="523" t="str">
        <f t="shared" si="24"/>
        <v>Rioja, La</v>
      </c>
      <c r="AX21" s="524">
        <f t="shared" si="25"/>
        <v>27.0938804511946</v>
      </c>
    </row>
    <row r="22" spans="1:50" s="329" customFormat="1" ht="18" customHeight="1" x14ac:dyDescent="0.25">
      <c r="A22" s="348"/>
      <c r="B22" s="526" t="s">
        <v>35</v>
      </c>
      <c r="C22" s="527"/>
      <c r="D22" s="528">
        <f t="shared" si="5"/>
        <v>2705833</v>
      </c>
      <c r="E22" s="529">
        <f t="shared" si="0"/>
        <v>5.5653022915919159</v>
      </c>
      <c r="F22" s="527"/>
      <c r="G22" s="530">
        <f>'20pobl'!J23</f>
        <v>1985942</v>
      </c>
      <c r="H22" s="531">
        <f t="shared" si="6"/>
        <v>5.1327833754577608</v>
      </c>
      <c r="I22" s="527"/>
      <c r="J22" s="530">
        <f>'20pobl'!Q23</f>
        <v>478661</v>
      </c>
      <c r="K22" s="531">
        <f t="shared" si="7"/>
        <v>6.8596378240321565</v>
      </c>
      <c r="L22" s="527"/>
      <c r="M22" s="530">
        <f>'20pobl'!X23</f>
        <v>241230</v>
      </c>
      <c r="N22" s="531">
        <f t="shared" si="1"/>
        <v>8.1760852810128952</v>
      </c>
      <c r="O22" s="527"/>
      <c r="P22" s="532">
        <f t="shared" si="8"/>
        <v>77397</v>
      </c>
      <c r="Q22" s="533">
        <f t="shared" si="9"/>
        <v>2.8603760838159635</v>
      </c>
      <c r="R22" s="527"/>
      <c r="S22" s="530">
        <f>'44apbpcasaad'!G23</f>
        <v>22268</v>
      </c>
      <c r="T22" s="534">
        <f t="shared" si="10"/>
        <v>1.121281487576173</v>
      </c>
      <c r="U22" s="527"/>
      <c r="V22" s="530">
        <f>'44apbpcasaad'!J23</f>
        <v>13436</v>
      </c>
      <c r="W22" s="534">
        <f t="shared" si="11"/>
        <v>2.8069970187669351</v>
      </c>
      <c r="X22" s="527"/>
      <c r="Y22" s="530">
        <f>'44apbpcasaad'!M23</f>
        <v>41693</v>
      </c>
      <c r="Z22" s="520">
        <f t="shared" si="12"/>
        <v>17.283505368320689</v>
      </c>
      <c r="AA22" s="521"/>
      <c r="AB22" s="522">
        <f t="shared" si="2"/>
        <v>14</v>
      </c>
      <c r="AC22" s="522">
        <v>12</v>
      </c>
      <c r="AD22" s="522">
        <f t="shared" si="13"/>
        <v>17</v>
      </c>
      <c r="AE22" s="523" t="str">
        <f t="shared" si="3"/>
        <v>Rioja, La</v>
      </c>
      <c r="AF22" s="524">
        <f t="shared" si="4"/>
        <v>2.8897169508674088</v>
      </c>
      <c r="AG22" s="396"/>
      <c r="AH22" s="522">
        <f t="shared" si="14"/>
        <v>5</v>
      </c>
      <c r="AI22" s="522">
        <v>12</v>
      </c>
      <c r="AJ22" s="522">
        <f t="shared" si="15"/>
        <v>10</v>
      </c>
      <c r="AK22" s="523" t="str">
        <f t="shared" si="16"/>
        <v>Comunitat Valenciana</v>
      </c>
      <c r="AL22" s="524">
        <f t="shared" si="17"/>
        <v>1.0268898433683231</v>
      </c>
      <c r="AM22" s="396"/>
      <c r="AN22" s="522">
        <f t="shared" si="18"/>
        <v>18</v>
      </c>
      <c r="AO22" s="522">
        <v>12</v>
      </c>
      <c r="AP22" s="522">
        <f t="shared" si="19"/>
        <v>13</v>
      </c>
      <c r="AQ22" s="523" t="str">
        <f t="shared" si="20"/>
        <v>Madrid, Comunidad de</v>
      </c>
      <c r="AR22" s="524">
        <f t="shared" si="21"/>
        <v>3.6686211611274717</v>
      </c>
      <c r="AS22" s="396"/>
      <c r="AT22" s="522">
        <f t="shared" si="22"/>
        <v>19</v>
      </c>
      <c r="AU22" s="522">
        <v>12</v>
      </c>
      <c r="AV22" s="522">
        <f t="shared" si="23"/>
        <v>9</v>
      </c>
      <c r="AW22" s="523" t="str">
        <f t="shared" si="24"/>
        <v>Cataluña</v>
      </c>
      <c r="AX22" s="524">
        <f t="shared" si="25"/>
        <v>26.811601987954525</v>
      </c>
    </row>
    <row r="23" spans="1:50" s="329" customFormat="1" ht="18" customHeight="1" x14ac:dyDescent="0.25">
      <c r="A23" s="348"/>
      <c r="B23" s="526" t="s">
        <v>42</v>
      </c>
      <c r="C23" s="527"/>
      <c r="D23" s="528">
        <f t="shared" si="5"/>
        <v>7009268</v>
      </c>
      <c r="E23" s="529">
        <f t="shared" si="0"/>
        <v>14.416519889727814</v>
      </c>
      <c r="F23" s="527"/>
      <c r="G23" s="530">
        <f>'20pobl'!J24</f>
        <v>5704269</v>
      </c>
      <c r="H23" s="531">
        <f t="shared" si="6"/>
        <v>14.743017214167919</v>
      </c>
      <c r="I23" s="527"/>
      <c r="J23" s="530">
        <f>'20pobl'!Q24</f>
        <v>912768</v>
      </c>
      <c r="K23" s="531">
        <f t="shared" si="7"/>
        <v>13.080777204255586</v>
      </c>
      <c r="L23" s="527"/>
      <c r="M23" s="530">
        <f>'20pobl'!X24</f>
        <v>392231</v>
      </c>
      <c r="N23" s="531">
        <f t="shared" si="1"/>
        <v>13.294010304924631</v>
      </c>
      <c r="O23" s="527"/>
      <c r="P23" s="532">
        <f t="shared" si="8"/>
        <v>190553</v>
      </c>
      <c r="Q23" s="533">
        <f t="shared" si="9"/>
        <v>2.7185863060165483</v>
      </c>
      <c r="R23" s="527"/>
      <c r="S23" s="530">
        <f>'44apbpcasaad'!G24</f>
        <v>50201</v>
      </c>
      <c r="T23" s="534">
        <f t="shared" si="10"/>
        <v>0.88006017949013271</v>
      </c>
      <c r="U23" s="527"/>
      <c r="V23" s="530">
        <f>'44apbpcasaad'!J24</f>
        <v>33486</v>
      </c>
      <c r="W23" s="534">
        <f t="shared" si="11"/>
        <v>3.6686211611274717</v>
      </c>
      <c r="X23" s="527"/>
      <c r="Y23" s="530">
        <f>'44apbpcasaad'!M24</f>
        <v>106866</v>
      </c>
      <c r="Z23" s="520">
        <f t="shared" si="12"/>
        <v>27.24567920434642</v>
      </c>
      <c r="AA23" s="521"/>
      <c r="AB23" s="522">
        <f t="shared" si="2"/>
        <v>15</v>
      </c>
      <c r="AC23" s="522">
        <v>13</v>
      </c>
      <c r="AD23" s="522">
        <f t="shared" si="13"/>
        <v>14</v>
      </c>
      <c r="AE23" s="523" t="str">
        <f t="shared" si="3"/>
        <v>Murcia, Región de</v>
      </c>
      <c r="AF23" s="524">
        <f t="shared" si="4"/>
        <v>2.8752457774728848</v>
      </c>
      <c r="AG23" s="396"/>
      <c r="AH23" s="522">
        <f t="shared" si="14"/>
        <v>15</v>
      </c>
      <c r="AI23" s="522">
        <v>13</v>
      </c>
      <c r="AJ23" s="522">
        <f t="shared" si="15"/>
        <v>5</v>
      </c>
      <c r="AK23" s="523" t="str">
        <f t="shared" si="16"/>
        <v>Canarias</v>
      </c>
      <c r="AL23" s="524">
        <f t="shared" si="17"/>
        <v>0.99314357627323102</v>
      </c>
      <c r="AM23" s="396"/>
      <c r="AN23" s="522">
        <f t="shared" si="18"/>
        <v>12</v>
      </c>
      <c r="AO23" s="522">
        <v>13</v>
      </c>
      <c r="AP23" s="522">
        <f t="shared" si="19"/>
        <v>3</v>
      </c>
      <c r="AQ23" s="523" t="str">
        <f t="shared" si="20"/>
        <v>Asturias, Principado de</v>
      </c>
      <c r="AR23" s="524">
        <f t="shared" si="21"/>
        <v>3.5874757483194788</v>
      </c>
      <c r="AS23" s="396"/>
      <c r="AT23" s="522">
        <f t="shared" si="22"/>
        <v>10</v>
      </c>
      <c r="AU23" s="522">
        <v>13</v>
      </c>
      <c r="AV23" s="522">
        <f t="shared" si="23"/>
        <v>16</v>
      </c>
      <c r="AW23" s="523" t="str">
        <f t="shared" si="24"/>
        <v>País Vasco</v>
      </c>
      <c r="AX23" s="524">
        <f t="shared" si="25"/>
        <v>24.459446178038771</v>
      </c>
    </row>
    <row r="24" spans="1:50" s="329" customFormat="1" ht="18" customHeight="1" x14ac:dyDescent="0.25">
      <c r="A24" s="348"/>
      <c r="B24" s="526" t="s">
        <v>43</v>
      </c>
      <c r="C24" s="527"/>
      <c r="D24" s="528">
        <f t="shared" si="5"/>
        <v>1568492</v>
      </c>
      <c r="E24" s="529">
        <f t="shared" si="0"/>
        <v>3.226042450492542</v>
      </c>
      <c r="F24" s="527"/>
      <c r="G24" s="530">
        <f>'20pobl'!J25</f>
        <v>1307004</v>
      </c>
      <c r="H24" s="531">
        <f t="shared" si="6"/>
        <v>3.3780283627904519</v>
      </c>
      <c r="I24" s="527"/>
      <c r="J24" s="530">
        <f>'20pobl'!Q25</f>
        <v>189074</v>
      </c>
      <c r="K24" s="531">
        <f t="shared" si="7"/>
        <v>2.7095985717262443</v>
      </c>
      <c r="L24" s="527"/>
      <c r="M24" s="530">
        <f>'20pobl'!X25</f>
        <v>72414</v>
      </c>
      <c r="N24" s="531">
        <f t="shared" si="1"/>
        <v>2.4543507836474228</v>
      </c>
      <c r="O24" s="527"/>
      <c r="P24" s="532">
        <f t="shared" si="8"/>
        <v>45098</v>
      </c>
      <c r="Q24" s="533">
        <f t="shared" si="9"/>
        <v>2.8752457774728848</v>
      </c>
      <c r="R24" s="527"/>
      <c r="S24" s="530">
        <f>'44apbpcasaad'!G25</f>
        <v>16432</v>
      </c>
      <c r="T24" s="534">
        <f t="shared" si="10"/>
        <v>1.2572264507224156</v>
      </c>
      <c r="U24" s="527"/>
      <c r="V24" s="530">
        <f>'44apbpcasaad'!J25</f>
        <v>8865</v>
      </c>
      <c r="W24" s="534">
        <f t="shared" si="11"/>
        <v>4.6886404264996777</v>
      </c>
      <c r="X24" s="527"/>
      <c r="Y24" s="530">
        <f>'44apbpcasaad'!M25</f>
        <v>19801</v>
      </c>
      <c r="Z24" s="520">
        <f t="shared" si="12"/>
        <v>27.344159969066755</v>
      </c>
      <c r="AA24" s="521"/>
      <c r="AB24" s="522">
        <f t="shared" si="2"/>
        <v>13</v>
      </c>
      <c r="AC24" s="522">
        <v>14</v>
      </c>
      <c r="AD24" s="522">
        <f t="shared" si="13"/>
        <v>12</v>
      </c>
      <c r="AE24" s="523" t="str">
        <f t="shared" si="3"/>
        <v>Galicia</v>
      </c>
      <c r="AF24" s="524">
        <f t="shared" si="4"/>
        <v>2.8603760838159635</v>
      </c>
      <c r="AG24" s="396"/>
      <c r="AH24" s="522">
        <f t="shared" si="14"/>
        <v>4</v>
      </c>
      <c r="AI24" s="522">
        <v>14</v>
      </c>
      <c r="AJ24" s="522">
        <f t="shared" si="15"/>
        <v>9</v>
      </c>
      <c r="AK24" s="523" t="str">
        <f t="shared" si="16"/>
        <v>Cataluña</v>
      </c>
      <c r="AL24" s="524">
        <f t="shared" si="17"/>
        <v>0.93621063568167007</v>
      </c>
      <c r="AM24" s="396"/>
      <c r="AN24" s="522">
        <f t="shared" si="18"/>
        <v>4</v>
      </c>
      <c r="AO24" s="522">
        <v>14</v>
      </c>
      <c r="AP24" s="522">
        <f t="shared" si="19"/>
        <v>16</v>
      </c>
      <c r="AQ24" s="523" t="str">
        <f t="shared" si="20"/>
        <v>País Vasco</v>
      </c>
      <c r="AR24" s="524">
        <f t="shared" si="21"/>
        <v>3.5238229903685614</v>
      </c>
      <c r="AS24" s="396"/>
      <c r="AT24" s="522">
        <f t="shared" si="22"/>
        <v>9</v>
      </c>
      <c r="AU24" s="522">
        <v>14</v>
      </c>
      <c r="AV24" s="522">
        <f t="shared" si="23"/>
        <v>15</v>
      </c>
      <c r="AW24" s="523" t="str">
        <f t="shared" si="24"/>
        <v>Navarra, Comunidad Foral de</v>
      </c>
      <c r="AX24" s="524">
        <f t="shared" si="25"/>
        <v>23.200708988292366</v>
      </c>
    </row>
    <row r="25" spans="1:50" s="329" customFormat="1" ht="18" customHeight="1" x14ac:dyDescent="0.25">
      <c r="B25" s="526" t="s">
        <v>44</v>
      </c>
      <c r="C25" s="527"/>
      <c r="D25" s="535">
        <f t="shared" si="5"/>
        <v>678333</v>
      </c>
      <c r="E25" s="529">
        <f t="shared" si="0"/>
        <v>1.3951815205751497</v>
      </c>
      <c r="F25" s="527"/>
      <c r="G25" s="536">
        <f>'20pobl'!J26</f>
        <v>537748</v>
      </c>
      <c r="H25" s="531">
        <f t="shared" si="6"/>
        <v>1.3898411910245414</v>
      </c>
      <c r="I25" s="527"/>
      <c r="J25" s="536">
        <f>'20pobl'!Q26</f>
        <v>97707</v>
      </c>
      <c r="K25" s="531">
        <f>J25*100/$J$30</f>
        <v>1.4002282050819053</v>
      </c>
      <c r="L25" s="527"/>
      <c r="M25" s="536">
        <f>'20pobl'!X26</f>
        <v>42878</v>
      </c>
      <c r="N25" s="531">
        <f t="shared" si="1"/>
        <v>1.4532777211759356</v>
      </c>
      <c r="O25" s="527"/>
      <c r="P25" s="537">
        <f t="shared" si="8"/>
        <v>16028</v>
      </c>
      <c r="Q25" s="533">
        <f t="shared" si="9"/>
        <v>2.3628512839564051</v>
      </c>
      <c r="R25" s="527"/>
      <c r="S25" s="536">
        <f>'44apbpcasaad'!G26</f>
        <v>3412</v>
      </c>
      <c r="T25" s="534">
        <f t="shared" si="10"/>
        <v>0.63449794327454501</v>
      </c>
      <c r="U25" s="527"/>
      <c r="V25" s="536">
        <f>'44apbpcasaad'!J26</f>
        <v>2668</v>
      </c>
      <c r="W25" s="534">
        <f t="shared" si="11"/>
        <v>2.7306129550595148</v>
      </c>
      <c r="X25" s="527"/>
      <c r="Y25" s="536">
        <f>'44apbpcasaad'!M26</f>
        <v>9948</v>
      </c>
      <c r="Z25" s="520">
        <f t="shared" si="12"/>
        <v>23.200708988292366</v>
      </c>
      <c r="AA25" s="521"/>
      <c r="AB25" s="522">
        <f t="shared" si="2"/>
        <v>17</v>
      </c>
      <c r="AC25" s="522">
        <v>15</v>
      </c>
      <c r="AD25" s="522">
        <f t="shared" si="13"/>
        <v>13</v>
      </c>
      <c r="AE25" s="523" t="str">
        <f t="shared" si="3"/>
        <v>Madrid, Comunidad de</v>
      </c>
      <c r="AF25" s="524">
        <f t="shared" si="4"/>
        <v>2.7185863060165483</v>
      </c>
      <c r="AG25" s="396"/>
      <c r="AH25" s="522">
        <f t="shared" si="14"/>
        <v>18</v>
      </c>
      <c r="AI25" s="522">
        <v>15</v>
      </c>
      <c r="AJ25" s="522">
        <f t="shared" si="15"/>
        <v>13</v>
      </c>
      <c r="AK25" s="523" t="str">
        <f t="shared" si="16"/>
        <v>Madrid, Comunidad de</v>
      </c>
      <c r="AL25" s="524">
        <f t="shared" si="17"/>
        <v>0.88006017949013271</v>
      </c>
      <c r="AM25" s="396"/>
      <c r="AN25" s="522">
        <f t="shared" si="18"/>
        <v>19</v>
      </c>
      <c r="AO25" s="522">
        <v>15</v>
      </c>
      <c r="AP25" s="522">
        <f t="shared" si="19"/>
        <v>17</v>
      </c>
      <c r="AQ25" s="523" t="str">
        <f t="shared" si="20"/>
        <v>Rioja, La</v>
      </c>
      <c r="AR25" s="524">
        <f t="shared" si="21"/>
        <v>3.4608971491317257</v>
      </c>
      <c r="AS25" s="396"/>
      <c r="AT25" s="522">
        <f t="shared" si="22"/>
        <v>14</v>
      </c>
      <c r="AU25" s="522">
        <v>15</v>
      </c>
      <c r="AV25" s="522">
        <f t="shared" si="23"/>
        <v>6</v>
      </c>
      <c r="AW25" s="523" t="str">
        <f t="shared" si="24"/>
        <v>Cantabria</v>
      </c>
      <c r="AX25" s="524">
        <f t="shared" si="25"/>
        <v>22.794829589465529</v>
      </c>
    </row>
    <row r="26" spans="1:50" s="329" customFormat="1" ht="18" customHeight="1" x14ac:dyDescent="0.25">
      <c r="B26" s="526" t="s">
        <v>45</v>
      </c>
      <c r="C26" s="527"/>
      <c r="D26" s="535">
        <f t="shared" si="5"/>
        <v>2227684</v>
      </c>
      <c r="E26" s="529">
        <f t="shared" si="0"/>
        <v>4.5818551514977628</v>
      </c>
      <c r="F26" s="527"/>
      <c r="G26" s="536">
        <f>'20pobl'!J27</f>
        <v>1697134</v>
      </c>
      <c r="H26" s="531">
        <f t="shared" si="6"/>
        <v>4.38634218981427</v>
      </c>
      <c r="I26" s="527"/>
      <c r="J26" s="536">
        <f>'20pobl'!Q27</f>
        <v>367754</v>
      </c>
      <c r="K26" s="531">
        <f t="shared" si="7"/>
        <v>5.2702418796165169</v>
      </c>
      <c r="L26" s="527"/>
      <c r="M26" s="536">
        <f>'20pobl'!X27</f>
        <v>162796</v>
      </c>
      <c r="N26" s="531">
        <f t="shared" si="1"/>
        <v>5.5176967185166657</v>
      </c>
      <c r="O26" s="527"/>
      <c r="P26" s="537">
        <f t="shared" si="8"/>
        <v>70641</v>
      </c>
      <c r="Q26" s="533">
        <f t="shared" si="9"/>
        <v>3.1710511903842735</v>
      </c>
      <c r="R26" s="527"/>
      <c r="S26" s="536">
        <f>'44apbpcasaad'!G27</f>
        <v>17863</v>
      </c>
      <c r="T26" s="534">
        <f t="shared" si="10"/>
        <v>1.0525391630831744</v>
      </c>
      <c r="U26" s="527"/>
      <c r="V26" s="536">
        <f>'44apbpcasaad'!J27</f>
        <v>12959</v>
      </c>
      <c r="W26" s="534">
        <f t="shared" si="11"/>
        <v>3.5238229903685614</v>
      </c>
      <c r="X26" s="527"/>
      <c r="Y26" s="536">
        <f>'44apbpcasaad'!M27</f>
        <v>39819</v>
      </c>
      <c r="Z26" s="520">
        <f t="shared" si="12"/>
        <v>24.459446178038771</v>
      </c>
      <c r="AA26" s="521"/>
      <c r="AB26" s="522">
        <f t="shared" si="2"/>
        <v>7</v>
      </c>
      <c r="AC26" s="522">
        <v>16</v>
      </c>
      <c r="AD26" s="522">
        <f t="shared" si="13"/>
        <v>4</v>
      </c>
      <c r="AE26" s="523" t="str">
        <f t="shared" si="3"/>
        <v>Balears, Illes</v>
      </c>
      <c r="AF26" s="525">
        <f t="shared" si="4"/>
        <v>2.596186944294705</v>
      </c>
      <c r="AG26" s="396"/>
      <c r="AH26" s="522">
        <f t="shared" si="14"/>
        <v>9</v>
      </c>
      <c r="AI26" s="522">
        <v>16</v>
      </c>
      <c r="AJ26" s="522">
        <f t="shared" si="15"/>
        <v>2</v>
      </c>
      <c r="AK26" s="523" t="str">
        <f t="shared" si="16"/>
        <v>Aragón</v>
      </c>
      <c r="AL26" s="524">
        <f t="shared" si="17"/>
        <v>0.8536106376244571</v>
      </c>
      <c r="AM26" s="396"/>
      <c r="AN26" s="522">
        <f t="shared" si="18"/>
        <v>14</v>
      </c>
      <c r="AO26" s="522">
        <v>16</v>
      </c>
      <c r="AP26" s="522">
        <f t="shared" si="19"/>
        <v>18</v>
      </c>
      <c r="AQ26" s="523" t="str">
        <f t="shared" si="20"/>
        <v>Ceuta y Melilla</v>
      </c>
      <c r="AR26" s="524">
        <f t="shared" si="21"/>
        <v>3.3626612028444014</v>
      </c>
      <c r="AS26" s="396"/>
      <c r="AT26" s="522">
        <f t="shared" si="22"/>
        <v>13</v>
      </c>
      <c r="AU26" s="522">
        <v>16</v>
      </c>
      <c r="AV26" s="522">
        <f t="shared" si="23"/>
        <v>3</v>
      </c>
      <c r="AW26" s="523" t="str">
        <f t="shared" si="24"/>
        <v>Asturias, Principado de</v>
      </c>
      <c r="AX26" s="524">
        <f t="shared" si="25"/>
        <v>22.057441007802954</v>
      </c>
    </row>
    <row r="27" spans="1:50" s="329" customFormat="1" ht="18" customHeight="1" x14ac:dyDescent="0.25">
      <c r="B27" s="526" t="s">
        <v>46</v>
      </c>
      <c r="C27" s="527"/>
      <c r="D27" s="535">
        <f t="shared" si="5"/>
        <v>324184</v>
      </c>
      <c r="E27" s="538">
        <f t="shared" si="0"/>
        <v>0.6667750589550181</v>
      </c>
      <c r="F27" s="527"/>
      <c r="G27" s="536">
        <f>'20pobl'!J28</f>
        <v>252488</v>
      </c>
      <c r="H27" s="539">
        <f t="shared" si="6"/>
        <v>0.65257001911565349</v>
      </c>
      <c r="I27" s="527"/>
      <c r="J27" s="536">
        <f>'20pobl'!Q28</f>
        <v>49178</v>
      </c>
      <c r="K27" s="539">
        <f t="shared" si="7"/>
        <v>0.70476447613290694</v>
      </c>
      <c r="L27" s="527"/>
      <c r="M27" s="536">
        <f>'20pobl'!X28</f>
        <v>22518</v>
      </c>
      <c r="N27" s="539">
        <f t="shared" si="1"/>
        <v>0.76320975151452297</v>
      </c>
      <c r="O27" s="527"/>
      <c r="P27" s="537">
        <f t="shared" si="8"/>
        <v>9368</v>
      </c>
      <c r="Q27" s="540">
        <f t="shared" si="9"/>
        <v>2.8897169508674088</v>
      </c>
      <c r="R27" s="527"/>
      <c r="S27" s="536">
        <f>'44apbpcasaad'!G28</f>
        <v>1565</v>
      </c>
      <c r="T27" s="541">
        <f t="shared" si="10"/>
        <v>0.61983143753366499</v>
      </c>
      <c r="U27" s="527"/>
      <c r="V27" s="536">
        <f>'44apbpcasaad'!J28</f>
        <v>1702</v>
      </c>
      <c r="W27" s="541">
        <f t="shared" si="11"/>
        <v>3.4608971491317257</v>
      </c>
      <c r="X27" s="527"/>
      <c r="Y27" s="536">
        <f>'44apbpcasaad'!M28</f>
        <v>6101</v>
      </c>
      <c r="Z27" s="542">
        <f t="shared" si="12"/>
        <v>27.0938804511946</v>
      </c>
      <c r="AA27" s="521"/>
      <c r="AB27" s="522">
        <f t="shared" si="2"/>
        <v>12</v>
      </c>
      <c r="AC27" s="522">
        <v>17</v>
      </c>
      <c r="AD27" s="522">
        <f t="shared" si="13"/>
        <v>15</v>
      </c>
      <c r="AE27" s="523" t="str">
        <f t="shared" si="3"/>
        <v>Navarra, Comunidad Foral de</v>
      </c>
      <c r="AF27" s="524">
        <f t="shared" si="4"/>
        <v>2.3628512839564051</v>
      </c>
      <c r="AG27" s="396"/>
      <c r="AH27" s="522">
        <f t="shared" si="14"/>
        <v>19</v>
      </c>
      <c r="AI27" s="522">
        <v>17</v>
      </c>
      <c r="AJ27" s="522">
        <f t="shared" si="15"/>
        <v>4</v>
      </c>
      <c r="AK27" s="523" t="str">
        <f t="shared" si="16"/>
        <v>Balears, Illes</v>
      </c>
      <c r="AL27" s="524">
        <f t="shared" si="17"/>
        <v>0.85067746347698336</v>
      </c>
      <c r="AM27" s="396"/>
      <c r="AN27" s="522">
        <f t="shared" si="18"/>
        <v>15</v>
      </c>
      <c r="AO27" s="522">
        <v>17</v>
      </c>
      <c r="AP27" s="522">
        <f t="shared" si="19"/>
        <v>5</v>
      </c>
      <c r="AQ27" s="523" t="str">
        <f t="shared" si="20"/>
        <v>Canarias</v>
      </c>
      <c r="AR27" s="524">
        <f t="shared" si="21"/>
        <v>3.1056109834883894</v>
      </c>
      <c r="AS27" s="396"/>
      <c r="AT27" s="522">
        <f t="shared" si="22"/>
        <v>11</v>
      </c>
      <c r="AU27" s="522">
        <v>17</v>
      </c>
      <c r="AV27" s="522">
        <f t="shared" si="23"/>
        <v>18</v>
      </c>
      <c r="AW27" s="523" t="str">
        <f t="shared" si="24"/>
        <v>Ceuta y Melilla</v>
      </c>
      <c r="AX27" s="524">
        <f t="shared" si="25"/>
        <v>21.686010995723887</v>
      </c>
    </row>
    <row r="28" spans="1:50" s="329" customFormat="1" ht="18" customHeight="1" x14ac:dyDescent="0.25">
      <c r="B28" s="526" t="s">
        <v>1</v>
      </c>
      <c r="C28" s="527"/>
      <c r="D28" s="535">
        <f t="shared" si="5"/>
        <v>169164</v>
      </c>
      <c r="E28" s="538">
        <f t="shared" si="0"/>
        <v>0.34793307526918876</v>
      </c>
      <c r="F28" s="527"/>
      <c r="G28" s="536">
        <f>'20pobl'!J29</f>
        <v>147659</v>
      </c>
      <c r="H28" s="539">
        <f t="shared" si="6"/>
        <v>0.38163333090126372</v>
      </c>
      <c r="I28" s="527"/>
      <c r="J28" s="536">
        <f>'20pobl'!Q29</f>
        <v>16594</v>
      </c>
      <c r="K28" s="539">
        <f t="shared" si="7"/>
        <v>0.23780677776545323</v>
      </c>
      <c r="L28" s="527"/>
      <c r="M28" s="536">
        <f>'20pobl'!X29</f>
        <v>4911</v>
      </c>
      <c r="N28" s="539">
        <f t="shared" si="1"/>
        <v>0.16645008835988198</v>
      </c>
      <c r="O28" s="527"/>
      <c r="P28" s="537">
        <f t="shared" si="8"/>
        <v>3702</v>
      </c>
      <c r="Q28" s="540">
        <f t="shared" si="9"/>
        <v>2.1884088813222671</v>
      </c>
      <c r="R28" s="527"/>
      <c r="S28" s="536">
        <f>'44apbpcasaad'!G29</f>
        <v>2079</v>
      </c>
      <c r="T28" s="541">
        <f t="shared" si="10"/>
        <v>1.4079737774195951</v>
      </c>
      <c r="U28" s="527"/>
      <c r="V28" s="536">
        <f>'44apbpcasaad'!J29</f>
        <v>558</v>
      </c>
      <c r="W28" s="541">
        <f t="shared" si="11"/>
        <v>3.3626612028444014</v>
      </c>
      <c r="X28" s="527"/>
      <c r="Y28" s="536">
        <f>'44apbpcasaad'!M29</f>
        <v>1065</v>
      </c>
      <c r="Z28" s="542">
        <f t="shared" si="12"/>
        <v>21.686010995723887</v>
      </c>
      <c r="AA28" s="521"/>
      <c r="AB28" s="522">
        <f t="shared" si="2"/>
        <v>18</v>
      </c>
      <c r="AC28" s="522">
        <v>18</v>
      </c>
      <c r="AD28" s="522">
        <f t="shared" si="13"/>
        <v>18</v>
      </c>
      <c r="AE28" s="523" t="str">
        <f t="shared" si="3"/>
        <v>Ceuta y Melilla</v>
      </c>
      <c r="AF28" s="524">
        <f t="shared" si="4"/>
        <v>2.1884088813222671</v>
      </c>
      <c r="AG28" s="396"/>
      <c r="AH28" s="522">
        <f t="shared" si="14"/>
        <v>2</v>
      </c>
      <c r="AI28" s="522">
        <v>18</v>
      </c>
      <c r="AJ28" s="522">
        <f t="shared" si="15"/>
        <v>15</v>
      </c>
      <c r="AK28" s="523" t="str">
        <f t="shared" si="16"/>
        <v>Navarra, Comunidad Foral de</v>
      </c>
      <c r="AL28" s="524">
        <f t="shared" si="17"/>
        <v>0.63449794327454501</v>
      </c>
      <c r="AM28" s="396"/>
      <c r="AN28" s="522">
        <f t="shared" si="18"/>
        <v>16</v>
      </c>
      <c r="AO28" s="522">
        <v>18</v>
      </c>
      <c r="AP28" s="522">
        <f t="shared" si="19"/>
        <v>12</v>
      </c>
      <c r="AQ28" s="523" t="str">
        <f t="shared" si="20"/>
        <v>Galicia</v>
      </c>
      <c r="AR28" s="524">
        <f t="shared" si="21"/>
        <v>2.8069970187669351</v>
      </c>
      <c r="AS28" s="396"/>
      <c r="AT28" s="522">
        <f t="shared" si="22"/>
        <v>17</v>
      </c>
      <c r="AU28" s="522">
        <v>18</v>
      </c>
      <c r="AV28" s="522">
        <f t="shared" si="23"/>
        <v>5</v>
      </c>
      <c r="AW28" s="523" t="str">
        <f t="shared" si="24"/>
        <v>Canarias</v>
      </c>
      <c r="AX28" s="524">
        <f t="shared" si="25"/>
        <v>18.168659038541072</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2.0523916428513362</v>
      </c>
      <c r="AG29" s="396"/>
      <c r="AH29" s="518"/>
      <c r="AI29" s="518"/>
      <c r="AJ29" s="522">
        <f>MATCH(AI30,AH$11:AH$30,0)</f>
        <v>17</v>
      </c>
      <c r="AK29" s="523" t="str">
        <f t="shared" si="16"/>
        <v>Rioja, La</v>
      </c>
      <c r="AL29" s="524">
        <f t="shared" si="17"/>
        <v>0.61983143753366499</v>
      </c>
      <c r="AM29" s="396"/>
      <c r="AN29" s="518"/>
      <c r="AO29" s="518"/>
      <c r="AP29" s="522">
        <f>MATCH(AO30,AN$11:AN$30,0)</f>
        <v>15</v>
      </c>
      <c r="AQ29" s="523" t="str">
        <f t="shared" si="20"/>
        <v>Navarra, Comunidad Foral de</v>
      </c>
      <c r="AR29" s="524">
        <f>INDEX(W$11:W$30,AP29,1)</f>
        <v>2.7306129550595148</v>
      </c>
      <c r="AS29" s="396"/>
      <c r="AT29" s="518"/>
      <c r="AU29" s="518"/>
      <c r="AV29" s="522">
        <f>MATCH(AU30,AT$11:AT$30,0)</f>
        <v>12</v>
      </c>
      <c r="AW29" s="523" t="str">
        <f t="shared" si="24"/>
        <v>Galicia</v>
      </c>
      <c r="AX29" s="524">
        <f t="shared" si="25"/>
        <v>17.283505368320689</v>
      </c>
    </row>
    <row r="30" spans="1:50" s="336" customFormat="1" ht="18" customHeight="1" x14ac:dyDescent="0.25">
      <c r="B30" s="548" t="s">
        <v>0</v>
      </c>
      <c r="C30" s="320"/>
      <c r="D30" s="549">
        <f>SUM(D11:D28)</f>
        <v>48619695</v>
      </c>
      <c r="E30" s="546">
        <f>SUM(E11:E28)</f>
        <v>99.999999999999986</v>
      </c>
      <c r="F30" s="320"/>
      <c r="G30" s="549">
        <f>SUM(G11:G28)</f>
        <v>38691327</v>
      </c>
      <c r="H30" s="550">
        <f>SUM(H11:H28)</f>
        <v>100</v>
      </c>
      <c r="I30" s="320"/>
      <c r="J30" s="549">
        <f>SUM(J11:J28)</f>
        <v>6977934</v>
      </c>
      <c r="K30" s="550">
        <f>SUM(K11:K28)</f>
        <v>100</v>
      </c>
      <c r="L30" s="320"/>
      <c r="M30" s="549">
        <f>SUM(M11:M28)</f>
        <v>2950434</v>
      </c>
      <c r="N30" s="550">
        <f>SUM(N11:N28)</f>
        <v>100</v>
      </c>
      <c r="O30" s="320"/>
      <c r="P30" s="549">
        <f>SUM(P11:P28)</f>
        <v>1523490</v>
      </c>
      <c r="Q30" s="545">
        <f>P30*100/D30</f>
        <v>3.1334832520031233</v>
      </c>
      <c r="R30" s="320"/>
      <c r="S30" s="549">
        <f>SUM(S11:S28)</f>
        <v>408548</v>
      </c>
      <c r="T30" s="546">
        <f>S30*100/G30</f>
        <v>1.0559162263935791</v>
      </c>
      <c r="U30" s="320"/>
      <c r="V30" s="549">
        <f>SUM(V11:V28)</f>
        <v>293991</v>
      </c>
      <c r="W30" s="546">
        <f>V30*100/J30</f>
        <v>4.2131524889745302</v>
      </c>
      <c r="X30" s="320"/>
      <c r="Y30" s="549">
        <f>SUM(Y11:Y28)</f>
        <v>820951</v>
      </c>
      <c r="Z30" s="551">
        <f>Y30*100/M30</f>
        <v>27.824753917559246</v>
      </c>
      <c r="AA30" s="521"/>
      <c r="AB30" s="522">
        <f>_xlfn.RANK.EQ(Q30,Q$11:Q$30,0)</f>
        <v>8</v>
      </c>
      <c r="AC30" s="522">
        <v>19</v>
      </c>
      <c r="AD30" s="518"/>
      <c r="AE30" s="518"/>
      <c r="AF30" s="552"/>
      <c r="AG30" s="337"/>
      <c r="AH30" s="522">
        <f t="shared" si="14"/>
        <v>8</v>
      </c>
      <c r="AI30" s="522">
        <v>19</v>
      </c>
      <c r="AJ30" s="518"/>
      <c r="AK30" s="518"/>
      <c r="AL30" s="552"/>
      <c r="AM30" s="337"/>
      <c r="AN30" s="522">
        <f t="shared" si="18"/>
        <v>8</v>
      </c>
      <c r="AO30" s="522">
        <v>19</v>
      </c>
      <c r="AP30" s="518"/>
      <c r="AQ30" s="518"/>
      <c r="AR30" s="552"/>
      <c r="AS30" s="337"/>
      <c r="AT30" s="522">
        <f t="shared" si="22"/>
        <v>7</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612" t="s">
        <v>171</v>
      </c>
      <c r="C33" s="1612"/>
      <c r="D33" s="1612"/>
      <c r="E33" s="1612"/>
      <c r="F33" s="1612"/>
      <c r="G33" s="1612"/>
      <c r="H33" s="1612"/>
      <c r="I33" s="1612"/>
      <c r="J33" s="1612"/>
      <c r="K33" s="1612"/>
      <c r="L33" s="1612"/>
      <c r="M33" s="1612"/>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613"/>
      <c r="C34" s="1613"/>
      <c r="D34" s="1613"/>
      <c r="E34" s="1613"/>
      <c r="F34" s="1613"/>
      <c r="G34" s="1613"/>
      <c r="H34" s="1613"/>
      <c r="I34" s="1613"/>
      <c r="J34" s="1613"/>
      <c r="K34" s="1613"/>
      <c r="L34" s="1613"/>
      <c r="M34" s="1613"/>
      <c r="N34" s="1613"/>
      <c r="O34" s="1613"/>
      <c r="P34" s="1613"/>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614"/>
      <c r="C35" s="1614"/>
      <c r="D35" s="1614"/>
      <c r="E35" s="1614"/>
      <c r="F35" s="1614"/>
      <c r="G35" s="1614"/>
      <c r="H35" s="1614"/>
      <c r="I35" s="1614"/>
      <c r="J35" s="1614"/>
      <c r="K35" s="1614"/>
      <c r="L35" s="1614"/>
      <c r="M35" s="1614"/>
      <c r="N35" s="1614"/>
      <c r="O35" s="1614"/>
      <c r="P35" s="1614"/>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7"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58"/>
  <sheetViews>
    <sheetView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1" width="8.81640625" style="396" customWidth="1"/>
    <col min="32" max="32" width="8.81640625" style="596"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598"/>
      <c r="AG1" s="311"/>
      <c r="AH1" s="311"/>
      <c r="AI1" s="311"/>
    </row>
    <row r="2" spans="1:36" s="343" customFormat="1" x14ac:dyDescent="0.35">
      <c r="B2" s="1433"/>
      <c r="C2" s="1433"/>
      <c r="Y2" s="331"/>
      <c r="Z2" s="331"/>
      <c r="AA2" s="331"/>
      <c r="AB2" s="331"/>
      <c r="AC2" s="396"/>
      <c r="AD2" s="396"/>
      <c r="AE2" s="556"/>
      <c r="AF2" s="599"/>
      <c r="AG2" s="891"/>
      <c r="AH2" s="891"/>
      <c r="AI2" s="891"/>
    </row>
    <row r="3" spans="1:36" s="345" customFormat="1" ht="42" customHeight="1" x14ac:dyDescent="0.25">
      <c r="B3" s="1434"/>
      <c r="C3" s="1434"/>
      <c r="Y3" s="331"/>
      <c r="Z3" s="331"/>
      <c r="AA3" s="331"/>
      <c r="AB3" s="331"/>
      <c r="AC3" s="396"/>
      <c r="AD3" s="396"/>
      <c r="AE3" s="556"/>
      <c r="AF3" s="599"/>
      <c r="AG3" s="891"/>
      <c r="AH3" s="891"/>
      <c r="AI3" s="891"/>
    </row>
    <row r="4" spans="1:36" s="345" customFormat="1" ht="24" customHeight="1" x14ac:dyDescent="0.25">
      <c r="A4" s="1530" t="s">
        <v>428</v>
      </c>
      <c r="B4" s="1530"/>
      <c r="C4" s="1530"/>
      <c r="D4" s="1530"/>
      <c r="E4" s="1530"/>
      <c r="F4" s="1530"/>
      <c r="G4" s="1530"/>
      <c r="H4" s="1530"/>
      <c r="I4" s="1530"/>
      <c r="J4" s="1530"/>
      <c r="K4" s="1530"/>
      <c r="L4" s="1530"/>
      <c r="M4" s="1530"/>
      <c r="N4" s="1530"/>
      <c r="O4" s="1530"/>
      <c r="P4" s="1530"/>
      <c r="Q4" s="1530"/>
      <c r="R4" s="1530"/>
      <c r="S4" s="1530"/>
      <c r="T4" s="1530"/>
      <c r="U4" s="1530"/>
      <c r="V4" s="1530"/>
      <c r="W4" s="1530"/>
      <c r="X4" s="1530"/>
      <c r="Y4" s="331"/>
      <c r="Z4" s="331"/>
      <c r="AA4" s="331"/>
      <c r="AB4" s="331"/>
      <c r="AC4" s="396"/>
      <c r="AD4" s="396"/>
      <c r="AE4" s="556"/>
      <c r="AF4" s="599"/>
      <c r="AG4" s="891"/>
      <c r="AH4" s="891"/>
      <c r="AI4" s="891"/>
    </row>
    <row r="5" spans="1:36" s="345" customFormat="1" x14ac:dyDescent="0.25">
      <c r="A5" s="492"/>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1472"/>
      <c r="V5" s="1472"/>
      <c r="W5" s="1472"/>
      <c r="X5" s="1472"/>
      <c r="AC5" s="556"/>
      <c r="AD5" s="556"/>
      <c r="AE5" s="556"/>
      <c r="AF5" s="599"/>
      <c r="AG5" s="891"/>
    </row>
    <row r="6" spans="1:36" s="345" customFormat="1" ht="6.75" customHeight="1" x14ac:dyDescent="0.25">
      <c r="B6" s="1472"/>
      <c r="C6" s="1472"/>
      <c r="D6" s="1472"/>
      <c r="E6" s="1472"/>
      <c r="F6" s="1472"/>
      <c r="G6" s="1472"/>
      <c r="H6" s="1472"/>
      <c r="I6" s="1472"/>
      <c r="J6" s="1472"/>
      <c r="K6" s="1472"/>
      <c r="L6" s="1472"/>
      <c r="M6" s="1472"/>
      <c r="N6" s="1472"/>
      <c r="O6" s="1472"/>
      <c r="P6" s="1472"/>
      <c r="Q6" s="1472"/>
      <c r="R6" s="1472"/>
      <c r="S6" s="1472"/>
      <c r="T6" s="1472"/>
      <c r="U6" s="1472"/>
      <c r="V6" s="1472"/>
      <c r="W6" s="1472"/>
      <c r="X6" s="1472"/>
      <c r="Z6" s="891"/>
      <c r="AA6" s="891"/>
      <c r="AB6" s="891"/>
      <c r="AC6" s="556"/>
      <c r="AD6" s="556"/>
      <c r="AE6" s="556"/>
      <c r="AF6" s="599"/>
      <c r="AG6" s="891"/>
      <c r="AH6" s="891"/>
      <c r="AI6" s="891"/>
    </row>
    <row r="7" spans="1:36" s="322" customFormat="1" ht="3.75" customHeight="1" x14ac:dyDescent="0.25">
      <c r="A7" s="316"/>
      <c r="B7" s="1558" t="s">
        <v>12</v>
      </c>
      <c r="C7" s="437"/>
      <c r="D7" s="1628" t="s">
        <v>251</v>
      </c>
      <c r="E7" s="882"/>
      <c r="F7" s="1631"/>
      <c r="G7" s="1631"/>
      <c r="H7" s="882"/>
      <c r="I7" s="752"/>
      <c r="J7" s="752"/>
      <c r="K7" s="752"/>
      <c r="L7" s="752"/>
      <c r="M7" s="882"/>
      <c r="N7" s="882"/>
      <c r="O7" s="882"/>
      <c r="P7" s="882"/>
      <c r="Q7" s="882"/>
      <c r="R7" s="882"/>
      <c r="S7" s="889"/>
      <c r="T7" s="882"/>
      <c r="U7" s="882"/>
      <c r="V7" s="890"/>
      <c r="W7" s="1634"/>
      <c r="X7" s="1635"/>
      <c r="Z7" s="320"/>
      <c r="AA7" s="320"/>
      <c r="AB7" s="320"/>
      <c r="AC7" s="513"/>
      <c r="AD7" s="513"/>
      <c r="AE7" s="513"/>
      <c r="AF7" s="1362"/>
      <c r="AG7" s="320"/>
      <c r="AH7" s="320"/>
      <c r="AI7" s="320"/>
    </row>
    <row r="8" spans="1:36" s="322" customFormat="1" ht="14.25" customHeight="1" x14ac:dyDescent="0.25">
      <c r="A8" s="316"/>
      <c r="B8" s="1626"/>
      <c r="C8" s="437"/>
      <c r="D8" s="1629"/>
      <c r="E8" s="437"/>
      <c r="F8" s="1604" t="s">
        <v>271</v>
      </c>
      <c r="G8" s="1632"/>
      <c r="H8" s="437"/>
      <c r="I8" s="1604" t="s">
        <v>272</v>
      </c>
      <c r="J8" s="1620"/>
      <c r="K8" s="1622" t="s">
        <v>372</v>
      </c>
      <c r="L8" s="1623"/>
      <c r="M8" s="1623"/>
      <c r="N8" s="1623"/>
      <c r="O8" s="1623"/>
      <c r="P8" s="1623"/>
      <c r="Q8" s="1623"/>
      <c r="R8" s="1623"/>
      <c r="S8" s="1623"/>
      <c r="T8" s="1623"/>
      <c r="U8" s="1623"/>
      <c r="V8" s="1623"/>
      <c r="W8" s="1623"/>
      <c r="X8" s="1624"/>
      <c r="Z8" s="320"/>
      <c r="AA8" s="320"/>
      <c r="AB8" s="320"/>
      <c r="AC8" s="513"/>
      <c r="AD8" s="513"/>
      <c r="AE8" s="513"/>
      <c r="AF8" s="1261"/>
      <c r="AG8" s="320"/>
      <c r="AH8" s="320"/>
      <c r="AI8" s="320"/>
    </row>
    <row r="9" spans="1:36" s="322" customFormat="1" ht="28.5" customHeight="1" x14ac:dyDescent="0.25">
      <c r="A9" s="316"/>
      <c r="B9" s="1626"/>
      <c r="C9" s="437"/>
      <c r="D9" s="1630"/>
      <c r="E9" s="437"/>
      <c r="F9" s="1621"/>
      <c r="G9" s="1633"/>
      <c r="H9" s="437"/>
      <c r="I9" s="1621"/>
      <c r="J9" s="1618"/>
      <c r="K9" s="1615" t="s">
        <v>373</v>
      </c>
      <c r="L9" s="1616"/>
      <c r="M9" s="1617" t="s">
        <v>374</v>
      </c>
      <c r="N9" s="1618"/>
      <c r="O9" s="1615" t="s">
        <v>375</v>
      </c>
      <c r="P9" s="1616"/>
      <c r="Q9" s="1617" t="s">
        <v>376</v>
      </c>
      <c r="R9" s="1618"/>
      <c r="S9" s="1617" t="s">
        <v>377</v>
      </c>
      <c r="T9" s="1517"/>
      <c r="U9" s="1455" t="s">
        <v>113</v>
      </c>
      <c r="V9" s="1625"/>
      <c r="W9" s="1455" t="s">
        <v>378</v>
      </c>
      <c r="X9" s="1619"/>
      <c r="Z9" s="320"/>
      <c r="AA9" s="320"/>
      <c r="AB9" s="320"/>
      <c r="AC9" s="513"/>
      <c r="AD9" s="513"/>
      <c r="AE9" s="513"/>
      <c r="AF9" s="1261"/>
      <c r="AG9" s="320"/>
      <c r="AH9" s="320"/>
      <c r="AI9" s="320"/>
    </row>
    <row r="10" spans="1:36" s="322" customFormat="1" ht="22.5" customHeight="1" x14ac:dyDescent="0.25">
      <c r="A10" s="316"/>
      <c r="B10" s="1627"/>
      <c r="C10" s="437"/>
      <c r="D10" s="899" t="s">
        <v>9</v>
      </c>
      <c r="E10" s="883"/>
      <c r="F10" s="901" t="s">
        <v>9</v>
      </c>
      <c r="G10" s="876" t="s">
        <v>273</v>
      </c>
      <c r="H10" s="898"/>
      <c r="I10" s="791" t="s">
        <v>9</v>
      </c>
      <c r="J10" s="902" t="s">
        <v>273</v>
      </c>
      <c r="K10" s="903" t="s">
        <v>9</v>
      </c>
      <c r="L10" s="902" t="s">
        <v>379</v>
      </c>
      <c r="M10" s="903" t="s">
        <v>9</v>
      </c>
      <c r="N10" s="903" t="s">
        <v>379</v>
      </c>
      <c r="O10" s="903" t="s">
        <v>9</v>
      </c>
      <c r="P10" s="903" t="s">
        <v>379</v>
      </c>
      <c r="Q10" s="903" t="s">
        <v>9</v>
      </c>
      <c r="R10" s="903" t="s">
        <v>379</v>
      </c>
      <c r="S10" s="880" t="s">
        <v>9</v>
      </c>
      <c r="T10" s="790" t="s">
        <v>379</v>
      </c>
      <c r="U10" s="900" t="s">
        <v>9</v>
      </c>
      <c r="V10" s="903" t="s">
        <v>379</v>
      </c>
      <c r="W10" s="902" t="s">
        <v>9</v>
      </c>
      <c r="X10" s="790" t="s">
        <v>379</v>
      </c>
      <c r="Z10" s="320"/>
      <c r="AA10" s="320"/>
      <c r="AB10" s="320"/>
      <c r="AC10" s="568" t="s">
        <v>208</v>
      </c>
      <c r="AD10" s="602" t="s">
        <v>388</v>
      </c>
      <c r="AE10" s="603" t="s">
        <v>389</v>
      </c>
      <c r="AF10" s="1261"/>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596"/>
      <c r="AG11" s="329"/>
      <c r="AH11" s="329"/>
      <c r="AI11" s="329"/>
    </row>
    <row r="12" spans="1:36" s="331" customFormat="1" x14ac:dyDescent="0.35">
      <c r="A12" s="330"/>
      <c r="B12" s="755" t="s">
        <v>8</v>
      </c>
      <c r="C12" s="350"/>
      <c r="D12" s="892">
        <v>298289</v>
      </c>
      <c r="E12" s="350"/>
      <c r="F12" s="758">
        <v>4353</v>
      </c>
      <c r="G12" s="759">
        <v>1.4593230055416055</v>
      </c>
      <c r="H12" s="350"/>
      <c r="I12" s="758">
        <v>3563</v>
      </c>
      <c r="J12" s="759">
        <v>1.1944791795875811</v>
      </c>
      <c r="K12" s="758">
        <v>3375</v>
      </c>
      <c r="L12" s="759">
        <v>94.723547572270562</v>
      </c>
      <c r="M12" s="758">
        <v>35</v>
      </c>
      <c r="N12" s="759">
        <v>0.98231827111984282</v>
      </c>
      <c r="O12" s="758">
        <v>12</v>
      </c>
      <c r="P12" s="759">
        <v>0.33679483581251751</v>
      </c>
      <c r="Q12" s="758">
        <v>117</v>
      </c>
      <c r="R12" s="759">
        <v>3.2837496491720461</v>
      </c>
      <c r="S12" s="758">
        <v>0</v>
      </c>
      <c r="T12" s="759">
        <v>0</v>
      </c>
      <c r="U12" s="758">
        <v>0</v>
      </c>
      <c r="V12" s="759">
        <v>0</v>
      </c>
      <c r="W12" s="758">
        <v>24</v>
      </c>
      <c r="X12" s="759">
        <f t="shared" ref="X12:X29" si="0">W12/$I12*100</f>
        <v>0.67358967162503502</v>
      </c>
      <c r="Z12" s="360"/>
      <c r="AA12" s="360"/>
      <c r="AB12" s="360"/>
      <c r="AC12" s="604">
        <v>44316</v>
      </c>
      <c r="AD12" s="602">
        <v>23620</v>
      </c>
      <c r="AE12" s="602">
        <v>14066</v>
      </c>
      <c r="AF12" s="606"/>
      <c r="AG12" s="360"/>
      <c r="AH12" s="360"/>
      <c r="AI12" s="361"/>
      <c r="AJ12" s="607"/>
    </row>
    <row r="13" spans="1:36" s="331" customFormat="1" x14ac:dyDescent="0.35">
      <c r="A13" s="330"/>
      <c r="B13" s="763" t="s">
        <v>7</v>
      </c>
      <c r="C13" s="350"/>
      <c r="D13" s="893">
        <v>45544</v>
      </c>
      <c r="E13" s="350"/>
      <c r="F13" s="765">
        <v>804</v>
      </c>
      <c r="G13" s="766">
        <v>1.7653258387493413</v>
      </c>
      <c r="H13" s="350"/>
      <c r="I13" s="765">
        <v>736</v>
      </c>
      <c r="J13" s="766">
        <v>1.6160196732829792</v>
      </c>
      <c r="K13" s="765">
        <v>716</v>
      </c>
      <c r="L13" s="766">
        <v>97.282608695652172</v>
      </c>
      <c r="M13" s="765">
        <v>11</v>
      </c>
      <c r="N13" s="766">
        <v>1.4945652173913044</v>
      </c>
      <c r="O13" s="765">
        <v>4</v>
      </c>
      <c r="P13" s="766">
        <v>0.54347826086956519</v>
      </c>
      <c r="Q13" s="765">
        <v>0</v>
      </c>
      <c r="R13" s="766">
        <v>0</v>
      </c>
      <c r="S13" s="765">
        <v>0</v>
      </c>
      <c r="T13" s="766">
        <v>0</v>
      </c>
      <c r="U13" s="765">
        <v>5</v>
      </c>
      <c r="V13" s="766">
        <v>0.67934782608695654</v>
      </c>
      <c r="W13" s="765">
        <v>0</v>
      </c>
      <c r="X13" s="766">
        <f t="shared" si="0"/>
        <v>0</v>
      </c>
      <c r="Z13" s="360"/>
      <c r="AA13" s="360"/>
      <c r="AB13" s="360"/>
      <c r="AC13" s="604">
        <v>44347</v>
      </c>
      <c r="AD13" s="602">
        <v>21534</v>
      </c>
      <c r="AE13" s="602">
        <v>12150</v>
      </c>
      <c r="AF13" s="606"/>
      <c r="AG13" s="360"/>
      <c r="AH13" s="360"/>
      <c r="AI13" s="361"/>
      <c r="AJ13" s="607"/>
    </row>
    <row r="14" spans="1:36" s="331" customFormat="1" x14ac:dyDescent="0.35">
      <c r="A14" s="330"/>
      <c r="B14" s="763" t="s">
        <v>37</v>
      </c>
      <c r="C14" s="350"/>
      <c r="D14" s="893">
        <v>33872</v>
      </c>
      <c r="E14" s="350"/>
      <c r="F14" s="765">
        <v>867</v>
      </c>
      <c r="G14" s="766">
        <v>2.5596362777515353</v>
      </c>
      <c r="H14" s="350"/>
      <c r="I14" s="765">
        <v>567</v>
      </c>
      <c r="J14" s="766">
        <v>1.6739489844119035</v>
      </c>
      <c r="K14" s="765">
        <v>532</v>
      </c>
      <c r="L14" s="766">
        <v>93.827160493827151</v>
      </c>
      <c r="M14" s="765">
        <v>3</v>
      </c>
      <c r="N14" s="766">
        <v>0.52910052910052907</v>
      </c>
      <c r="O14" s="765">
        <v>28</v>
      </c>
      <c r="P14" s="766">
        <v>4.9382716049382713</v>
      </c>
      <c r="Q14" s="765">
        <v>0</v>
      </c>
      <c r="R14" s="766">
        <v>0</v>
      </c>
      <c r="S14" s="765">
        <v>0</v>
      </c>
      <c r="T14" s="766">
        <v>0</v>
      </c>
      <c r="U14" s="765">
        <v>4</v>
      </c>
      <c r="V14" s="766">
        <v>0.70546737213403876</v>
      </c>
      <c r="W14" s="765">
        <v>0</v>
      </c>
      <c r="X14" s="766">
        <f t="shared" si="0"/>
        <v>0</v>
      </c>
      <c r="Z14" s="360"/>
      <c r="AA14" s="360"/>
      <c r="AB14" s="360"/>
      <c r="AC14" s="604">
        <v>44377</v>
      </c>
      <c r="AD14" s="602">
        <v>21833</v>
      </c>
      <c r="AE14" s="602">
        <v>13954</v>
      </c>
      <c r="AF14" s="606"/>
      <c r="AG14" s="360"/>
      <c r="AH14" s="360"/>
      <c r="AI14" s="361"/>
      <c r="AJ14" s="607"/>
    </row>
    <row r="15" spans="1:36" s="331" customFormat="1" x14ac:dyDescent="0.35">
      <c r="A15" s="330"/>
      <c r="B15" s="763" t="s">
        <v>38</v>
      </c>
      <c r="C15" s="350"/>
      <c r="D15" s="893">
        <v>31979</v>
      </c>
      <c r="E15" s="350"/>
      <c r="F15" s="765">
        <v>620</v>
      </c>
      <c r="G15" s="766">
        <v>1.9387723193345634</v>
      </c>
      <c r="H15" s="350"/>
      <c r="I15" s="765">
        <v>512</v>
      </c>
      <c r="J15" s="766">
        <v>1.6010506895149941</v>
      </c>
      <c r="K15" s="765">
        <v>393</v>
      </c>
      <c r="L15" s="766">
        <v>76.7578125</v>
      </c>
      <c r="M15" s="765">
        <v>7</v>
      </c>
      <c r="N15" s="766">
        <v>1.3671875</v>
      </c>
      <c r="O15" s="765">
        <v>95</v>
      </c>
      <c r="P15" s="766">
        <v>18.5546875</v>
      </c>
      <c r="Q15" s="765">
        <v>0</v>
      </c>
      <c r="R15" s="766">
        <v>0</v>
      </c>
      <c r="S15" s="765">
        <v>2</v>
      </c>
      <c r="T15" s="766">
        <v>0.390625</v>
      </c>
      <c r="U15" s="765">
        <v>15</v>
      </c>
      <c r="V15" s="766">
        <v>2.9296875</v>
      </c>
      <c r="W15" s="765">
        <v>0</v>
      </c>
      <c r="X15" s="766">
        <f t="shared" si="0"/>
        <v>0</v>
      </c>
      <c r="Z15" s="360"/>
      <c r="AA15" s="360"/>
      <c r="AB15" s="360"/>
      <c r="AC15" s="604">
        <v>44408</v>
      </c>
      <c r="AD15" s="602">
        <v>25882</v>
      </c>
      <c r="AE15" s="602">
        <v>13248</v>
      </c>
      <c r="AF15" s="606"/>
      <c r="AG15" s="360"/>
      <c r="AH15" s="360"/>
      <c r="AI15" s="361"/>
      <c r="AJ15" s="607"/>
    </row>
    <row r="16" spans="1:36" s="331" customFormat="1" x14ac:dyDescent="0.35">
      <c r="A16" s="330"/>
      <c r="B16" s="763" t="s">
        <v>6</v>
      </c>
      <c r="C16" s="350"/>
      <c r="D16" s="893">
        <v>45948</v>
      </c>
      <c r="E16" s="350"/>
      <c r="F16" s="765">
        <v>882</v>
      </c>
      <c r="G16" s="766">
        <v>1.9195612431444242</v>
      </c>
      <c r="H16" s="350"/>
      <c r="I16" s="765">
        <v>549</v>
      </c>
      <c r="J16" s="766">
        <v>1.1948289370592844</v>
      </c>
      <c r="K16" s="765">
        <v>528</v>
      </c>
      <c r="L16" s="766">
        <v>96.174863387978135</v>
      </c>
      <c r="M16" s="765">
        <v>8</v>
      </c>
      <c r="N16" s="766">
        <v>1.4571948998178506</v>
      </c>
      <c r="O16" s="765">
        <v>5</v>
      </c>
      <c r="P16" s="766">
        <v>0.91074681238615673</v>
      </c>
      <c r="Q16" s="765">
        <v>0</v>
      </c>
      <c r="R16" s="766">
        <v>0</v>
      </c>
      <c r="S16" s="765">
        <v>0</v>
      </c>
      <c r="T16" s="766">
        <v>0</v>
      </c>
      <c r="U16" s="765">
        <v>6</v>
      </c>
      <c r="V16" s="766">
        <v>1.0928961748633881</v>
      </c>
      <c r="W16" s="765">
        <v>2</v>
      </c>
      <c r="X16" s="766">
        <f t="shared" si="0"/>
        <v>0.36429872495446264</v>
      </c>
      <c r="Z16" s="360"/>
      <c r="AA16" s="360"/>
      <c r="AB16" s="360"/>
      <c r="AC16" s="604">
        <v>44439</v>
      </c>
      <c r="AD16" s="602">
        <v>15551</v>
      </c>
      <c r="AE16" s="602">
        <v>13247</v>
      </c>
      <c r="AF16" s="606"/>
      <c r="AG16" s="360"/>
      <c r="AH16" s="360"/>
      <c r="AI16" s="361"/>
      <c r="AJ16" s="607"/>
    </row>
    <row r="17" spans="1:36" s="331" customFormat="1" x14ac:dyDescent="0.35">
      <c r="A17" s="330"/>
      <c r="B17" s="763" t="s">
        <v>5</v>
      </c>
      <c r="C17" s="350"/>
      <c r="D17" s="894">
        <v>17860</v>
      </c>
      <c r="E17" s="350"/>
      <c r="F17" s="765">
        <v>253</v>
      </c>
      <c r="G17" s="766">
        <v>1.4165733482642777</v>
      </c>
      <c r="H17" s="350"/>
      <c r="I17" s="765">
        <v>568</v>
      </c>
      <c r="J17" s="766">
        <v>3.1802911534154537</v>
      </c>
      <c r="K17" s="769">
        <v>246</v>
      </c>
      <c r="L17" s="766">
        <v>43.309859154929576</v>
      </c>
      <c r="M17" s="769">
        <v>9</v>
      </c>
      <c r="N17" s="766">
        <v>1.584507042253521</v>
      </c>
      <c r="O17" s="769">
        <v>0</v>
      </c>
      <c r="P17" s="766">
        <v>0</v>
      </c>
      <c r="Q17" s="769">
        <v>312</v>
      </c>
      <c r="R17" s="766">
        <v>54.929577464788736</v>
      </c>
      <c r="S17" s="769">
        <v>0</v>
      </c>
      <c r="T17" s="766">
        <v>0</v>
      </c>
      <c r="U17" s="769">
        <v>1</v>
      </c>
      <c r="V17" s="766">
        <v>0.17605633802816903</v>
      </c>
      <c r="W17" s="769">
        <v>0</v>
      </c>
      <c r="X17" s="766">
        <f t="shared" si="0"/>
        <v>0</v>
      </c>
      <c r="Z17" s="360"/>
      <c r="AA17" s="360"/>
      <c r="AB17" s="360"/>
      <c r="AC17" s="604">
        <v>44469</v>
      </c>
      <c r="AD17" s="602">
        <v>29199</v>
      </c>
      <c r="AE17" s="602">
        <v>15187</v>
      </c>
      <c r="AF17" s="606"/>
      <c r="AG17" s="360"/>
      <c r="AH17" s="360"/>
      <c r="AI17" s="361"/>
      <c r="AJ17" s="607"/>
    </row>
    <row r="18" spans="1:36" s="331" customFormat="1" x14ac:dyDescent="0.35">
      <c r="A18" s="330"/>
      <c r="B18" s="763" t="s">
        <v>4</v>
      </c>
      <c r="C18" s="350"/>
      <c r="D18" s="893">
        <v>126099</v>
      </c>
      <c r="E18" s="350"/>
      <c r="F18" s="765">
        <v>1892</v>
      </c>
      <c r="G18" s="766">
        <v>1.5004084092657357</v>
      </c>
      <c r="H18" s="350"/>
      <c r="I18" s="765">
        <v>1869</v>
      </c>
      <c r="J18" s="766">
        <v>1.4821687721552113</v>
      </c>
      <c r="K18" s="765">
        <v>1744</v>
      </c>
      <c r="L18" s="766">
        <v>93.31193151417871</v>
      </c>
      <c r="M18" s="765">
        <v>36</v>
      </c>
      <c r="N18" s="766">
        <v>1.9261637239165328</v>
      </c>
      <c r="O18" s="765">
        <v>0</v>
      </c>
      <c r="P18" s="766">
        <v>0</v>
      </c>
      <c r="Q18" s="765">
        <v>0</v>
      </c>
      <c r="R18" s="766">
        <v>0</v>
      </c>
      <c r="S18" s="765">
        <v>0</v>
      </c>
      <c r="T18" s="766">
        <v>0</v>
      </c>
      <c r="U18" s="765">
        <v>49</v>
      </c>
      <c r="V18" s="766">
        <v>2.6217228464419478</v>
      </c>
      <c r="W18" s="765">
        <v>40</v>
      </c>
      <c r="X18" s="766">
        <f t="shared" si="0"/>
        <v>2.1401819154628141</v>
      </c>
      <c r="Z18" s="360"/>
      <c r="AA18" s="360"/>
      <c r="AB18" s="360"/>
      <c r="AC18" s="604">
        <v>44500</v>
      </c>
      <c r="AD18" s="602">
        <v>26213</v>
      </c>
      <c r="AE18" s="602">
        <v>13678</v>
      </c>
      <c r="AF18" s="606"/>
      <c r="AG18" s="360"/>
      <c r="AH18" s="360"/>
      <c r="AI18" s="361"/>
      <c r="AJ18" s="607"/>
    </row>
    <row r="19" spans="1:36" s="331" customFormat="1" x14ac:dyDescent="0.35">
      <c r="A19" s="330"/>
      <c r="B19" s="763" t="s">
        <v>40</v>
      </c>
      <c r="C19" s="350"/>
      <c r="D19" s="893">
        <v>77301</v>
      </c>
      <c r="E19" s="350"/>
      <c r="F19" s="765">
        <v>948</v>
      </c>
      <c r="G19" s="766">
        <v>1.2263748205068499</v>
      </c>
      <c r="H19" s="350"/>
      <c r="I19" s="765">
        <v>1173</v>
      </c>
      <c r="J19" s="766">
        <v>1.5174447937284123</v>
      </c>
      <c r="K19" s="765">
        <v>1092</v>
      </c>
      <c r="L19" s="766">
        <v>93.094629156010228</v>
      </c>
      <c r="M19" s="765">
        <v>21</v>
      </c>
      <c r="N19" s="766">
        <v>1.7902813299232736</v>
      </c>
      <c r="O19" s="765">
        <v>14</v>
      </c>
      <c r="P19" s="766">
        <v>1.1935208866155158</v>
      </c>
      <c r="Q19" s="765">
        <v>5</v>
      </c>
      <c r="R19" s="766">
        <v>0.42625745950554139</v>
      </c>
      <c r="S19" s="765">
        <v>0</v>
      </c>
      <c r="T19" s="766">
        <v>0</v>
      </c>
      <c r="U19" s="765">
        <v>12</v>
      </c>
      <c r="V19" s="766">
        <v>1.0230179028132993</v>
      </c>
      <c r="W19" s="765">
        <v>29</v>
      </c>
      <c r="X19" s="766">
        <f t="shared" si="0"/>
        <v>2.4722932651321399</v>
      </c>
      <c r="Z19" s="360"/>
      <c r="AA19" s="360"/>
      <c r="AB19" s="360"/>
      <c r="AC19" s="604">
        <v>44530</v>
      </c>
      <c r="AD19" s="602">
        <v>25655</v>
      </c>
      <c r="AE19" s="602">
        <v>14422</v>
      </c>
      <c r="AF19" s="606"/>
      <c r="AG19" s="360"/>
      <c r="AH19" s="360"/>
      <c r="AI19" s="361"/>
      <c r="AJ19" s="607"/>
    </row>
    <row r="20" spans="1:36" s="331" customFormat="1" x14ac:dyDescent="0.35">
      <c r="A20" s="330"/>
      <c r="B20" s="763" t="s">
        <v>41</v>
      </c>
      <c r="C20" s="350"/>
      <c r="D20" s="893">
        <v>231545</v>
      </c>
      <c r="E20" s="350"/>
      <c r="F20" s="765">
        <v>4313</v>
      </c>
      <c r="G20" s="766">
        <v>1.8627048737826342</v>
      </c>
      <c r="H20" s="350"/>
      <c r="I20" s="765">
        <v>4082</v>
      </c>
      <c r="J20" s="766">
        <v>1.7629402491956208</v>
      </c>
      <c r="K20" s="765">
        <v>3421</v>
      </c>
      <c r="L20" s="766">
        <v>83.806957373836354</v>
      </c>
      <c r="M20" s="765">
        <v>4</v>
      </c>
      <c r="N20" s="766">
        <v>9.7991180793728566E-2</v>
      </c>
      <c r="O20" s="765">
        <v>579</v>
      </c>
      <c r="P20" s="766">
        <v>14.184223419892209</v>
      </c>
      <c r="Q20" s="765">
        <v>0</v>
      </c>
      <c r="R20" s="766">
        <v>0</v>
      </c>
      <c r="S20" s="765">
        <v>10</v>
      </c>
      <c r="T20" s="766">
        <v>0.2449779519843214</v>
      </c>
      <c r="U20" s="765">
        <v>61</v>
      </c>
      <c r="V20" s="766">
        <v>1.4943655071043607</v>
      </c>
      <c r="W20" s="765">
        <v>7</v>
      </c>
      <c r="X20" s="766">
        <f t="shared" si="0"/>
        <v>0.17148456638902498</v>
      </c>
      <c r="Z20" s="360"/>
      <c r="AA20" s="360"/>
      <c r="AB20" s="360"/>
      <c r="AC20" s="604">
        <v>44561</v>
      </c>
      <c r="AD20" s="602">
        <v>24712</v>
      </c>
      <c r="AE20" s="602">
        <v>14501</v>
      </c>
      <c r="AF20" s="606"/>
      <c r="AG20" s="360"/>
      <c r="AH20" s="360"/>
      <c r="AI20" s="361"/>
      <c r="AJ20" s="607"/>
    </row>
    <row r="21" spans="1:36" s="331" customFormat="1" x14ac:dyDescent="0.35">
      <c r="A21" s="330"/>
      <c r="B21" s="763" t="s">
        <v>3</v>
      </c>
      <c r="C21" s="350"/>
      <c r="D21" s="893">
        <v>166087</v>
      </c>
      <c r="E21" s="350"/>
      <c r="F21" s="765">
        <v>3772</v>
      </c>
      <c r="G21" s="766">
        <v>2.2710988819112874</v>
      </c>
      <c r="H21" s="350"/>
      <c r="I21" s="765">
        <v>2267</v>
      </c>
      <c r="J21" s="766">
        <v>1.3649472866630141</v>
      </c>
      <c r="K21" s="765">
        <v>2114</v>
      </c>
      <c r="L21" s="766">
        <v>93.250992501102786</v>
      </c>
      <c r="M21" s="765">
        <v>25</v>
      </c>
      <c r="N21" s="766">
        <v>1.1027790030877811</v>
      </c>
      <c r="O21" s="765">
        <v>62</v>
      </c>
      <c r="P21" s="766">
        <v>2.7348919276576971</v>
      </c>
      <c r="Q21" s="765">
        <v>8</v>
      </c>
      <c r="R21" s="766">
        <v>0.35288928098808997</v>
      </c>
      <c r="S21" s="765">
        <v>50</v>
      </c>
      <c r="T21" s="766">
        <v>2.2055580061755622</v>
      </c>
      <c r="U21" s="765">
        <v>0</v>
      </c>
      <c r="V21" s="766">
        <v>0</v>
      </c>
      <c r="W21" s="765">
        <v>8</v>
      </c>
      <c r="X21" s="766">
        <f t="shared" si="0"/>
        <v>0.35288928098808997</v>
      </c>
      <c r="Z21" s="360"/>
      <c r="AA21" s="360"/>
      <c r="AB21" s="360"/>
      <c r="AC21" s="604">
        <v>44592</v>
      </c>
      <c r="AD21" s="602">
        <v>15800</v>
      </c>
      <c r="AE21" s="602">
        <v>18653</v>
      </c>
      <c r="AF21" s="606"/>
      <c r="AG21" s="360"/>
      <c r="AH21" s="360"/>
      <c r="AI21" s="361"/>
      <c r="AJ21" s="607"/>
    </row>
    <row r="22" spans="1:36" s="331" customFormat="1" x14ac:dyDescent="0.35">
      <c r="A22" s="330"/>
      <c r="B22" s="763" t="s">
        <v>2</v>
      </c>
      <c r="C22" s="350"/>
      <c r="D22" s="893">
        <v>36179</v>
      </c>
      <c r="E22" s="350"/>
      <c r="F22" s="765">
        <v>88</v>
      </c>
      <c r="G22" s="766">
        <v>0.2432350258437215</v>
      </c>
      <c r="H22" s="350"/>
      <c r="I22" s="765">
        <v>587</v>
      </c>
      <c r="J22" s="766">
        <v>1.6224881837530059</v>
      </c>
      <c r="K22" s="765">
        <v>459</v>
      </c>
      <c r="L22" s="766">
        <v>78.19420783645657</v>
      </c>
      <c r="M22" s="765">
        <v>11</v>
      </c>
      <c r="N22" s="766">
        <v>1.8739352640545146</v>
      </c>
      <c r="O22" s="765">
        <v>85</v>
      </c>
      <c r="P22" s="766">
        <v>14.480408858603067</v>
      </c>
      <c r="Q22" s="765">
        <v>3</v>
      </c>
      <c r="R22" s="766">
        <v>0.51107325383304936</v>
      </c>
      <c r="S22" s="765">
        <v>0</v>
      </c>
      <c r="T22" s="766">
        <v>0</v>
      </c>
      <c r="U22" s="765">
        <v>4</v>
      </c>
      <c r="V22" s="766">
        <v>0.68143100511073251</v>
      </c>
      <c r="W22" s="765">
        <v>25</v>
      </c>
      <c r="X22" s="766">
        <f t="shared" si="0"/>
        <v>4.2589437819420786</v>
      </c>
      <c r="Z22" s="360"/>
      <c r="AA22" s="360"/>
      <c r="AB22" s="360"/>
      <c r="AC22" s="604">
        <v>44620</v>
      </c>
      <c r="AD22" s="602">
        <v>21660</v>
      </c>
      <c r="AE22" s="602">
        <v>18762</v>
      </c>
      <c r="AF22" s="606"/>
      <c r="AG22" s="360"/>
      <c r="AH22" s="360"/>
      <c r="AI22" s="361"/>
      <c r="AJ22" s="607"/>
    </row>
    <row r="23" spans="1:36" s="331" customFormat="1" x14ac:dyDescent="0.35">
      <c r="A23" s="330"/>
      <c r="B23" s="763" t="s">
        <v>35</v>
      </c>
      <c r="C23" s="350"/>
      <c r="D23" s="893">
        <v>77397</v>
      </c>
      <c r="E23" s="350"/>
      <c r="F23" s="765">
        <v>844</v>
      </c>
      <c r="G23" s="766">
        <v>1.0904815432122692</v>
      </c>
      <c r="H23" s="350"/>
      <c r="I23" s="765">
        <v>1181</v>
      </c>
      <c r="J23" s="766">
        <v>1.5258989366512914</v>
      </c>
      <c r="K23" s="765">
        <v>1168</v>
      </c>
      <c r="L23" s="766">
        <v>98.899237933954282</v>
      </c>
      <c r="M23" s="765">
        <v>6</v>
      </c>
      <c r="N23" s="766">
        <v>0.5080440304826418</v>
      </c>
      <c r="O23" s="765">
        <v>1</v>
      </c>
      <c r="P23" s="766">
        <v>8.4674005080440304E-2</v>
      </c>
      <c r="Q23" s="765">
        <v>4</v>
      </c>
      <c r="R23" s="766">
        <v>0.33869602032176122</v>
      </c>
      <c r="S23" s="765">
        <v>0</v>
      </c>
      <c r="T23" s="766">
        <v>0</v>
      </c>
      <c r="U23" s="765">
        <v>2</v>
      </c>
      <c r="V23" s="766">
        <v>0.16934801016088061</v>
      </c>
      <c r="W23" s="765">
        <v>0</v>
      </c>
      <c r="X23" s="766">
        <f t="shared" si="0"/>
        <v>0</v>
      </c>
      <c r="Z23" s="360"/>
      <c r="AA23" s="360"/>
      <c r="AB23" s="360"/>
      <c r="AC23" s="604">
        <v>44651</v>
      </c>
      <c r="AD23" s="602">
        <v>28954</v>
      </c>
      <c r="AE23" s="602">
        <v>17183</v>
      </c>
      <c r="AF23" s="606"/>
      <c r="AG23" s="360"/>
      <c r="AH23" s="360"/>
      <c r="AI23" s="361"/>
      <c r="AJ23" s="607"/>
    </row>
    <row r="24" spans="1:36" s="331" customFormat="1" x14ac:dyDescent="0.35">
      <c r="A24" s="330"/>
      <c r="B24" s="763" t="s">
        <v>42</v>
      </c>
      <c r="C24" s="350"/>
      <c r="D24" s="893">
        <v>190553</v>
      </c>
      <c r="E24" s="350"/>
      <c r="F24" s="765">
        <v>2661</v>
      </c>
      <c r="G24" s="766">
        <v>1.3964618767482013</v>
      </c>
      <c r="H24" s="350"/>
      <c r="I24" s="765">
        <v>2374</v>
      </c>
      <c r="J24" s="766">
        <v>1.2458476119504811</v>
      </c>
      <c r="K24" s="765">
        <v>2131</v>
      </c>
      <c r="L24" s="766">
        <v>89.764111204717778</v>
      </c>
      <c r="M24" s="765">
        <v>73</v>
      </c>
      <c r="N24" s="766">
        <v>3.0749789385004211</v>
      </c>
      <c r="O24" s="765">
        <v>0</v>
      </c>
      <c r="P24" s="766">
        <v>0</v>
      </c>
      <c r="Q24" s="765">
        <v>0</v>
      </c>
      <c r="R24" s="766">
        <v>0</v>
      </c>
      <c r="S24" s="765">
        <v>0</v>
      </c>
      <c r="T24" s="766">
        <v>0</v>
      </c>
      <c r="U24" s="765">
        <v>26</v>
      </c>
      <c r="V24" s="766">
        <v>1.0951979780960404</v>
      </c>
      <c r="W24" s="765">
        <v>144</v>
      </c>
      <c r="X24" s="766">
        <f t="shared" si="0"/>
        <v>6.0657118786857627</v>
      </c>
      <c r="Z24" s="360"/>
      <c r="AA24" s="360"/>
      <c r="AB24" s="360"/>
      <c r="AC24" s="604">
        <v>44681</v>
      </c>
      <c r="AD24" s="602">
        <v>20498</v>
      </c>
      <c r="AE24" s="602">
        <v>16055</v>
      </c>
      <c r="AF24" s="606"/>
      <c r="AG24" s="360"/>
      <c r="AH24" s="360"/>
      <c r="AI24" s="361"/>
      <c r="AJ24" s="607"/>
    </row>
    <row r="25" spans="1:36" x14ac:dyDescent="0.35">
      <c r="A25" s="332"/>
      <c r="B25" s="763" t="s">
        <v>43</v>
      </c>
      <c r="C25" s="350"/>
      <c r="D25" s="893">
        <v>45098</v>
      </c>
      <c r="E25" s="350"/>
      <c r="F25" s="765">
        <v>819</v>
      </c>
      <c r="G25" s="766">
        <v>1.8160450574304847</v>
      </c>
      <c r="H25" s="350"/>
      <c r="I25" s="765">
        <v>566</v>
      </c>
      <c r="J25" s="766">
        <v>1.2550445696039736</v>
      </c>
      <c r="K25" s="765">
        <v>476</v>
      </c>
      <c r="L25" s="766">
        <v>84.098939929328623</v>
      </c>
      <c r="M25" s="765">
        <v>8</v>
      </c>
      <c r="N25" s="766">
        <v>1.4134275618374559</v>
      </c>
      <c r="O25" s="765">
        <v>0</v>
      </c>
      <c r="P25" s="766">
        <v>0</v>
      </c>
      <c r="Q25" s="765">
        <v>51</v>
      </c>
      <c r="R25" s="766">
        <v>9.010600706713781</v>
      </c>
      <c r="S25" s="765">
        <v>8</v>
      </c>
      <c r="T25" s="766">
        <v>1.4134275618374559</v>
      </c>
      <c r="U25" s="765">
        <v>14</v>
      </c>
      <c r="V25" s="766">
        <v>2.4734982332155475</v>
      </c>
      <c r="W25" s="765">
        <v>9</v>
      </c>
      <c r="X25" s="766">
        <f t="shared" si="0"/>
        <v>1.5901060070671376</v>
      </c>
      <c r="Z25" s="360"/>
      <c r="AA25" s="360"/>
      <c r="AB25" s="360"/>
      <c r="AC25" s="604">
        <v>44712</v>
      </c>
      <c r="AD25" s="602">
        <v>23876</v>
      </c>
      <c r="AE25" s="602">
        <v>15983</v>
      </c>
      <c r="AF25" s="606"/>
      <c r="AG25" s="360"/>
      <c r="AH25" s="360"/>
      <c r="AI25" s="361"/>
      <c r="AJ25" s="607"/>
    </row>
    <row r="26" spans="1:36" s="331" customFormat="1" x14ac:dyDescent="0.35">
      <c r="B26" s="763" t="s">
        <v>44</v>
      </c>
      <c r="C26" s="350"/>
      <c r="D26" s="895">
        <v>16028</v>
      </c>
      <c r="E26" s="350"/>
      <c r="F26" s="769">
        <v>42</v>
      </c>
      <c r="G26" s="766">
        <v>0.2620414275018717</v>
      </c>
      <c r="H26" s="350"/>
      <c r="I26" s="769">
        <v>336</v>
      </c>
      <c r="J26" s="766">
        <v>2.0963314200149736</v>
      </c>
      <c r="K26" s="769">
        <v>326</v>
      </c>
      <c r="L26" s="766">
        <v>97.023809523809518</v>
      </c>
      <c r="M26" s="769">
        <v>10</v>
      </c>
      <c r="N26" s="766">
        <v>2.9761904761904758</v>
      </c>
      <c r="O26" s="769">
        <v>0</v>
      </c>
      <c r="P26" s="766">
        <v>0</v>
      </c>
      <c r="Q26" s="769">
        <v>0</v>
      </c>
      <c r="R26" s="766">
        <v>0</v>
      </c>
      <c r="S26" s="769">
        <v>0</v>
      </c>
      <c r="T26" s="766">
        <v>0</v>
      </c>
      <c r="U26" s="769">
        <v>0</v>
      </c>
      <c r="V26" s="766">
        <v>0</v>
      </c>
      <c r="W26" s="769">
        <v>0</v>
      </c>
      <c r="X26" s="766">
        <f t="shared" si="0"/>
        <v>0</v>
      </c>
      <c r="Z26" s="360"/>
      <c r="AA26" s="360"/>
      <c r="AB26" s="360"/>
      <c r="AC26" s="604">
        <v>44742</v>
      </c>
      <c r="AD26" s="602">
        <v>25318</v>
      </c>
      <c r="AE26" s="602">
        <v>16449</v>
      </c>
      <c r="AF26" s="606"/>
      <c r="AG26" s="360"/>
      <c r="AH26" s="360"/>
      <c r="AI26" s="361"/>
      <c r="AJ26" s="607"/>
    </row>
    <row r="27" spans="1:36" s="331" customFormat="1" x14ac:dyDescent="0.35">
      <c r="B27" s="763" t="s">
        <v>45</v>
      </c>
      <c r="C27" s="350"/>
      <c r="D27" s="895">
        <v>70641</v>
      </c>
      <c r="E27" s="350"/>
      <c r="F27" s="769">
        <v>1129</v>
      </c>
      <c r="G27" s="766">
        <v>1.5982219957248622</v>
      </c>
      <c r="H27" s="350"/>
      <c r="I27" s="769">
        <v>1388</v>
      </c>
      <c r="J27" s="766">
        <v>1.9648645970470409</v>
      </c>
      <c r="K27" s="769">
        <v>1169</v>
      </c>
      <c r="L27" s="766">
        <v>84.221902017291058</v>
      </c>
      <c r="M27" s="769">
        <v>23</v>
      </c>
      <c r="N27" s="766">
        <v>1.6570605187319885</v>
      </c>
      <c r="O27" s="769">
        <v>152</v>
      </c>
      <c r="P27" s="766">
        <v>10.951008645533141</v>
      </c>
      <c r="Q27" s="769">
        <v>9</v>
      </c>
      <c r="R27" s="766">
        <v>0.64841498559077815</v>
      </c>
      <c r="S27" s="769">
        <v>2</v>
      </c>
      <c r="T27" s="766">
        <v>0.14409221902017291</v>
      </c>
      <c r="U27" s="769">
        <v>29</v>
      </c>
      <c r="V27" s="766">
        <v>2.0893371757925072</v>
      </c>
      <c r="W27" s="769">
        <v>4</v>
      </c>
      <c r="X27" s="766">
        <f t="shared" si="0"/>
        <v>0.28818443804034583</v>
      </c>
      <c r="Z27" s="360"/>
      <c r="AA27" s="360"/>
      <c r="AB27" s="360"/>
      <c r="AC27" s="604">
        <v>44773</v>
      </c>
      <c r="AD27" s="602">
        <v>29962</v>
      </c>
      <c r="AE27" s="602">
        <v>16217</v>
      </c>
      <c r="AF27" s="606"/>
      <c r="AG27" s="360"/>
      <c r="AH27" s="360"/>
      <c r="AI27" s="361"/>
      <c r="AJ27" s="607"/>
    </row>
    <row r="28" spans="1:36" s="331" customFormat="1" x14ac:dyDescent="0.35">
      <c r="B28" s="763" t="s">
        <v>46</v>
      </c>
      <c r="C28" s="350"/>
      <c r="D28" s="895">
        <v>9368</v>
      </c>
      <c r="E28" s="350"/>
      <c r="F28" s="769">
        <v>213</v>
      </c>
      <c r="G28" s="775">
        <v>2.2736976942783942</v>
      </c>
      <c r="H28" s="350"/>
      <c r="I28" s="769">
        <v>189</v>
      </c>
      <c r="J28" s="775">
        <v>2.0175064047822375</v>
      </c>
      <c r="K28" s="769">
        <v>72</v>
      </c>
      <c r="L28" s="775">
        <v>38.095238095238095</v>
      </c>
      <c r="M28" s="769">
        <v>4</v>
      </c>
      <c r="N28" s="775">
        <v>2.1164021164021163</v>
      </c>
      <c r="O28" s="769">
        <v>109</v>
      </c>
      <c r="P28" s="775">
        <v>57.671957671957671</v>
      </c>
      <c r="Q28" s="769">
        <v>0</v>
      </c>
      <c r="R28" s="775">
        <v>0</v>
      </c>
      <c r="S28" s="769">
        <v>0</v>
      </c>
      <c r="T28" s="775">
        <v>0</v>
      </c>
      <c r="U28" s="769">
        <v>4</v>
      </c>
      <c r="V28" s="775">
        <v>2.1164021164021163</v>
      </c>
      <c r="W28" s="769">
        <v>0</v>
      </c>
      <c r="X28" s="775">
        <f t="shared" si="0"/>
        <v>0</v>
      </c>
      <c r="Z28" s="360"/>
      <c r="AA28" s="360"/>
      <c r="AB28" s="360"/>
      <c r="AC28" s="604">
        <v>44804</v>
      </c>
      <c r="AD28" s="602">
        <v>19002</v>
      </c>
      <c r="AE28" s="602">
        <v>17806</v>
      </c>
      <c r="AF28" s="606"/>
      <c r="AG28" s="360"/>
      <c r="AH28" s="360"/>
      <c r="AI28" s="361"/>
      <c r="AJ28" s="607"/>
    </row>
    <row r="29" spans="1:36" s="331" customFormat="1" x14ac:dyDescent="0.35">
      <c r="B29" s="884" t="s">
        <v>1</v>
      </c>
      <c r="C29" s="350"/>
      <c r="D29" s="896">
        <v>3702</v>
      </c>
      <c r="E29" s="350"/>
      <c r="F29" s="885">
        <v>66</v>
      </c>
      <c r="G29" s="897">
        <v>1.7828200972447326</v>
      </c>
      <c r="H29" s="350"/>
      <c r="I29" s="885">
        <v>57</v>
      </c>
      <c r="J29" s="897">
        <v>1.5397082658022689</v>
      </c>
      <c r="K29" s="885">
        <v>43</v>
      </c>
      <c r="L29" s="897">
        <v>75.438596491228068</v>
      </c>
      <c r="M29" s="885">
        <v>2</v>
      </c>
      <c r="N29" s="897">
        <v>3.5087719298245612</v>
      </c>
      <c r="O29" s="885">
        <v>0</v>
      </c>
      <c r="P29" s="897">
        <v>0</v>
      </c>
      <c r="Q29" s="885">
        <v>1</v>
      </c>
      <c r="R29" s="897">
        <v>1.7543859649122806</v>
      </c>
      <c r="S29" s="885">
        <v>0</v>
      </c>
      <c r="T29" s="897">
        <v>0</v>
      </c>
      <c r="U29" s="885">
        <v>3</v>
      </c>
      <c r="V29" s="897">
        <v>5.2631578947368416</v>
      </c>
      <c r="W29" s="885">
        <v>8</v>
      </c>
      <c r="X29" s="897">
        <f t="shared" si="0"/>
        <v>14.035087719298245</v>
      </c>
      <c r="Z29" s="360"/>
      <c r="AA29" s="360"/>
      <c r="AB29" s="360"/>
      <c r="AC29" s="604">
        <v>44834</v>
      </c>
      <c r="AD29" s="602">
        <v>23558</v>
      </c>
      <c r="AE29" s="602">
        <v>17545</v>
      </c>
      <c r="AF29" s="606"/>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596"/>
      <c r="AG30" s="329"/>
      <c r="AH30" s="360"/>
      <c r="AI30" s="361"/>
      <c r="AJ30" s="607"/>
    </row>
    <row r="31" spans="1:36" s="329" customFormat="1" x14ac:dyDescent="0.35">
      <c r="B31" s="1256" t="s">
        <v>0</v>
      </c>
      <c r="C31" s="320"/>
      <c r="D31" s="1273">
        <v>1523490</v>
      </c>
      <c r="E31" s="320"/>
      <c r="F31" s="1257">
        <v>24566</v>
      </c>
      <c r="G31" s="1258">
        <v>1.6124818672915475</v>
      </c>
      <c r="H31" s="320"/>
      <c r="I31" s="1257">
        <v>22564</v>
      </c>
      <c r="J31" s="1258">
        <v>1.4810730625077946</v>
      </c>
      <c r="K31" s="1257">
        <v>20005</v>
      </c>
      <c r="L31" s="1258">
        <v>88.658925722389654</v>
      </c>
      <c r="M31" s="1257">
        <v>296</v>
      </c>
      <c r="N31" s="1258">
        <v>1.3118241446552028</v>
      </c>
      <c r="O31" s="1257">
        <v>1146</v>
      </c>
      <c r="P31" s="1258">
        <v>5.0788867222123741</v>
      </c>
      <c r="Q31" s="1257">
        <v>510</v>
      </c>
      <c r="R31" s="1258">
        <v>2.2602375465343028</v>
      </c>
      <c r="S31" s="1257">
        <v>72</v>
      </c>
      <c r="T31" s="1258">
        <v>0.31909235951072507</v>
      </c>
      <c r="U31" s="1257">
        <v>235</v>
      </c>
      <c r="V31" s="1258">
        <v>1.0414820067363944</v>
      </c>
      <c r="W31" s="1257">
        <f>SUM(W12:W29)</f>
        <v>300</v>
      </c>
      <c r="X31" s="1258">
        <f>W31/$I31*100</f>
        <v>1.3295514979613545</v>
      </c>
      <c r="Z31" s="360"/>
      <c r="AA31" s="360"/>
      <c r="AC31" s="604">
        <v>44895</v>
      </c>
      <c r="AD31" s="602">
        <v>25864</v>
      </c>
      <c r="AE31" s="602">
        <v>14618</v>
      </c>
      <c r="AF31" s="606"/>
      <c r="AG31" s="360"/>
      <c r="AJ31" s="395"/>
    </row>
    <row r="32" spans="1:36" s="328" customFormat="1" ht="6.75" customHeight="1" x14ac:dyDescent="0.25">
      <c r="B32" s="397" t="s">
        <v>39</v>
      </c>
      <c r="C32" s="449"/>
      <c r="E32" s="449"/>
      <c r="Z32" s="329"/>
      <c r="AA32" s="329"/>
      <c r="AB32" s="329"/>
      <c r="AC32" s="604">
        <v>44926</v>
      </c>
      <c r="AD32" s="602">
        <v>27618</v>
      </c>
      <c r="AE32" s="602">
        <v>15332</v>
      </c>
      <c r="AF32" s="596"/>
      <c r="AG32" s="329"/>
      <c r="AH32" s="329"/>
      <c r="AI32" s="329"/>
    </row>
    <row r="33" spans="2:35" s="394" customFormat="1" ht="15" customHeight="1" x14ac:dyDescent="0.25">
      <c r="B33" s="1521" t="s">
        <v>390</v>
      </c>
      <c r="C33" s="1521"/>
      <c r="D33" s="1521"/>
      <c r="E33" s="1521"/>
      <c r="F33" s="1521"/>
      <c r="G33" s="1521"/>
      <c r="H33" s="1521"/>
      <c r="I33" s="1521"/>
      <c r="J33" s="1521"/>
      <c r="K33" s="1521"/>
      <c r="L33" s="1521"/>
      <c r="M33" s="1521"/>
      <c r="N33" s="1521"/>
      <c r="O33" s="1521"/>
      <c r="P33" s="1521"/>
      <c r="Q33" s="1521"/>
      <c r="R33" s="1521"/>
      <c r="S33" s="1521"/>
      <c r="T33" s="1521"/>
      <c r="U33" s="1521"/>
      <c r="V33" s="1521"/>
      <c r="W33" s="1521"/>
      <c r="X33" s="1521"/>
      <c r="Z33" s="329"/>
      <c r="AA33" s="329"/>
      <c r="AB33" s="329"/>
      <c r="AC33" s="604">
        <v>44957</v>
      </c>
      <c r="AD33" s="602">
        <v>19275</v>
      </c>
      <c r="AE33" s="602">
        <v>18183</v>
      </c>
      <c r="AF33" s="596"/>
      <c r="AG33" s="329"/>
      <c r="AH33" s="329"/>
      <c r="AI33" s="329"/>
    </row>
    <row r="34" spans="2:35" s="394" customFormat="1" ht="11.25" customHeight="1" x14ac:dyDescent="0.25">
      <c r="B34" s="1521"/>
      <c r="C34" s="1521"/>
      <c r="D34" s="1521"/>
      <c r="E34" s="1521"/>
      <c r="F34" s="1521"/>
      <c r="G34" s="1521"/>
      <c r="H34" s="1521"/>
      <c r="I34" s="1521"/>
      <c r="J34" s="1521"/>
      <c r="K34" s="1521"/>
      <c r="L34" s="1521"/>
      <c r="M34" s="1521"/>
      <c r="N34" s="1521"/>
      <c r="O34" s="1521"/>
      <c r="P34" s="1521"/>
      <c r="Q34" s="1521"/>
      <c r="R34" s="1521"/>
      <c r="S34" s="1521"/>
      <c r="T34" s="1521"/>
      <c r="U34" s="1521"/>
      <c r="V34" s="1521"/>
      <c r="W34" s="1521"/>
      <c r="X34" s="1521"/>
      <c r="Z34" s="329"/>
      <c r="AA34" s="329"/>
      <c r="AB34" s="329"/>
      <c r="AC34" s="604">
        <v>44985</v>
      </c>
      <c r="AD34" s="602">
        <v>22255</v>
      </c>
      <c r="AE34" s="602">
        <v>17384</v>
      </c>
      <c r="AF34" s="596"/>
      <c r="AG34" s="329"/>
      <c r="AH34" s="329"/>
      <c r="AI34" s="329"/>
    </row>
    <row r="35" spans="2:35" x14ac:dyDescent="0.25">
      <c r="B35" s="1481"/>
      <c r="C35" s="1481"/>
      <c r="D35" s="1481"/>
      <c r="AC35" s="604">
        <v>45016</v>
      </c>
      <c r="AD35" s="602">
        <v>31089</v>
      </c>
      <c r="AE35" s="602">
        <v>20191</v>
      </c>
    </row>
    <row r="36" spans="2:35" x14ac:dyDescent="0.25">
      <c r="B36" s="1470"/>
      <c r="C36" s="1470"/>
      <c r="D36" s="1470"/>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1361"/>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28">
        <v>45382</v>
      </c>
      <c r="AD47" s="602">
        <v>28951</v>
      </c>
      <c r="AE47" s="602">
        <v>17739</v>
      </c>
    </row>
    <row r="48" spans="2:35" x14ac:dyDescent="0.25">
      <c r="AC48" s="1328">
        <v>45412</v>
      </c>
      <c r="AD48" s="602">
        <v>28355</v>
      </c>
      <c r="AE48" s="602">
        <v>17505</v>
      </c>
    </row>
    <row r="49" spans="29:31" x14ac:dyDescent="0.25">
      <c r="AC49" s="1328">
        <v>45443</v>
      </c>
      <c r="AD49" s="602">
        <v>27570</v>
      </c>
      <c r="AE49" s="602">
        <v>17074</v>
      </c>
    </row>
    <row r="50" spans="29:31" x14ac:dyDescent="0.25">
      <c r="AC50" s="1328">
        <v>45473</v>
      </c>
      <c r="AD50" s="602">
        <v>28451</v>
      </c>
      <c r="AE50" s="602">
        <v>16876</v>
      </c>
    </row>
    <row r="51" spans="29:31" x14ac:dyDescent="0.25">
      <c r="AC51" s="1328">
        <v>45504</v>
      </c>
      <c r="AD51" s="602">
        <v>23693</v>
      </c>
      <c r="AE51" s="602">
        <v>14856</v>
      </c>
    </row>
    <row r="52" spans="29:31" x14ac:dyDescent="0.25">
      <c r="AC52" s="1328">
        <v>45535</v>
      </c>
      <c r="AD52" s="602">
        <v>21725</v>
      </c>
      <c r="AE52" s="602">
        <v>15859</v>
      </c>
    </row>
    <row r="53" spans="29:31" x14ac:dyDescent="0.25">
      <c r="AC53" s="1328">
        <v>45565</v>
      </c>
      <c r="AD53" s="602">
        <v>21233</v>
      </c>
      <c r="AE53" s="602">
        <v>16108</v>
      </c>
    </row>
    <row r="54" spans="29:31" x14ac:dyDescent="0.25">
      <c r="AC54" s="1328">
        <v>45596</v>
      </c>
      <c r="AD54" s="602">
        <v>27120</v>
      </c>
      <c r="AE54" s="602">
        <v>14590</v>
      </c>
    </row>
    <row r="55" spans="29:31" x14ac:dyDescent="0.25">
      <c r="AC55" s="1328">
        <v>45626</v>
      </c>
      <c r="AD55" s="602">
        <v>31086</v>
      </c>
      <c r="AE55" s="602">
        <v>15962</v>
      </c>
    </row>
    <row r="56" spans="29:31" x14ac:dyDescent="0.25">
      <c r="AC56" s="1328">
        <v>45657</v>
      </c>
      <c r="AD56" s="602">
        <v>29012</v>
      </c>
      <c r="AE56" s="602">
        <v>15313</v>
      </c>
    </row>
    <row r="57" spans="29:31" x14ac:dyDescent="0.25">
      <c r="AC57" s="1328">
        <v>45688</v>
      </c>
      <c r="AD57" s="602">
        <v>20443</v>
      </c>
      <c r="AE57" s="602">
        <v>17379</v>
      </c>
    </row>
    <row r="58" spans="29:31" x14ac:dyDescent="0.25">
      <c r="AC58" s="1328">
        <v>45716</v>
      </c>
      <c r="AD58" s="602">
        <v>24566</v>
      </c>
      <c r="AE58" s="602">
        <v>22564</v>
      </c>
    </row>
  </sheetData>
  <mergeCells count="21">
    <mergeCell ref="B2:C2"/>
    <mergeCell ref="B3:C3"/>
    <mergeCell ref="B7:B10"/>
    <mergeCell ref="D7:D9"/>
    <mergeCell ref="F7:G7"/>
    <mergeCell ref="F8:G9"/>
    <mergeCell ref="A4:X4"/>
    <mergeCell ref="B5:X6"/>
    <mergeCell ref="W7:X7"/>
    <mergeCell ref="B33:X34"/>
    <mergeCell ref="B35:D35"/>
    <mergeCell ref="B36:D36"/>
    <mergeCell ref="K9:L9"/>
    <mergeCell ref="M9:N9"/>
    <mergeCell ref="O9:P9"/>
    <mergeCell ref="Q9:R9"/>
    <mergeCell ref="S9:T9"/>
    <mergeCell ref="W9:X9"/>
    <mergeCell ref="I8:J9"/>
    <mergeCell ref="K8:X8"/>
    <mergeCell ref="U9:V9"/>
  </mergeCells>
  <printOptions horizontalCentered="1"/>
  <pageMargins left="0" right="0" top="0.43307086614173229" bottom="0.43307086614173229" header="0" footer="0"/>
  <pageSetup paperSize="9" scale="71"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36"/>
      <c r="C3" s="1536"/>
      <c r="D3" s="1536"/>
      <c r="E3" s="1536"/>
      <c r="F3" s="1536"/>
      <c r="G3" s="1536"/>
      <c r="H3" s="1536"/>
      <c r="I3" s="1536"/>
      <c r="J3" s="1536"/>
      <c r="K3" s="1536"/>
      <c r="L3" s="618"/>
      <c r="M3" s="618"/>
      <c r="W3" s="620"/>
      <c r="AA3" s="620"/>
      <c r="AD3" s="620"/>
    </row>
    <row r="4" spans="2:32" s="621" customFormat="1" ht="2.25" customHeight="1" x14ac:dyDescent="0.25">
      <c r="B4" s="1537"/>
      <c r="C4" s="1537"/>
      <c r="D4" s="1537"/>
      <c r="E4" s="1537"/>
      <c r="F4" s="1537"/>
      <c r="G4" s="1537"/>
      <c r="H4" s="1537"/>
      <c r="I4" s="1537"/>
      <c r="J4" s="1537"/>
      <c r="K4" s="1537"/>
      <c r="L4" s="1537"/>
      <c r="M4" s="1537"/>
      <c r="N4" s="1537"/>
      <c r="O4" s="1537"/>
      <c r="P4" s="1537"/>
      <c r="Q4" s="1537"/>
      <c r="R4" s="1537"/>
      <c r="S4" s="1537"/>
      <c r="T4" s="1537"/>
      <c r="U4" s="1537"/>
      <c r="V4" s="1537"/>
      <c r="W4" s="1537"/>
      <c r="X4" s="1537"/>
      <c r="Y4" s="1537"/>
      <c r="Z4" s="1537"/>
      <c r="AA4" s="1537"/>
      <c r="AB4" s="1537"/>
      <c r="AC4" s="1537"/>
      <c r="AD4" s="1537"/>
    </row>
    <row r="5" spans="2:32" s="621" customFormat="1" ht="39" customHeight="1" x14ac:dyDescent="0.25">
      <c r="B5" s="1552" t="s">
        <v>429</v>
      </c>
      <c r="C5" s="1552"/>
      <c r="D5" s="1552"/>
      <c r="E5" s="1552"/>
      <c r="F5" s="1552"/>
      <c r="G5" s="1552"/>
      <c r="H5" s="1552"/>
      <c r="I5" s="1552"/>
      <c r="J5" s="1552"/>
      <c r="K5" s="1552"/>
      <c r="L5" s="1552"/>
      <c r="M5" s="1552"/>
      <c r="N5" s="1552"/>
      <c r="O5" s="1552"/>
      <c r="P5" s="1552"/>
      <c r="Q5" s="1552"/>
      <c r="R5" s="1552"/>
      <c r="S5" s="1552"/>
      <c r="T5" s="1552"/>
      <c r="U5" s="1552"/>
      <c r="V5" s="1552"/>
      <c r="W5" s="1552"/>
      <c r="X5" s="1552"/>
      <c r="Y5" s="1552"/>
      <c r="Z5" s="1552"/>
      <c r="AA5" s="1552"/>
      <c r="AB5" s="1552"/>
      <c r="AC5" s="1552"/>
      <c r="AD5" s="1552"/>
      <c r="AE5" s="821"/>
    </row>
    <row r="6" spans="2:32" s="621" customFormat="1" ht="14.25" customHeight="1" x14ac:dyDescent="0.25">
      <c r="B6" s="1472" t="str">
        <f>porsaad!$B$6</f>
        <v>Situación a 28 de febrero de 2025</v>
      </c>
      <c r="C6" s="1472"/>
      <c r="D6" s="1472"/>
      <c r="E6" s="1472"/>
      <c r="F6" s="1472"/>
      <c r="G6" s="1472"/>
      <c r="H6" s="1472"/>
      <c r="I6" s="1472"/>
      <c r="J6" s="1472"/>
      <c r="K6" s="1472"/>
      <c r="L6" s="1472"/>
      <c r="M6" s="1472"/>
      <c r="N6" s="1472"/>
      <c r="O6" s="1472"/>
      <c r="P6" s="1472"/>
      <c r="Q6" s="1472"/>
      <c r="R6" s="1472"/>
      <c r="S6" s="1472"/>
      <c r="T6" s="1472"/>
      <c r="U6" s="1472"/>
      <c r="V6" s="1472"/>
      <c r="W6" s="1472"/>
      <c r="X6" s="1472"/>
      <c r="Y6" s="1472"/>
      <c r="Z6" s="1472"/>
      <c r="AA6" s="1472"/>
      <c r="AB6" s="1472"/>
      <c r="AC6" s="1472"/>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546" t="s">
        <v>27</v>
      </c>
      <c r="C8" s="625"/>
      <c r="D8" s="1567" t="s">
        <v>112</v>
      </c>
      <c r="E8" s="1577" t="s">
        <v>26</v>
      </c>
      <c r="F8" s="1578"/>
      <c r="G8" s="1578"/>
      <c r="H8" s="1578"/>
      <c r="I8" s="1578"/>
      <c r="J8" s="1578"/>
      <c r="K8" s="1578"/>
      <c r="L8" s="1578"/>
      <c r="M8" s="1578"/>
      <c r="N8" s="1578"/>
      <c r="O8" s="1578"/>
      <c r="P8" s="1578"/>
      <c r="Q8" s="1578"/>
      <c r="R8" s="1578"/>
      <c r="S8" s="1578"/>
      <c r="T8" s="1578"/>
      <c r="U8" s="1578"/>
      <c r="V8" s="1578"/>
      <c r="W8" s="1578"/>
      <c r="X8" s="1578"/>
      <c r="Y8" s="1578"/>
      <c r="Z8" s="1578"/>
      <c r="AA8" s="1549"/>
      <c r="AB8" s="625"/>
      <c r="AC8" s="1567" t="s">
        <v>0</v>
      </c>
      <c r="AD8" s="1579"/>
    </row>
    <row r="9" spans="2:32" s="626" customFormat="1" ht="21.75" customHeight="1" x14ac:dyDescent="0.25">
      <c r="B9" s="1576"/>
      <c r="C9" s="625"/>
      <c r="D9" s="1568"/>
      <c r="E9" s="1640" t="s">
        <v>22</v>
      </c>
      <c r="F9" s="1581"/>
      <c r="G9" s="627"/>
      <c r="H9" s="1568" t="s">
        <v>21</v>
      </c>
      <c r="I9" s="1641"/>
      <c r="J9" s="627"/>
      <c r="K9" s="1568" t="s">
        <v>20</v>
      </c>
      <c r="L9" s="1641"/>
      <c r="M9" s="627"/>
      <c r="N9" s="1568" t="s">
        <v>19</v>
      </c>
      <c r="O9" s="1641"/>
      <c r="P9" s="627"/>
      <c r="Q9" s="1568" t="s">
        <v>18</v>
      </c>
      <c r="R9" s="1641"/>
      <c r="S9" s="627"/>
      <c r="T9" s="1568" t="s">
        <v>17</v>
      </c>
      <c r="U9" s="1641"/>
      <c r="V9" s="627"/>
      <c r="W9" s="1568" t="s">
        <v>16</v>
      </c>
      <c r="X9" s="1641"/>
      <c r="Y9" s="627"/>
      <c r="Z9" s="1568" t="s">
        <v>15</v>
      </c>
      <c r="AA9" s="1641"/>
      <c r="AB9" s="625"/>
      <c r="AC9" s="1580"/>
      <c r="AD9" s="1581"/>
    </row>
    <row r="10" spans="2:32" s="626" customFormat="1" ht="21.75" customHeight="1" x14ac:dyDescent="0.25">
      <c r="B10" s="1547"/>
      <c r="C10" s="628"/>
      <c r="D10" s="1569"/>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70" t="s">
        <v>24</v>
      </c>
      <c r="D12" s="793" t="s">
        <v>31</v>
      </c>
      <c r="E12" s="796">
        <v>469</v>
      </c>
      <c r="F12" s="795">
        <v>0.178589788015064</v>
      </c>
      <c r="G12" s="634"/>
      <c r="H12" s="796">
        <v>10274</v>
      </c>
      <c r="I12" s="795">
        <v>3.9122206440656022</v>
      </c>
      <c r="J12" s="634"/>
      <c r="K12" s="796">
        <v>6172</v>
      </c>
      <c r="L12" s="795">
        <v>2.3502263787398188</v>
      </c>
      <c r="M12" s="634"/>
      <c r="N12" s="796">
        <v>8736</v>
      </c>
      <c r="O12" s="795">
        <v>3.32656799168358</v>
      </c>
      <c r="P12" s="634"/>
      <c r="Q12" s="796">
        <v>8380</v>
      </c>
      <c r="R12" s="795">
        <v>3.1910072997147894</v>
      </c>
      <c r="S12" s="634"/>
      <c r="T12" s="796">
        <v>11360</v>
      </c>
      <c r="U12" s="795">
        <v>4.3257569122625306</v>
      </c>
      <c r="V12" s="634"/>
      <c r="W12" s="796">
        <v>37775</v>
      </c>
      <c r="X12" s="795">
        <v>14.384284098654675</v>
      </c>
      <c r="Y12" s="634"/>
      <c r="Z12" s="796">
        <v>179447</v>
      </c>
      <c r="AA12" s="795">
        <f t="shared" ref="AA12:AA19" si="0">Z12*100/$AC12</f>
        <v>68.33134688686394</v>
      </c>
      <c r="AB12" s="637"/>
      <c r="AC12" s="675">
        <f>E12+H12+K12+N12+Q12+T12+W12+Z12</f>
        <v>262613</v>
      </c>
      <c r="AD12" s="676">
        <f>F12+I12+L12+O12+R12+U12+X12+AA12</f>
        <v>100</v>
      </c>
      <c r="AF12" s="797"/>
    </row>
    <row r="13" spans="2:32" s="633" customFormat="1" ht="21" customHeight="1" x14ac:dyDescent="0.25">
      <c r="B13" s="1571"/>
      <c r="D13" s="798" t="s">
        <v>49</v>
      </c>
      <c r="E13" s="801">
        <v>676</v>
      </c>
      <c r="F13" s="800">
        <v>0.18702551957681326</v>
      </c>
      <c r="G13" s="634"/>
      <c r="H13" s="801">
        <v>12087</v>
      </c>
      <c r="I13" s="800">
        <v>3.3440494898297959</v>
      </c>
      <c r="J13" s="634"/>
      <c r="K13" s="801">
        <v>7843</v>
      </c>
      <c r="L13" s="800">
        <v>2.1698833580487373</v>
      </c>
      <c r="M13" s="634"/>
      <c r="N13" s="801">
        <v>11217</v>
      </c>
      <c r="O13" s="800">
        <v>3.1033509661140743</v>
      </c>
      <c r="P13" s="634"/>
      <c r="Q13" s="801">
        <v>12504</v>
      </c>
      <c r="R13" s="800">
        <v>3.4594187822314688</v>
      </c>
      <c r="S13" s="634"/>
      <c r="T13" s="801">
        <v>20452</v>
      </c>
      <c r="U13" s="800">
        <v>5.6583519621079654</v>
      </c>
      <c r="V13" s="634"/>
      <c r="W13" s="801">
        <v>64792</v>
      </c>
      <c r="X13" s="800">
        <v>17.925676722516101</v>
      </c>
      <c r="Y13" s="634"/>
      <c r="Z13" s="801">
        <v>231877</v>
      </c>
      <c r="AA13" s="800">
        <f t="shared" si="0"/>
        <v>64.15224319957504</v>
      </c>
      <c r="AB13" s="637"/>
      <c r="AC13" s="683">
        <f t="shared" ref="AC13:AD15" si="1">E13+H13+K13+N13+Q13+T13+W13+Z13</f>
        <v>361448</v>
      </c>
      <c r="AD13" s="684">
        <f t="shared" si="1"/>
        <v>100</v>
      </c>
      <c r="AF13" s="797"/>
    </row>
    <row r="14" spans="2:32" s="633" customFormat="1" ht="21" customHeight="1" x14ac:dyDescent="0.25">
      <c r="B14" s="1571"/>
      <c r="D14" s="802" t="s">
        <v>50</v>
      </c>
      <c r="E14" s="805">
        <v>318</v>
      </c>
      <c r="F14" s="804">
        <v>9.4851473926284291E-2</v>
      </c>
      <c r="G14" s="634"/>
      <c r="H14" s="805">
        <v>8997</v>
      </c>
      <c r="I14" s="804">
        <v>2.6835808519332698</v>
      </c>
      <c r="J14" s="634"/>
      <c r="K14" s="805">
        <v>6888</v>
      </c>
      <c r="L14" s="804">
        <v>2.0545187182523468</v>
      </c>
      <c r="M14" s="634"/>
      <c r="N14" s="805">
        <v>8967</v>
      </c>
      <c r="O14" s="804">
        <v>2.6746325996760731</v>
      </c>
      <c r="P14" s="634"/>
      <c r="Q14" s="805">
        <v>12121</v>
      </c>
      <c r="R14" s="804">
        <v>3.6153921869826791</v>
      </c>
      <c r="S14" s="634"/>
      <c r="T14" s="805">
        <v>21520</v>
      </c>
      <c r="U14" s="804">
        <v>6.418879619162384</v>
      </c>
      <c r="V14" s="634"/>
      <c r="W14" s="805">
        <v>78003</v>
      </c>
      <c r="X14" s="804">
        <v>23.266350693936964</v>
      </c>
      <c r="Y14" s="634"/>
      <c r="Z14" s="805">
        <v>198447</v>
      </c>
      <c r="AA14" s="804">
        <f t="shared" si="0"/>
        <v>59.191793856129998</v>
      </c>
      <c r="AB14" s="637"/>
      <c r="AC14" s="691">
        <f t="shared" si="1"/>
        <v>335261</v>
      </c>
      <c r="AD14" s="692">
        <f t="shared" si="1"/>
        <v>100</v>
      </c>
      <c r="AF14" s="797"/>
    </row>
    <row r="15" spans="2:32" s="633" customFormat="1" ht="21" customHeight="1" x14ac:dyDescent="0.25">
      <c r="B15" s="1572"/>
      <c r="D15" s="904" t="s">
        <v>68</v>
      </c>
      <c r="E15" s="809">
        <f>SUM(E12:E14)</f>
        <v>1463</v>
      </c>
      <c r="F15" s="810">
        <f t="shared" ref="F15:F19" si="2">E15*100/$AC15</f>
        <v>0.15250353895772223</v>
      </c>
      <c r="G15" s="634"/>
      <c r="H15" s="809">
        <f>SUM(H12:H14)</f>
        <v>31358</v>
      </c>
      <c r="I15" s="810">
        <f t="shared" ref="I15:I19" si="3">H15*100/$AC15</f>
        <v>3.2687668999564274</v>
      </c>
      <c r="J15" s="634"/>
      <c r="K15" s="809">
        <f>SUM(K12:K14)</f>
        <v>20903</v>
      </c>
      <c r="L15" s="810">
        <f t="shared" ref="L15:L19" si="4">K15*100/$AC15</f>
        <v>2.1789347059694242</v>
      </c>
      <c r="M15" s="634"/>
      <c r="N15" s="809">
        <f>SUM(N12:N14)</f>
        <v>28920</v>
      </c>
      <c r="O15" s="810">
        <f t="shared" ref="O15:O19" si="5">N15*100/$AC15</f>
        <v>3.0146290817890136</v>
      </c>
      <c r="P15" s="634"/>
      <c r="Q15" s="809">
        <f>SUM(Q12:Q14)</f>
        <v>33005</v>
      </c>
      <c r="R15" s="810">
        <f t="shared" ref="R15:R19" si="6">Q15*100/$AC15</f>
        <v>3.4404506516060303</v>
      </c>
      <c r="S15" s="634"/>
      <c r="T15" s="809">
        <f>SUM(T12:T14)</f>
        <v>53332</v>
      </c>
      <c r="U15" s="810">
        <f t="shared" ref="U15:U19" si="7">T15*100/$AC15</f>
        <v>5.5593429526269595</v>
      </c>
      <c r="V15" s="634"/>
      <c r="W15" s="809">
        <f>SUM(W12:W14)</f>
        <v>180570</v>
      </c>
      <c r="X15" s="810">
        <f t="shared" ref="X15:X19" si="8">W15*100/$AC15</f>
        <v>18.82266850963493</v>
      </c>
      <c r="Y15" s="634"/>
      <c r="Z15" s="809">
        <f>SUM(Z12:Z14)</f>
        <v>609771</v>
      </c>
      <c r="AA15" s="810">
        <f t="shared" si="0"/>
        <v>63.562703659459494</v>
      </c>
      <c r="AB15" s="637"/>
      <c r="AC15" s="811">
        <f>SUM(AC12:AC14)</f>
        <v>959322</v>
      </c>
      <c r="AD15" s="812">
        <f t="shared" si="1"/>
        <v>100</v>
      </c>
      <c r="AF15" s="797"/>
    </row>
    <row r="16" spans="2:32" s="633" customFormat="1" ht="21" customHeight="1" x14ac:dyDescent="0.25">
      <c r="B16" s="1570" t="s">
        <v>23</v>
      </c>
      <c r="D16" s="793" t="s">
        <v>31</v>
      </c>
      <c r="E16" s="796">
        <v>603</v>
      </c>
      <c r="F16" s="795">
        <v>0.40227622967771204</v>
      </c>
      <c r="G16" s="634"/>
      <c r="H16" s="796">
        <v>21882</v>
      </c>
      <c r="I16" s="795">
        <v>14.598023976463839</v>
      </c>
      <c r="J16" s="634"/>
      <c r="K16" s="796">
        <v>9616</v>
      </c>
      <c r="L16" s="795">
        <v>6.4150716825553546</v>
      </c>
      <c r="M16" s="634"/>
      <c r="N16" s="796">
        <v>10794</v>
      </c>
      <c r="O16" s="795">
        <v>7.2009446486587461</v>
      </c>
      <c r="P16" s="634"/>
      <c r="Q16" s="796">
        <v>9464</v>
      </c>
      <c r="R16" s="795">
        <v>6.3136687191871754</v>
      </c>
      <c r="S16" s="634"/>
      <c r="T16" s="796">
        <v>12454</v>
      </c>
      <c r="U16" s="795">
        <v>8.308371748600706</v>
      </c>
      <c r="V16" s="634"/>
      <c r="W16" s="796">
        <v>28344</v>
      </c>
      <c r="X16" s="795">
        <v>18.908984169129468</v>
      </c>
      <c r="Y16" s="634"/>
      <c r="Z16" s="796">
        <v>56740</v>
      </c>
      <c r="AA16" s="795">
        <f t="shared" si="0"/>
        <v>37.852658825726998</v>
      </c>
      <c r="AB16" s="637"/>
      <c r="AC16" s="675">
        <f>E16+H16+K16+N16+Q16+T16+W16+Z16</f>
        <v>149897</v>
      </c>
      <c r="AD16" s="676">
        <f>F16+I16+L16+O16+R16+U16+X16+AA16</f>
        <v>100</v>
      </c>
      <c r="AF16" s="797"/>
    </row>
    <row r="17" spans="2:32" s="633" customFormat="1" ht="21" customHeight="1" x14ac:dyDescent="0.25">
      <c r="B17" s="1571"/>
      <c r="D17" s="798" t="s">
        <v>49</v>
      </c>
      <c r="E17" s="801">
        <v>856</v>
      </c>
      <c r="F17" s="800">
        <v>0.39396352155523545</v>
      </c>
      <c r="G17" s="634"/>
      <c r="H17" s="801">
        <v>29957</v>
      </c>
      <c r="I17" s="800">
        <v>13.787342541156761</v>
      </c>
      <c r="J17" s="634"/>
      <c r="K17" s="801">
        <v>12411</v>
      </c>
      <c r="L17" s="800">
        <v>5.7120108247920873</v>
      </c>
      <c r="M17" s="634"/>
      <c r="N17" s="801">
        <v>14694</v>
      </c>
      <c r="O17" s="800">
        <v>6.7627336281923238</v>
      </c>
      <c r="P17" s="634"/>
      <c r="Q17" s="801">
        <v>14918</v>
      </c>
      <c r="R17" s="800">
        <v>6.865826886169395</v>
      </c>
      <c r="S17" s="634"/>
      <c r="T17" s="801">
        <v>21961</v>
      </c>
      <c r="U17" s="800">
        <v>10.107281421582389</v>
      </c>
      <c r="V17" s="634"/>
      <c r="W17" s="801">
        <v>44064</v>
      </c>
      <c r="X17" s="800">
        <v>20.2799166049181</v>
      </c>
      <c r="Y17" s="634"/>
      <c r="Z17" s="801">
        <v>78418</v>
      </c>
      <c r="AA17" s="800">
        <f t="shared" si="0"/>
        <v>36.090924571633707</v>
      </c>
      <c r="AB17" s="637"/>
      <c r="AC17" s="683">
        <f t="shared" ref="AC17:AD19" si="9">E17+H17+K17+N17+Q17+T17+W17+Z17</f>
        <v>217279</v>
      </c>
      <c r="AD17" s="684">
        <f t="shared" si="9"/>
        <v>100</v>
      </c>
      <c r="AF17" s="797"/>
    </row>
    <row r="18" spans="2:32" s="633" customFormat="1" ht="21" customHeight="1" x14ac:dyDescent="0.25">
      <c r="B18" s="1571"/>
      <c r="D18" s="802" t="s">
        <v>50</v>
      </c>
      <c r="E18" s="805">
        <v>359</v>
      </c>
      <c r="F18" s="804">
        <v>0.18224090318388564</v>
      </c>
      <c r="G18" s="634"/>
      <c r="H18" s="805">
        <v>20658</v>
      </c>
      <c r="I18" s="804">
        <v>10.486720272904483</v>
      </c>
      <c r="J18" s="634"/>
      <c r="K18" s="805">
        <v>11815</v>
      </c>
      <c r="L18" s="804">
        <v>5.9977054905782978</v>
      </c>
      <c r="M18" s="634"/>
      <c r="N18" s="805">
        <v>12569</v>
      </c>
      <c r="O18" s="804">
        <v>6.3804621507472383</v>
      </c>
      <c r="P18" s="634"/>
      <c r="Q18" s="805">
        <v>13713</v>
      </c>
      <c r="R18" s="804">
        <v>6.961196393762183</v>
      </c>
      <c r="S18" s="634"/>
      <c r="T18" s="805">
        <v>20843</v>
      </c>
      <c r="U18" s="804">
        <v>10.580632716049383</v>
      </c>
      <c r="V18" s="634"/>
      <c r="W18" s="805">
        <v>41013</v>
      </c>
      <c r="X18" s="804">
        <v>20.819627192982455</v>
      </c>
      <c r="Y18" s="634"/>
      <c r="Z18" s="805">
        <v>76022</v>
      </c>
      <c r="AA18" s="804">
        <f t="shared" si="0"/>
        <v>38.591414879792076</v>
      </c>
      <c r="AB18" s="637"/>
      <c r="AC18" s="691">
        <f t="shared" si="9"/>
        <v>196992</v>
      </c>
      <c r="AD18" s="692">
        <f t="shared" si="9"/>
        <v>100</v>
      </c>
      <c r="AF18" s="797"/>
    </row>
    <row r="19" spans="2:32" s="633" customFormat="1" ht="21" customHeight="1" x14ac:dyDescent="0.25">
      <c r="B19" s="1572"/>
      <c r="D19" s="905" t="s">
        <v>68</v>
      </c>
      <c r="E19" s="809">
        <f>SUM(E16:E18)</f>
        <v>1818</v>
      </c>
      <c r="F19" s="810">
        <f t="shared" si="2"/>
        <v>0.32224443782703027</v>
      </c>
      <c r="G19" s="634"/>
      <c r="H19" s="809">
        <f>SUM(H16:H18)</f>
        <v>72497</v>
      </c>
      <c r="I19" s="810">
        <f t="shared" si="3"/>
        <v>12.850250280058422</v>
      </c>
      <c r="J19" s="634"/>
      <c r="K19" s="809">
        <f>SUM(K16:K18)</f>
        <v>33842</v>
      </c>
      <c r="L19" s="810">
        <f t="shared" si="4"/>
        <v>5.9985678024985463</v>
      </c>
      <c r="M19" s="634"/>
      <c r="N19" s="809">
        <f>SUM(N16:N18)</f>
        <v>38057</v>
      </c>
      <c r="O19" s="810">
        <f t="shared" si="5"/>
        <v>6.7456856822790376</v>
      </c>
      <c r="P19" s="634"/>
      <c r="Q19" s="809">
        <f>SUM(Q16:Q18)</f>
        <v>38095</v>
      </c>
      <c r="R19" s="810">
        <f t="shared" si="6"/>
        <v>6.752421264587853</v>
      </c>
      <c r="S19" s="634"/>
      <c r="T19" s="809">
        <f>SUM(T16:T18)</f>
        <v>55258</v>
      </c>
      <c r="U19" s="810">
        <f t="shared" si="7"/>
        <v>9.7946001900143216</v>
      </c>
      <c r="V19" s="634"/>
      <c r="W19" s="809">
        <f>SUM(W16:W18)</f>
        <v>113421</v>
      </c>
      <c r="X19" s="810">
        <f t="shared" si="8"/>
        <v>20.104117922321009</v>
      </c>
      <c r="Y19" s="634"/>
      <c r="Z19" s="809">
        <f>SUM(Z16:Z18)</f>
        <v>211180</v>
      </c>
      <c r="AA19" s="810">
        <f t="shared" si="0"/>
        <v>37.43211242041378</v>
      </c>
      <c r="AB19" s="637"/>
      <c r="AC19" s="811">
        <f>SUM(AC16:AC18)</f>
        <v>564168</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636" t="s">
        <v>0</v>
      </c>
      <c r="C21" s="1637"/>
      <c r="D21" s="1638"/>
      <c r="E21" s="1250">
        <f>E15+E19</f>
        <v>3281</v>
      </c>
      <c r="F21" s="1251">
        <f>E21*100/$AC21</f>
        <v>0.21536078346428267</v>
      </c>
      <c r="G21" s="1245"/>
      <c r="H21" s="1250">
        <f>H15+H19</f>
        <v>103855</v>
      </c>
      <c r="I21" s="1251">
        <f>H21*100/$AC21</f>
        <v>6.8169137966117272</v>
      </c>
      <c r="J21" s="1245"/>
      <c r="K21" s="1250">
        <f>K15+K19</f>
        <v>54745</v>
      </c>
      <c r="L21" s="1251">
        <f>K21*100/$AC21</f>
        <v>3.5933941148284529</v>
      </c>
      <c r="M21" s="1245"/>
      <c r="N21" s="1250">
        <f>N15+N19</f>
        <v>66977</v>
      </c>
      <c r="O21" s="1251">
        <f>N21*100/$AC21</f>
        <v>4.3962874715291864</v>
      </c>
      <c r="P21" s="1245"/>
      <c r="Q21" s="1250">
        <f>Q15+Q19</f>
        <v>71100</v>
      </c>
      <c r="R21" s="1251">
        <f>Q21*100/$AC21</f>
        <v>4.666916093968454</v>
      </c>
      <c r="S21" s="1245"/>
      <c r="T21" s="1250">
        <f>T15+T19</f>
        <v>108590</v>
      </c>
      <c r="U21" s="1251">
        <f>T21*100/$AC21</f>
        <v>7.1277133423914831</v>
      </c>
      <c r="V21" s="1245"/>
      <c r="W21" s="1250">
        <f>W15+W19</f>
        <v>293991</v>
      </c>
      <c r="X21" s="1251">
        <f>W21*100/$AC21</f>
        <v>19.297205757832344</v>
      </c>
      <c r="Y21" s="1245"/>
      <c r="Z21" s="1250">
        <f>Z15+Z19</f>
        <v>820951</v>
      </c>
      <c r="AA21" s="1251">
        <f>Z21*100/$AC21</f>
        <v>53.886208639374068</v>
      </c>
      <c r="AB21" s="1245"/>
      <c r="AC21" s="1250">
        <f>AC15+AC19</f>
        <v>1523490</v>
      </c>
      <c r="AD21" s="1251">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639" t="s">
        <v>14</v>
      </c>
      <c r="D35" s="1639"/>
      <c r="E35" s="1639"/>
      <c r="F35" s="1639"/>
      <c r="G35" s="1639"/>
      <c r="H35" s="1639"/>
      <c r="I35" s="1639"/>
      <c r="J35" s="1639"/>
      <c r="K35" s="1639"/>
      <c r="L35" s="1639"/>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531"/>
      <c r="C44" s="1532"/>
      <c r="D44" s="1532"/>
      <c r="E44" s="1532"/>
      <c r="F44" s="1532"/>
      <c r="G44" s="1532"/>
      <c r="H44" s="1532"/>
      <c r="I44" s="1532"/>
      <c r="J44" s="1532"/>
      <c r="K44" s="1532"/>
      <c r="L44" s="1532"/>
      <c r="M44" s="1532"/>
      <c r="N44" s="1532"/>
      <c r="O44" s="1532"/>
      <c r="P44" s="656"/>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97"/>
      <c r="C2" s="1497"/>
      <c r="D2" s="1497"/>
      <c r="E2" s="1497"/>
      <c r="F2" s="1497"/>
      <c r="G2" s="1497"/>
      <c r="H2" s="1497"/>
      <c r="I2" s="1497"/>
      <c r="O2" s="37"/>
    </row>
    <row r="3" spans="1:50" s="38" customFormat="1" ht="4.5" customHeight="1" x14ac:dyDescent="0.25">
      <c r="B3" s="1498"/>
      <c r="C3" s="1498"/>
      <c r="D3" s="1498"/>
      <c r="E3" s="1498"/>
      <c r="F3" s="1498"/>
      <c r="G3" s="1498"/>
      <c r="H3" s="1498"/>
      <c r="I3" s="1498"/>
      <c r="O3" s="37"/>
    </row>
    <row r="4" spans="1:50" s="38" customFormat="1" ht="37.5" customHeight="1" x14ac:dyDescent="0.25">
      <c r="A4" s="1642" t="s">
        <v>207</v>
      </c>
      <c r="B4" s="1642"/>
      <c r="C4" s="1642"/>
      <c r="D4" s="1642"/>
      <c r="E4" s="1642"/>
      <c r="F4" s="1642"/>
      <c r="G4" s="1642"/>
      <c r="H4" s="1642"/>
      <c r="I4" s="1642"/>
      <c r="J4" s="1642"/>
      <c r="K4" s="1642"/>
      <c r="L4" s="1642"/>
      <c r="M4" s="1642"/>
      <c r="N4" s="1642"/>
      <c r="O4" s="1642"/>
      <c r="P4" s="1642"/>
      <c r="Q4" s="1642"/>
      <c r="R4" s="1642"/>
      <c r="S4" s="1642"/>
      <c r="T4" s="1642"/>
      <c r="U4" s="1642"/>
      <c r="V4" s="1642"/>
      <c r="W4" s="1642"/>
      <c r="X4" s="1642"/>
      <c r="Y4" s="1642"/>
      <c r="Z4" s="1642"/>
    </row>
    <row r="5" spans="1:50" s="38" customFormat="1" ht="17.25" customHeight="1" x14ac:dyDescent="0.25">
      <c r="B5" s="1509" t="e">
        <f>#REF!</f>
        <v>#REF!</v>
      </c>
      <c r="C5" s="1509"/>
      <c r="D5" s="1509"/>
      <c r="E5" s="1509"/>
      <c r="F5" s="1509"/>
      <c r="G5" s="1509"/>
      <c r="H5" s="1509"/>
      <c r="I5" s="1509"/>
      <c r="J5" s="1509"/>
      <c r="K5" s="1509"/>
      <c r="L5" s="1509"/>
      <c r="M5" s="1509"/>
      <c r="N5" s="1509"/>
      <c r="O5" s="1509"/>
      <c r="P5" s="1509"/>
      <c r="Q5" s="1509"/>
      <c r="R5" s="1509"/>
      <c r="S5" s="1509"/>
      <c r="T5" s="1509"/>
      <c r="U5" s="1509"/>
      <c r="V5" s="1509"/>
      <c r="W5" s="1509"/>
      <c r="X5" s="1509"/>
      <c r="Y5" s="1509"/>
      <c r="Z5" s="1509"/>
    </row>
    <row r="6" spans="1:50" s="38" customFormat="1" ht="6" customHeight="1" x14ac:dyDescent="0.25">
      <c r="O6" s="37"/>
    </row>
    <row r="7" spans="1:50" s="41" customFormat="1" ht="12.75" customHeight="1" x14ac:dyDescent="0.25">
      <c r="A7" s="39"/>
      <c r="B7" s="1499" t="s">
        <v>12</v>
      </c>
      <c r="C7" s="40"/>
      <c r="D7" s="1505" t="s">
        <v>109</v>
      </c>
      <c r="E7" s="1502"/>
      <c r="F7" s="181"/>
      <c r="G7" s="1502"/>
      <c r="H7" s="1502"/>
      <c r="I7" s="181"/>
      <c r="J7" s="1502"/>
      <c r="K7" s="1502"/>
      <c r="L7" s="181"/>
      <c r="M7" s="1502"/>
      <c r="N7" s="1503"/>
      <c r="O7" s="40"/>
      <c r="P7" s="1505" t="s">
        <v>179</v>
      </c>
      <c r="Q7" s="1502"/>
      <c r="R7" s="181"/>
      <c r="S7" s="1502"/>
      <c r="T7" s="1502"/>
      <c r="U7" s="181"/>
      <c r="V7" s="1502"/>
      <c r="W7" s="1502"/>
      <c r="X7" s="181"/>
      <c r="Y7" s="1502"/>
      <c r="Z7" s="1503"/>
      <c r="AA7" s="116"/>
      <c r="AB7" s="116"/>
      <c r="AC7" s="117"/>
      <c r="AD7" s="117"/>
      <c r="AE7" s="117"/>
      <c r="AF7" s="117"/>
      <c r="AG7" s="117"/>
      <c r="AH7" s="117"/>
      <c r="AI7" s="118"/>
    </row>
    <row r="8" spans="1:50" s="41" customFormat="1" ht="37.5" customHeight="1" x14ac:dyDescent="0.25">
      <c r="A8" s="39"/>
      <c r="B8" s="1500"/>
      <c r="C8" s="40"/>
      <c r="D8" s="1506"/>
      <c r="E8" s="1507"/>
      <c r="F8" s="40"/>
      <c r="G8" s="1505" t="s">
        <v>169</v>
      </c>
      <c r="H8" s="1503"/>
      <c r="I8" s="40"/>
      <c r="J8" s="1505" t="s">
        <v>175</v>
      </c>
      <c r="K8" s="1503"/>
      <c r="L8" s="40"/>
      <c r="M8" s="1505" t="s">
        <v>170</v>
      </c>
      <c r="N8" s="1503"/>
      <c r="O8" s="40"/>
      <c r="P8" s="1506"/>
      <c r="Q8" s="1508"/>
      <c r="R8" s="130"/>
      <c r="S8" s="1505" t="s">
        <v>180</v>
      </c>
      <c r="T8" s="1503"/>
      <c r="U8" s="40"/>
      <c r="V8" s="1505" t="s">
        <v>181</v>
      </c>
      <c r="W8" s="1503"/>
      <c r="X8" s="40"/>
      <c r="Y8" s="1505" t="s">
        <v>182</v>
      </c>
      <c r="Z8" s="1503"/>
      <c r="AA8" s="116"/>
      <c r="AB8" s="116"/>
      <c r="AC8" s="117"/>
      <c r="AD8" s="117"/>
      <c r="AE8" s="117"/>
      <c r="AF8" s="117"/>
      <c r="AG8" s="117"/>
      <c r="AH8" s="117"/>
      <c r="AI8" s="118"/>
    </row>
    <row r="9" spans="1:50" s="46" customFormat="1" ht="36.75" customHeight="1" x14ac:dyDescent="0.25">
      <c r="A9" s="42"/>
      <c r="B9" s="1501"/>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04" t="s">
        <v>217</v>
      </c>
      <c r="C33" s="1504"/>
      <c r="D33" s="1504"/>
      <c r="E33" s="1504"/>
      <c r="F33" s="1504"/>
      <c r="G33" s="1504"/>
      <c r="H33" s="1504"/>
      <c r="I33" s="1504"/>
      <c r="J33" s="1504"/>
      <c r="K33" s="1504"/>
      <c r="L33" s="1504"/>
      <c r="M33" s="1504"/>
      <c r="O33" s="86"/>
    </row>
    <row r="34" spans="2:19" ht="29.25" customHeight="1" x14ac:dyDescent="0.25">
      <c r="B34" s="1496"/>
      <c r="C34" s="1496"/>
      <c r="D34" s="1496"/>
      <c r="E34" s="1496"/>
      <c r="F34" s="1496"/>
      <c r="G34" s="1496"/>
      <c r="H34" s="1496"/>
      <c r="I34" s="1496"/>
      <c r="J34" s="1496"/>
      <c r="K34" s="1496"/>
      <c r="L34" s="1496"/>
      <c r="M34" s="1496"/>
      <c r="N34" s="1496"/>
      <c r="O34" s="1496"/>
      <c r="P34" s="1496"/>
      <c r="Q34" s="89"/>
      <c r="R34" s="89"/>
      <c r="S34" s="89"/>
    </row>
    <row r="35" spans="2:19" ht="4.5" customHeight="1" x14ac:dyDescent="0.25">
      <c r="B35" s="1495"/>
      <c r="C35" s="1495"/>
      <c r="D35" s="1495"/>
      <c r="E35" s="1495"/>
      <c r="F35" s="1495"/>
      <c r="G35" s="1495"/>
      <c r="H35" s="1495"/>
      <c r="I35" s="1495"/>
      <c r="J35" s="1495"/>
      <c r="K35" s="1495"/>
      <c r="L35" s="1495"/>
      <c r="M35" s="1495"/>
      <c r="N35" s="1495"/>
      <c r="O35" s="1495"/>
      <c r="P35" s="1495"/>
      <c r="Q35" s="89"/>
      <c r="R35" s="89"/>
      <c r="S35" s="89"/>
    </row>
    <row r="38" spans="2:19" x14ac:dyDescent="0.25">
      <c r="L38" s="90"/>
      <c r="M38" s="90"/>
      <c r="N38" s="90"/>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536"/>
      <c r="C3" s="1536"/>
      <c r="D3" s="1536"/>
      <c r="E3" s="1536"/>
      <c r="F3" s="1536"/>
      <c r="G3" s="1536"/>
      <c r="H3" s="1536"/>
      <c r="I3" s="1536"/>
      <c r="J3" s="618"/>
      <c r="Q3" s="620"/>
    </row>
    <row r="4" spans="2:30" s="621" customFormat="1" ht="2.25" customHeight="1" x14ac:dyDescent="0.25">
      <c r="B4" s="1537"/>
      <c r="C4" s="1537"/>
      <c r="D4" s="1537"/>
      <c r="E4" s="1537"/>
      <c r="F4" s="1537"/>
      <c r="G4" s="1537"/>
      <c r="H4" s="1537"/>
      <c r="I4" s="1537"/>
      <c r="J4" s="1537"/>
      <c r="K4" s="1537"/>
      <c r="L4" s="1537"/>
      <c r="M4" s="1537"/>
      <c r="N4" s="1537"/>
      <c r="O4" s="1537"/>
      <c r="P4" s="1537"/>
      <c r="Q4" s="1537"/>
      <c r="R4" s="1537"/>
      <c r="S4" s="1537"/>
      <c r="T4" s="1537"/>
    </row>
    <row r="5" spans="2:30" s="621" customFormat="1" ht="16.5" customHeight="1" x14ac:dyDescent="0.25">
      <c r="B5" s="1538" t="s">
        <v>430</v>
      </c>
      <c r="C5" s="1538"/>
      <c r="D5" s="1538"/>
      <c r="E5" s="1538"/>
      <c r="F5" s="1538"/>
      <c r="G5" s="1538"/>
      <c r="H5" s="1538"/>
      <c r="I5" s="1538"/>
      <c r="J5" s="1538"/>
      <c r="K5" s="1538"/>
      <c r="L5" s="1538"/>
      <c r="M5" s="1538"/>
      <c r="N5" s="1538"/>
      <c r="O5" s="1538"/>
      <c r="P5" s="1538"/>
      <c r="Q5" s="1538"/>
      <c r="R5" s="1538"/>
      <c r="S5" s="1538"/>
      <c r="T5" s="1538"/>
      <c r="U5" s="1538"/>
      <c r="V5" s="1538"/>
      <c r="W5" s="1538"/>
      <c r="X5" s="1538"/>
      <c r="Y5" s="1538"/>
      <c r="Z5" s="1538"/>
      <c r="AA5" s="1538"/>
      <c r="AB5" s="1538"/>
      <c r="AC5" s="1538"/>
    </row>
    <row r="6" spans="2:30" s="621" customFormat="1" ht="14.25" customHeight="1" x14ac:dyDescent="0.25">
      <c r="B6" s="1472" t="str">
        <f>porsaad!$B$6</f>
        <v>Situación a 28 de febrero de 2025</v>
      </c>
      <c r="C6" s="1472"/>
      <c r="D6" s="1472"/>
      <c r="E6" s="1472"/>
      <c r="F6" s="1472"/>
      <c r="G6" s="1472"/>
      <c r="H6" s="1472"/>
      <c r="I6" s="1472"/>
      <c r="J6" s="1472"/>
      <c r="K6" s="1472"/>
      <c r="L6" s="1472"/>
      <c r="M6" s="1472"/>
      <c r="N6" s="1472"/>
      <c r="O6" s="1472"/>
      <c r="P6" s="1472"/>
      <c r="Q6" s="1472"/>
      <c r="R6" s="1472"/>
      <c r="S6" s="1472"/>
      <c r="T6" s="1472"/>
      <c r="U6" s="1472"/>
      <c r="V6" s="1472"/>
      <c r="W6" s="1472"/>
      <c r="X6" s="1472"/>
      <c r="Y6" s="1472"/>
      <c r="Z6" s="1472"/>
      <c r="AA6" s="1472"/>
      <c r="AB6" s="1472"/>
      <c r="AC6" s="1472"/>
    </row>
    <row r="7" spans="2:30" s="906" customFormat="1" ht="5.25" customHeight="1" x14ac:dyDescent="0.25"/>
    <row r="8" spans="2:30" s="715" customFormat="1" ht="21.75" customHeight="1" x14ac:dyDescent="0.25">
      <c r="B8" s="1554" t="s">
        <v>27</v>
      </c>
      <c r="D8" s="1554" t="s">
        <v>112</v>
      </c>
      <c r="E8" s="1554" t="s">
        <v>26</v>
      </c>
      <c r="F8" s="1554"/>
      <c r="G8" s="1554"/>
      <c r="H8" s="1554"/>
      <c r="I8" s="1554"/>
      <c r="J8" s="1554"/>
      <c r="K8" s="1554"/>
      <c r="L8" s="1554"/>
      <c r="M8" s="1554"/>
      <c r="N8" s="1554"/>
      <c r="O8" s="1554"/>
      <c r="P8" s="1554"/>
      <c r="Q8" s="1554"/>
      <c r="R8" s="1554"/>
      <c r="S8" s="1554"/>
    </row>
    <row r="9" spans="2:30" s="715" customFormat="1" ht="21.75" customHeight="1" x14ac:dyDescent="0.25">
      <c r="B9" s="1554"/>
      <c r="D9" s="1554"/>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54"/>
      <c r="D10" s="1554"/>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54" t="s">
        <v>24</v>
      </c>
      <c r="D12" s="907" t="s">
        <v>31</v>
      </c>
      <c r="E12" s="908">
        <f>'46perfpbsaad'!E12</f>
        <v>469</v>
      </c>
      <c r="F12" s="907"/>
      <c r="G12" s="908">
        <f>'46perfpbsaad'!H12</f>
        <v>10274</v>
      </c>
      <c r="H12" s="907"/>
      <c r="I12" s="908">
        <f>'46perfpbsaad'!K12</f>
        <v>6172</v>
      </c>
      <c r="J12" s="907"/>
      <c r="K12" s="908">
        <f>'46perfpbsaad'!N12</f>
        <v>8736</v>
      </c>
      <c r="L12" s="907"/>
      <c r="M12" s="908">
        <f>'46perfpbsaad'!Q12</f>
        <v>8380</v>
      </c>
      <c r="N12" s="907"/>
      <c r="O12" s="908">
        <f>'46perfpbsaad'!T12</f>
        <v>11360</v>
      </c>
      <c r="P12" s="907"/>
      <c r="Q12" s="908">
        <f>'46perfpbsaad'!W12</f>
        <v>37775</v>
      </c>
      <c r="R12" s="907"/>
      <c r="S12" s="908">
        <f>'46perfpbsaad'!Z12</f>
        <v>179447</v>
      </c>
      <c r="T12" s="909"/>
      <c r="V12" s="910">
        <f>E12/E$15</f>
        <v>0.32057416267942584</v>
      </c>
      <c r="W12" s="910">
        <f>G12/G$15</f>
        <v>0.32763569105172524</v>
      </c>
      <c r="X12" s="910">
        <f>I12/I$15</f>
        <v>0.29526862172893842</v>
      </c>
      <c r="Y12" s="910">
        <f>K12/K$15</f>
        <v>0.30207468879668048</v>
      </c>
      <c r="Z12" s="910">
        <f>M12/M$15</f>
        <v>0.25390092410240872</v>
      </c>
      <c r="AA12" s="910">
        <f>O12/O$15</f>
        <v>0.21300532513312834</v>
      </c>
      <c r="AB12" s="910">
        <f>Q12/Q$15</f>
        <v>0.20919864872348673</v>
      </c>
      <c r="AC12" s="910">
        <f>S12/S$15</f>
        <v>0.29428588765290575</v>
      </c>
      <c r="AD12" s="910"/>
    </row>
    <row r="13" spans="2:30" s="697" customFormat="1" ht="21" customHeight="1" x14ac:dyDescent="0.25">
      <c r="B13" s="1554"/>
      <c r="D13" s="907" t="s">
        <v>49</v>
      </c>
      <c r="E13" s="908">
        <f>'46perfpbsaad'!E13</f>
        <v>676</v>
      </c>
      <c r="F13" s="907"/>
      <c r="G13" s="908">
        <f>'46perfpbsaad'!H13</f>
        <v>12087</v>
      </c>
      <c r="H13" s="907"/>
      <c r="I13" s="908">
        <f>'46perfpbsaad'!K13</f>
        <v>7843</v>
      </c>
      <c r="J13" s="907"/>
      <c r="K13" s="908">
        <f>'46perfpbsaad'!N13</f>
        <v>11217</v>
      </c>
      <c r="L13" s="907"/>
      <c r="M13" s="908">
        <f>'46perfpbsaad'!Q13</f>
        <v>12504</v>
      </c>
      <c r="N13" s="907"/>
      <c r="O13" s="908">
        <f>'46perfpbsaad'!T13</f>
        <v>20452</v>
      </c>
      <c r="P13" s="907"/>
      <c r="Q13" s="908">
        <f>'46perfpbsaad'!W13</f>
        <v>64792</v>
      </c>
      <c r="R13" s="907"/>
      <c r="S13" s="908">
        <f>'46perfpbsaad'!Z13</f>
        <v>231877</v>
      </c>
      <c r="T13" s="909"/>
      <c r="V13" s="910">
        <f>E13/E$15</f>
        <v>0.46206425153793573</v>
      </c>
      <c r="W13" s="910">
        <f>G13/G$15</f>
        <v>0.38545187830856559</v>
      </c>
      <c r="X13" s="910">
        <f>I13/I$15</f>
        <v>0.37520930010046405</v>
      </c>
      <c r="Y13" s="910">
        <f>K13/K$15</f>
        <v>0.3878630705394191</v>
      </c>
      <c r="Z13" s="910">
        <f>M13/M$15</f>
        <v>0.37885168913800937</v>
      </c>
      <c r="AA13" s="910">
        <f>O13/O$15</f>
        <v>0.38348458711467787</v>
      </c>
      <c r="AB13" s="910">
        <f>Q13/Q$15</f>
        <v>0.3588192944564435</v>
      </c>
      <c r="AC13" s="910">
        <f>S13/S$15</f>
        <v>0.38026898622597666</v>
      </c>
      <c r="AD13" s="910"/>
    </row>
    <row r="14" spans="2:30" s="697" customFormat="1" ht="21" customHeight="1" x14ac:dyDescent="0.25">
      <c r="B14" s="1554"/>
      <c r="D14" s="907" t="s">
        <v>50</v>
      </c>
      <c r="E14" s="908">
        <f>'46perfpbsaad'!E14</f>
        <v>318</v>
      </c>
      <c r="F14" s="907"/>
      <c r="G14" s="908">
        <f>'46perfpbsaad'!H14</f>
        <v>8997</v>
      </c>
      <c r="H14" s="907"/>
      <c r="I14" s="908">
        <f>'46perfpbsaad'!K14</f>
        <v>6888</v>
      </c>
      <c r="J14" s="907"/>
      <c r="K14" s="908">
        <f>'46perfpbsaad'!N14</f>
        <v>8967</v>
      </c>
      <c r="L14" s="907"/>
      <c r="M14" s="908">
        <f>'46perfpbsaad'!Q14</f>
        <v>12121</v>
      </c>
      <c r="N14" s="907"/>
      <c r="O14" s="908">
        <f>'46perfpbsaad'!T14</f>
        <v>21520</v>
      </c>
      <c r="P14" s="907"/>
      <c r="Q14" s="908">
        <f>'46perfpbsaad'!W14</f>
        <v>78003</v>
      </c>
      <c r="R14" s="907"/>
      <c r="S14" s="908">
        <f>'46perfpbsaad'!Z14</f>
        <v>198447</v>
      </c>
      <c r="T14" s="909"/>
      <c r="V14" s="910">
        <f>E14/E$15</f>
        <v>0.21736158578263842</v>
      </c>
      <c r="W14" s="910">
        <f>G14/G$15</f>
        <v>0.28691243063970917</v>
      </c>
      <c r="X14" s="910">
        <f>I14/I$15</f>
        <v>0.32952207817059753</v>
      </c>
      <c r="Y14" s="910">
        <f>K14/K$15</f>
        <v>0.31006224066390042</v>
      </c>
      <c r="Z14" s="910">
        <f>M14/M$15</f>
        <v>0.36724738675958191</v>
      </c>
      <c r="AA14" s="910">
        <f>O14/O$15</f>
        <v>0.40351008775219382</v>
      </c>
      <c r="AB14" s="910">
        <f>Q14/Q$15</f>
        <v>0.43198205682006979</v>
      </c>
      <c r="AC14" s="910">
        <f>S14/S$15</f>
        <v>0.32544512612111759</v>
      </c>
      <c r="AD14" s="910"/>
    </row>
    <row r="15" spans="2:30" s="697" customFormat="1" ht="21" customHeight="1" x14ac:dyDescent="0.25">
      <c r="B15" s="1554"/>
      <c r="D15" s="911" t="s">
        <v>68</v>
      </c>
      <c r="E15" s="908">
        <f>'46perfpbsaad'!E15</f>
        <v>1463</v>
      </c>
      <c r="F15" s="907"/>
      <c r="G15" s="908">
        <f>SUM(G12:G14)</f>
        <v>31358</v>
      </c>
      <c r="H15" s="908">
        <f t="shared" ref="H15:T15" si="0">SUM(H12:H14)</f>
        <v>0</v>
      </c>
      <c r="I15" s="908">
        <f t="shared" si="0"/>
        <v>20903</v>
      </c>
      <c r="J15" s="908">
        <f t="shared" si="0"/>
        <v>0</v>
      </c>
      <c r="K15" s="908">
        <f t="shared" si="0"/>
        <v>28920</v>
      </c>
      <c r="L15" s="908">
        <f t="shared" si="0"/>
        <v>0</v>
      </c>
      <c r="M15" s="908">
        <f t="shared" si="0"/>
        <v>33005</v>
      </c>
      <c r="N15" s="908">
        <f t="shared" si="0"/>
        <v>0</v>
      </c>
      <c r="O15" s="908">
        <f t="shared" si="0"/>
        <v>53332</v>
      </c>
      <c r="P15" s="908">
        <f t="shared" si="0"/>
        <v>0</v>
      </c>
      <c r="Q15" s="908">
        <f t="shared" si="0"/>
        <v>180570</v>
      </c>
      <c r="R15" s="908">
        <f t="shared" si="0"/>
        <v>0</v>
      </c>
      <c r="S15" s="908">
        <f t="shared" si="0"/>
        <v>609771</v>
      </c>
      <c r="T15" s="908">
        <f t="shared" si="0"/>
        <v>0</v>
      </c>
      <c r="V15" s="910"/>
    </row>
    <row r="16" spans="2:30" s="697" customFormat="1" ht="21" customHeight="1" x14ac:dyDescent="0.25">
      <c r="B16" s="1554" t="s">
        <v>23</v>
      </c>
      <c r="D16" s="907" t="s">
        <v>31</v>
      </c>
      <c r="E16" s="908">
        <f>'46perfpbsaad'!E16</f>
        <v>603</v>
      </c>
      <c r="F16" s="907"/>
      <c r="G16" s="908">
        <f>'46perfpbsaad'!H16</f>
        <v>21882</v>
      </c>
      <c r="H16" s="907"/>
      <c r="I16" s="908">
        <f>'46perfpbsaad'!K16</f>
        <v>9616</v>
      </c>
      <c r="J16" s="907"/>
      <c r="K16" s="908">
        <f>'46perfpbsaad'!N16</f>
        <v>10794</v>
      </c>
      <c r="L16" s="907"/>
      <c r="M16" s="908">
        <f>'46perfpbsaad'!Q16</f>
        <v>9464</v>
      </c>
      <c r="N16" s="907"/>
      <c r="O16" s="908">
        <f>'46perfpbsaad'!T16</f>
        <v>12454</v>
      </c>
      <c r="P16" s="907"/>
      <c r="Q16" s="908">
        <f>'46perfpbsaad'!W16</f>
        <v>28344</v>
      </c>
      <c r="R16" s="907"/>
      <c r="S16" s="908">
        <f>'46perfpbsaad'!Z16</f>
        <v>56740</v>
      </c>
      <c r="T16" s="909"/>
      <c r="V16" s="910">
        <f>E16/E$19</f>
        <v>0.3316831683168317</v>
      </c>
      <c r="W16" s="910">
        <f>G16/G$19</f>
        <v>0.30183317930397119</v>
      </c>
      <c r="X16" s="910">
        <f>I16/I$19</f>
        <v>0.28414396312274687</v>
      </c>
      <c r="Y16" s="910">
        <f>K16/K$19</f>
        <v>0.28362719079275822</v>
      </c>
      <c r="Z16" s="910">
        <f>M16/M$19</f>
        <v>0.24843155269720435</v>
      </c>
      <c r="AA16" s="910">
        <f>O16/O$19</f>
        <v>0.22537913062362011</v>
      </c>
      <c r="AB16" s="910">
        <f>Q16/Q$19</f>
        <v>0.2499008120189383</v>
      </c>
      <c r="AC16" s="910">
        <f>S16/S$19</f>
        <v>0.26868074628279193</v>
      </c>
    </row>
    <row r="17" spans="2:29" s="697" customFormat="1" ht="21" customHeight="1" x14ac:dyDescent="0.25">
      <c r="B17" s="1554"/>
      <c r="D17" s="907" t="s">
        <v>49</v>
      </c>
      <c r="E17" s="908">
        <f>'46perfpbsaad'!E17</f>
        <v>856</v>
      </c>
      <c r="F17" s="907"/>
      <c r="G17" s="908">
        <f>'46perfpbsaad'!H17</f>
        <v>29957</v>
      </c>
      <c r="H17" s="907"/>
      <c r="I17" s="908">
        <f>'46perfpbsaad'!K17</f>
        <v>12411</v>
      </c>
      <c r="J17" s="907"/>
      <c r="K17" s="908">
        <f>'46perfpbsaad'!N17</f>
        <v>14694</v>
      </c>
      <c r="L17" s="907"/>
      <c r="M17" s="908">
        <f>'46perfpbsaad'!Q17</f>
        <v>14918</v>
      </c>
      <c r="N17" s="907"/>
      <c r="O17" s="908">
        <f>'46perfpbsaad'!T17</f>
        <v>21961</v>
      </c>
      <c r="P17" s="907"/>
      <c r="Q17" s="908">
        <f>'46perfpbsaad'!W17</f>
        <v>44064</v>
      </c>
      <c r="R17" s="907"/>
      <c r="S17" s="908">
        <f>'46perfpbsaad'!Z17</f>
        <v>78418</v>
      </c>
      <c r="T17" s="909"/>
      <c r="V17" s="910">
        <f>E17/E$19</f>
        <v>0.47084708470847086</v>
      </c>
      <c r="W17" s="910">
        <f>G17/G$19</f>
        <v>0.41321709863856437</v>
      </c>
      <c r="X17" s="910">
        <f>I17/I$19</f>
        <v>0.36673364458365343</v>
      </c>
      <c r="Y17" s="910">
        <f>K17/K$19</f>
        <v>0.38610505294689546</v>
      </c>
      <c r="Z17" s="910">
        <f>M17/M$19</f>
        <v>0.39159994749967186</v>
      </c>
      <c r="AA17" s="910">
        <f>O17/O$19</f>
        <v>0.39742661696044013</v>
      </c>
      <c r="AB17" s="910">
        <f>Q17/Q$19</f>
        <v>0.38849948422249847</v>
      </c>
      <c r="AC17" s="910">
        <f>S17/S$19</f>
        <v>0.37133251254853678</v>
      </c>
    </row>
    <row r="18" spans="2:29" s="697" customFormat="1" ht="21" customHeight="1" x14ac:dyDescent="0.25">
      <c r="B18" s="1554"/>
      <c r="D18" s="907" t="s">
        <v>50</v>
      </c>
      <c r="E18" s="908">
        <f>'46perfpbsaad'!E18</f>
        <v>359</v>
      </c>
      <c r="F18" s="907"/>
      <c r="G18" s="908">
        <f>'46perfpbsaad'!H18</f>
        <v>20658</v>
      </c>
      <c r="H18" s="907"/>
      <c r="I18" s="908">
        <f>'46perfpbsaad'!K18</f>
        <v>11815</v>
      </c>
      <c r="J18" s="907"/>
      <c r="K18" s="908">
        <f>'46perfpbsaad'!N18</f>
        <v>12569</v>
      </c>
      <c r="L18" s="907"/>
      <c r="M18" s="908">
        <f>'46perfpbsaad'!Q18</f>
        <v>13713</v>
      </c>
      <c r="N18" s="907"/>
      <c r="O18" s="908">
        <f>'46perfpbsaad'!T18</f>
        <v>20843</v>
      </c>
      <c r="P18" s="907"/>
      <c r="Q18" s="908">
        <f>'46perfpbsaad'!W18</f>
        <v>41013</v>
      </c>
      <c r="R18" s="907"/>
      <c r="S18" s="908">
        <f>'46perfpbsaad'!Z18</f>
        <v>76022</v>
      </c>
      <c r="T18" s="909"/>
      <c r="V18" s="910">
        <f>E18/E$19</f>
        <v>0.19746974697469746</v>
      </c>
      <c r="W18" s="910">
        <f>G18/G$19</f>
        <v>0.28494972205746444</v>
      </c>
      <c r="X18" s="910">
        <f>I18/I$19</f>
        <v>0.34912239229359965</v>
      </c>
      <c r="Y18" s="910">
        <f>K18/K$19</f>
        <v>0.33026775626034632</v>
      </c>
      <c r="Z18" s="910">
        <f>M18/M$19</f>
        <v>0.35996849980312379</v>
      </c>
      <c r="AA18" s="910">
        <f>O18/O$19</f>
        <v>0.37719425241593979</v>
      </c>
      <c r="AB18" s="910">
        <f>Q18/Q$19</f>
        <v>0.36159970375856321</v>
      </c>
      <c r="AC18" s="910">
        <f>S18/S$19</f>
        <v>0.3599867411686713</v>
      </c>
    </row>
    <row r="19" spans="2:29" s="697" customFormat="1" ht="21" customHeight="1" x14ac:dyDescent="0.25">
      <c r="B19" s="1554"/>
      <c r="D19" s="911" t="s">
        <v>68</v>
      </c>
      <c r="E19" s="908">
        <f>'46perfpbsaad'!E19</f>
        <v>1818</v>
      </c>
      <c r="F19" s="907"/>
      <c r="G19" s="908">
        <f>SUM(G16:G18)</f>
        <v>72497</v>
      </c>
      <c r="H19" s="908">
        <f t="shared" ref="H19:T19" si="1">SUM(H16:H18)</f>
        <v>0</v>
      </c>
      <c r="I19" s="908">
        <f t="shared" si="1"/>
        <v>33842</v>
      </c>
      <c r="J19" s="908">
        <f t="shared" si="1"/>
        <v>0</v>
      </c>
      <c r="K19" s="908">
        <f t="shared" si="1"/>
        <v>38057</v>
      </c>
      <c r="L19" s="908">
        <f t="shared" si="1"/>
        <v>0</v>
      </c>
      <c r="M19" s="908">
        <f t="shared" si="1"/>
        <v>38095</v>
      </c>
      <c r="N19" s="908">
        <f t="shared" si="1"/>
        <v>0</v>
      </c>
      <c r="O19" s="908">
        <f t="shared" si="1"/>
        <v>55258</v>
      </c>
      <c r="P19" s="908">
        <f t="shared" si="1"/>
        <v>0</v>
      </c>
      <c r="Q19" s="908">
        <f t="shared" si="1"/>
        <v>113421</v>
      </c>
      <c r="R19" s="908">
        <f t="shared" si="1"/>
        <v>0</v>
      </c>
      <c r="S19" s="908">
        <f t="shared" si="1"/>
        <v>211180</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54" t="s">
        <v>0</v>
      </c>
      <c r="C21" s="1554"/>
      <c r="D21" s="1554"/>
      <c r="E21" s="727">
        <f>'46perfpbsaad'!E21</f>
        <v>3281</v>
      </c>
      <c r="F21" s="909"/>
      <c r="G21" s="727">
        <f>G15+G19</f>
        <v>103855</v>
      </c>
      <c r="H21" s="727">
        <f t="shared" ref="H21:T21" si="2">H15+H19</f>
        <v>0</v>
      </c>
      <c r="I21" s="727">
        <f t="shared" si="2"/>
        <v>54745</v>
      </c>
      <c r="J21" s="727">
        <f t="shared" si="2"/>
        <v>0</v>
      </c>
      <c r="K21" s="727">
        <f t="shared" si="2"/>
        <v>66977</v>
      </c>
      <c r="L21" s="727">
        <f t="shared" si="2"/>
        <v>0</v>
      </c>
      <c r="M21" s="727">
        <f t="shared" si="2"/>
        <v>71100</v>
      </c>
      <c r="N21" s="727">
        <f t="shared" si="2"/>
        <v>0</v>
      </c>
      <c r="O21" s="727">
        <f t="shared" si="2"/>
        <v>108590</v>
      </c>
      <c r="P21" s="727">
        <f t="shared" si="2"/>
        <v>0</v>
      </c>
      <c r="Q21" s="727">
        <f t="shared" si="2"/>
        <v>293991</v>
      </c>
      <c r="R21" s="727">
        <f t="shared" si="2"/>
        <v>0</v>
      </c>
      <c r="S21" s="727">
        <f t="shared" si="2"/>
        <v>820951</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643"/>
      <c r="D35" s="1643"/>
      <c r="E35" s="1643"/>
      <c r="F35" s="1643"/>
      <c r="G35" s="1643"/>
      <c r="H35" s="1643"/>
      <c r="I35" s="1643"/>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531"/>
      <c r="C44" s="1532"/>
      <c r="D44" s="1532"/>
      <c r="E44" s="1532"/>
      <c r="F44" s="1532"/>
      <c r="G44" s="1532"/>
      <c r="H44" s="1532"/>
      <c r="I44" s="1532"/>
      <c r="J44" s="1532"/>
      <c r="K44" s="1532"/>
      <c r="L44" s="656"/>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433"/>
      <c r="C2" s="1433"/>
      <c r="D2" s="1433"/>
      <c r="E2" s="344"/>
      <c r="F2" s="344"/>
      <c r="G2" s="1649"/>
      <c r="H2" s="1649"/>
      <c r="I2" s="1649"/>
      <c r="J2" s="1649"/>
      <c r="K2" s="1649"/>
      <c r="L2" s="1649"/>
      <c r="M2" s="1649"/>
      <c r="N2" s="1649"/>
      <c r="O2" s="1649"/>
      <c r="P2" s="1649"/>
      <c r="S2" s="344"/>
    </row>
    <row r="3" spans="1:21" s="343" customFormat="1" ht="3" customHeight="1" x14ac:dyDescent="0.35">
      <c r="B3" s="344"/>
      <c r="C3" s="344"/>
      <c r="D3" s="344"/>
      <c r="E3" s="344"/>
      <c r="F3" s="344"/>
      <c r="K3" s="344"/>
      <c r="O3" s="344"/>
      <c r="S3" s="344"/>
    </row>
    <row r="4" spans="1:21" s="345" customFormat="1" ht="15" customHeight="1" x14ac:dyDescent="0.25">
      <c r="B4" s="1471" t="s">
        <v>439</v>
      </c>
      <c r="C4" s="1471"/>
      <c r="D4" s="1471"/>
      <c r="E4" s="1471"/>
      <c r="F4" s="1471"/>
      <c r="G4" s="1471"/>
      <c r="H4" s="1471"/>
      <c r="I4" s="1471"/>
      <c r="J4" s="1471"/>
      <c r="K4" s="1471"/>
      <c r="L4" s="1471"/>
      <c r="M4" s="1471"/>
      <c r="N4" s="1471"/>
      <c r="O4" s="1471"/>
      <c r="P4" s="1471"/>
      <c r="Q4" s="1471"/>
      <c r="R4" s="924"/>
      <c r="S4" s="924"/>
      <c r="T4" s="924"/>
    </row>
    <row r="5" spans="1:21" s="345" customFormat="1" ht="15" customHeight="1" x14ac:dyDescent="0.25">
      <c r="B5" s="1472" t="str">
        <f>porsaad!$B$6</f>
        <v>Situación a 28 de febrero de 2025</v>
      </c>
      <c r="C5" s="1472"/>
      <c r="D5" s="1472"/>
      <c r="E5" s="1472"/>
      <c r="F5" s="1472"/>
      <c r="G5" s="1472"/>
      <c r="H5" s="1472"/>
      <c r="I5" s="1472"/>
      <c r="J5" s="1472"/>
      <c r="K5" s="1472"/>
      <c r="L5" s="1472"/>
      <c r="M5" s="1472"/>
      <c r="N5" s="1472"/>
      <c r="O5" s="1472"/>
      <c r="P5" s="1472"/>
      <c r="Q5" s="750"/>
      <c r="R5" s="925"/>
      <c r="S5" s="925"/>
      <c r="T5" s="925"/>
      <c r="U5" s="875"/>
    </row>
    <row r="6" spans="1:21" s="345" customFormat="1" ht="4.5" customHeight="1" x14ac:dyDescent="0.25"/>
    <row r="7" spans="1:21" s="322" customFormat="1" ht="15" customHeight="1" x14ac:dyDescent="0.25">
      <c r="A7" s="316"/>
      <c r="B7" s="1650" t="s">
        <v>12</v>
      </c>
      <c r="C7" s="1653" t="s">
        <v>0</v>
      </c>
      <c r="D7" s="1654"/>
      <c r="E7" s="1655"/>
      <c r="F7" s="920"/>
      <c r="G7" s="1522" t="s">
        <v>31</v>
      </c>
      <c r="H7" s="1522"/>
      <c r="I7" s="1522"/>
      <c r="J7" s="921"/>
      <c r="K7" s="1522" t="s">
        <v>49</v>
      </c>
      <c r="L7" s="1522"/>
      <c r="M7" s="1522"/>
      <c r="N7" s="921"/>
      <c r="O7" s="1522" t="s">
        <v>50</v>
      </c>
      <c r="P7" s="1522"/>
      <c r="Q7" s="1522"/>
    </row>
    <row r="8" spans="1:21" s="322" customFormat="1" ht="15" customHeight="1" x14ac:dyDescent="0.25">
      <c r="A8" s="316"/>
      <c r="B8" s="1651"/>
      <c r="C8" s="1656"/>
      <c r="D8" s="1657"/>
      <c r="E8" s="1658"/>
      <c r="F8" s="920"/>
      <c r="G8" s="1515"/>
      <c r="H8" s="1515"/>
      <c r="I8" s="1515"/>
      <c r="J8" s="922"/>
      <c r="K8" s="1515"/>
      <c r="L8" s="1515"/>
      <c r="M8" s="1515"/>
      <c r="N8" s="922"/>
      <c r="O8" s="1515"/>
      <c r="P8" s="1515"/>
      <c r="Q8" s="1515"/>
    </row>
    <row r="9" spans="1:21" s="322" customFormat="1" ht="33.75" customHeight="1" x14ac:dyDescent="0.25">
      <c r="A9" s="316"/>
      <c r="B9" s="1651"/>
      <c r="C9" s="1651" t="s">
        <v>69</v>
      </c>
      <c r="D9" s="1659"/>
      <c r="E9" s="959" t="s">
        <v>286</v>
      </c>
      <c r="F9" s="920"/>
      <c r="G9" s="1645" t="s">
        <v>69</v>
      </c>
      <c r="H9" s="1460"/>
      <c r="I9" s="959" t="s">
        <v>286</v>
      </c>
      <c r="J9" s="922"/>
      <c r="K9" s="1646" t="s">
        <v>69</v>
      </c>
      <c r="L9" s="1647"/>
      <c r="M9" s="941" t="s">
        <v>286</v>
      </c>
      <c r="N9" s="922"/>
      <c r="O9" s="1645" t="s">
        <v>69</v>
      </c>
      <c r="P9" s="1460"/>
      <c r="Q9" s="941" t="s">
        <v>286</v>
      </c>
    </row>
    <row r="10" spans="1:21" s="322" customFormat="1" ht="29.25" customHeight="1" x14ac:dyDescent="0.25">
      <c r="A10" s="316"/>
      <c r="B10" s="1652"/>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446301</v>
      </c>
      <c r="D12" s="928">
        <f t="shared" ref="D12:D29" si="0">C12/C$30*100</f>
        <v>20.992610034567409</v>
      </c>
      <c r="E12" s="929">
        <f>I12+M12+Q12</f>
        <v>298289</v>
      </c>
      <c r="F12" s="930"/>
      <c r="G12" s="927">
        <v>102904</v>
      </c>
      <c r="H12" s="928">
        <v>23.05708479255032</v>
      </c>
      <c r="I12" s="929">
        <v>73488</v>
      </c>
      <c r="J12" s="930"/>
      <c r="K12" s="927">
        <v>197040</v>
      </c>
      <c r="L12" s="928">
        <v>44.149576182890023</v>
      </c>
      <c r="M12" s="929">
        <v>132370</v>
      </c>
      <c r="N12" s="930"/>
      <c r="O12" s="927">
        <v>146357</v>
      </c>
      <c r="P12" s="928">
        <v>32.793339024559657</v>
      </c>
      <c r="Q12" s="929">
        <v>92431</v>
      </c>
    </row>
    <row r="13" spans="1:21" s="331" customFormat="1" ht="18" customHeight="1" x14ac:dyDescent="0.25">
      <c r="A13" s="330"/>
      <c r="B13" s="931" t="s">
        <v>7</v>
      </c>
      <c r="C13" s="932">
        <f t="shared" ref="C13:C29" si="1">G13+K13+O13</f>
        <v>60232</v>
      </c>
      <c r="D13" s="933">
        <f t="shared" si="0"/>
        <v>2.833125822263594</v>
      </c>
      <c r="E13" s="934">
        <f t="shared" ref="E13:E29" si="2">I13+M13+Q13</f>
        <v>45544</v>
      </c>
      <c r="F13" s="930"/>
      <c r="G13" s="932">
        <v>17384</v>
      </c>
      <c r="H13" s="933">
        <v>28.861734626112366</v>
      </c>
      <c r="I13" s="934">
        <v>13389</v>
      </c>
      <c r="J13" s="930"/>
      <c r="K13" s="932">
        <v>21085</v>
      </c>
      <c r="L13" s="933">
        <v>35.00630893877009</v>
      </c>
      <c r="M13" s="934">
        <v>16209</v>
      </c>
      <c r="N13" s="930"/>
      <c r="O13" s="932">
        <v>21763</v>
      </c>
      <c r="P13" s="933">
        <v>36.131956435117544</v>
      </c>
      <c r="Q13" s="934">
        <v>15946</v>
      </c>
    </row>
    <row r="14" spans="1:21" s="331" customFormat="1" ht="18" customHeight="1" x14ac:dyDescent="0.25">
      <c r="A14" s="330"/>
      <c r="B14" s="931" t="s">
        <v>37</v>
      </c>
      <c r="C14" s="932">
        <f t="shared" si="1"/>
        <v>47044</v>
      </c>
      <c r="D14" s="933">
        <f t="shared" si="0"/>
        <v>2.2128033467686365</v>
      </c>
      <c r="E14" s="934">
        <f t="shared" si="2"/>
        <v>33872</v>
      </c>
      <c r="F14" s="930"/>
      <c r="G14" s="932">
        <v>11070</v>
      </c>
      <c r="H14" s="933">
        <v>23.531162316129581</v>
      </c>
      <c r="I14" s="934">
        <v>7956</v>
      </c>
      <c r="J14" s="930"/>
      <c r="K14" s="932">
        <v>16010</v>
      </c>
      <c r="L14" s="933">
        <v>34.031970070572228</v>
      </c>
      <c r="M14" s="934">
        <v>11252</v>
      </c>
      <c r="N14" s="930"/>
      <c r="O14" s="932">
        <v>19964</v>
      </c>
      <c r="P14" s="933">
        <v>42.43686761329819</v>
      </c>
      <c r="Q14" s="934">
        <v>14664</v>
      </c>
    </row>
    <row r="15" spans="1:21" s="331" customFormat="1" ht="18" customHeight="1" x14ac:dyDescent="0.25">
      <c r="A15" s="330"/>
      <c r="B15" s="931" t="s">
        <v>38</v>
      </c>
      <c r="C15" s="932">
        <f t="shared" si="1"/>
        <v>53311</v>
      </c>
      <c r="D15" s="933">
        <f t="shared" si="0"/>
        <v>2.5075835222256351</v>
      </c>
      <c r="E15" s="934">
        <f t="shared" si="2"/>
        <v>31979</v>
      </c>
      <c r="F15" s="930"/>
      <c r="G15" s="932">
        <v>11414</v>
      </c>
      <c r="H15" s="933">
        <v>21.410215527752246</v>
      </c>
      <c r="I15" s="934">
        <v>7949</v>
      </c>
      <c r="J15" s="930"/>
      <c r="K15" s="932">
        <v>17533</v>
      </c>
      <c r="L15" s="933">
        <v>32.8881469115192</v>
      </c>
      <c r="M15" s="934">
        <v>10481</v>
      </c>
      <c r="N15" s="930"/>
      <c r="O15" s="932">
        <v>24364</v>
      </c>
      <c r="P15" s="933">
        <v>45.70163756072855</v>
      </c>
      <c r="Q15" s="934">
        <v>13549</v>
      </c>
    </row>
    <row r="16" spans="1:21" s="331" customFormat="1" ht="18" customHeight="1" x14ac:dyDescent="0.25">
      <c r="A16" s="330"/>
      <c r="B16" s="931" t="s">
        <v>6</v>
      </c>
      <c r="C16" s="932">
        <f t="shared" si="1"/>
        <v>52855</v>
      </c>
      <c r="D16" s="933">
        <f t="shared" si="0"/>
        <v>2.4861347014168924</v>
      </c>
      <c r="E16" s="934">
        <f t="shared" si="2"/>
        <v>45948</v>
      </c>
      <c r="F16" s="930"/>
      <c r="G16" s="932">
        <v>18322</v>
      </c>
      <c r="H16" s="933">
        <v>34.66464856683379</v>
      </c>
      <c r="I16" s="934">
        <v>15962</v>
      </c>
      <c r="J16" s="930"/>
      <c r="K16" s="932">
        <v>18741</v>
      </c>
      <c r="L16" s="933">
        <v>35.457383407435437</v>
      </c>
      <c r="M16" s="934">
        <v>16308</v>
      </c>
      <c r="N16" s="930"/>
      <c r="O16" s="932">
        <v>15792</v>
      </c>
      <c r="P16" s="933">
        <v>29.877968025730773</v>
      </c>
      <c r="Q16" s="934">
        <v>13678</v>
      </c>
    </row>
    <row r="17" spans="1:18" s="331" customFormat="1" ht="18" customHeight="1" x14ac:dyDescent="0.25">
      <c r="A17" s="330"/>
      <c r="B17" s="931" t="s">
        <v>5</v>
      </c>
      <c r="C17" s="932">
        <f t="shared" si="1"/>
        <v>28139</v>
      </c>
      <c r="D17" s="933">
        <f t="shared" si="0"/>
        <v>1.3235709840728396</v>
      </c>
      <c r="E17" s="934">
        <f t="shared" si="2"/>
        <v>17860</v>
      </c>
      <c r="F17" s="930"/>
      <c r="G17" s="932">
        <v>8418</v>
      </c>
      <c r="H17" s="933">
        <v>29.915775258537973</v>
      </c>
      <c r="I17" s="934">
        <v>5121</v>
      </c>
      <c r="J17" s="930"/>
      <c r="K17" s="932">
        <v>12513</v>
      </c>
      <c r="L17" s="933">
        <v>44.468531220014931</v>
      </c>
      <c r="M17" s="934">
        <v>7661</v>
      </c>
      <c r="N17" s="930"/>
      <c r="O17" s="932">
        <v>7208</v>
      </c>
      <c r="P17" s="933">
        <v>25.615693521447103</v>
      </c>
      <c r="Q17" s="934">
        <v>5078</v>
      </c>
    </row>
    <row r="18" spans="1:18" s="331" customFormat="1" ht="18" customHeight="1" x14ac:dyDescent="0.25">
      <c r="A18" s="330"/>
      <c r="B18" s="931" t="s">
        <v>4</v>
      </c>
      <c r="C18" s="932">
        <f t="shared" si="1"/>
        <v>177693</v>
      </c>
      <c r="D18" s="933">
        <f t="shared" si="0"/>
        <v>8.3581256929121519</v>
      </c>
      <c r="E18" s="934">
        <f t="shared" si="2"/>
        <v>126099</v>
      </c>
      <c r="F18" s="930"/>
      <c r="G18" s="932">
        <v>47695</v>
      </c>
      <c r="H18" s="933">
        <v>26.841237415092323</v>
      </c>
      <c r="I18" s="934">
        <v>34710</v>
      </c>
      <c r="J18" s="930"/>
      <c r="K18" s="932">
        <v>58496</v>
      </c>
      <c r="L18" s="933">
        <v>32.919698581260938</v>
      </c>
      <c r="M18" s="934">
        <v>41461</v>
      </c>
      <c r="N18" s="930"/>
      <c r="O18" s="932">
        <v>71502</v>
      </c>
      <c r="P18" s="933">
        <v>40.239064003646739</v>
      </c>
      <c r="Q18" s="934">
        <v>49928</v>
      </c>
    </row>
    <row r="19" spans="1:18" s="331" customFormat="1" ht="18" customHeight="1" x14ac:dyDescent="0.25">
      <c r="A19" s="330"/>
      <c r="B19" s="931" t="s">
        <v>40</v>
      </c>
      <c r="C19" s="932">
        <f t="shared" si="1"/>
        <v>106347</v>
      </c>
      <c r="D19" s="933">
        <f t="shared" si="0"/>
        <v>5.0022319003231903</v>
      </c>
      <c r="E19" s="934">
        <f t="shared" si="2"/>
        <v>77301</v>
      </c>
      <c r="F19" s="930"/>
      <c r="G19" s="932">
        <v>32265</v>
      </c>
      <c r="H19" s="933">
        <v>30.339360771813027</v>
      </c>
      <c r="I19" s="934">
        <v>23285</v>
      </c>
      <c r="J19" s="930"/>
      <c r="K19" s="932">
        <v>35179</v>
      </c>
      <c r="L19" s="933">
        <v>33.07944746913406</v>
      </c>
      <c r="M19" s="934">
        <v>25452</v>
      </c>
      <c r="N19" s="930"/>
      <c r="O19" s="932">
        <v>38903</v>
      </c>
      <c r="P19" s="933">
        <v>36.581191759052913</v>
      </c>
      <c r="Q19" s="934">
        <v>28564</v>
      </c>
    </row>
    <row r="20" spans="1:18" s="331" customFormat="1" ht="18" customHeight="1" x14ac:dyDescent="0.25">
      <c r="A20" s="330"/>
      <c r="B20" s="931" t="s">
        <v>41</v>
      </c>
      <c r="C20" s="932">
        <f t="shared" si="1"/>
        <v>285809</v>
      </c>
      <c r="D20" s="933">
        <f t="shared" si="0"/>
        <v>13.443565847644697</v>
      </c>
      <c r="E20" s="934">
        <f t="shared" si="2"/>
        <v>231545</v>
      </c>
      <c r="F20" s="930"/>
      <c r="G20" s="932">
        <v>56496</v>
      </c>
      <c r="H20" s="933">
        <v>19.767047223845296</v>
      </c>
      <c r="I20" s="934">
        <v>45683</v>
      </c>
      <c r="J20" s="930"/>
      <c r="K20" s="932">
        <v>114842</v>
      </c>
      <c r="L20" s="933">
        <v>40.181379872572244</v>
      </c>
      <c r="M20" s="934">
        <v>91405</v>
      </c>
      <c r="N20" s="930"/>
      <c r="O20" s="932">
        <v>114471</v>
      </c>
      <c r="P20" s="933">
        <v>40.051572903582461</v>
      </c>
      <c r="Q20" s="934">
        <v>94457</v>
      </c>
    </row>
    <row r="21" spans="1:18" s="331" customFormat="1" ht="18" customHeight="1" x14ac:dyDescent="0.25">
      <c r="A21" s="330"/>
      <c r="B21" s="931" t="s">
        <v>3</v>
      </c>
      <c r="C21" s="932">
        <f t="shared" si="1"/>
        <v>251513</v>
      </c>
      <c r="D21" s="933">
        <f t="shared" si="0"/>
        <v>11.830388745766092</v>
      </c>
      <c r="E21" s="934">
        <f t="shared" si="2"/>
        <v>166087</v>
      </c>
      <c r="F21" s="930"/>
      <c r="G21" s="932">
        <v>68456</v>
      </c>
      <c r="H21" s="933">
        <v>27.217678609057984</v>
      </c>
      <c r="I21" s="934">
        <v>46212</v>
      </c>
      <c r="J21" s="930"/>
      <c r="K21" s="932">
        <v>94414</v>
      </c>
      <c r="L21" s="933">
        <v>37.538417497306305</v>
      </c>
      <c r="M21" s="934">
        <v>62366</v>
      </c>
      <c r="N21" s="930"/>
      <c r="O21" s="932">
        <v>88643</v>
      </c>
      <c r="P21" s="933">
        <v>35.243903893635711</v>
      </c>
      <c r="Q21" s="934">
        <v>57509</v>
      </c>
    </row>
    <row r="22" spans="1:18" s="331" customFormat="1" ht="18" customHeight="1" x14ac:dyDescent="0.25">
      <c r="A22" s="330"/>
      <c r="B22" s="931" t="s">
        <v>2</v>
      </c>
      <c r="C22" s="932">
        <f t="shared" si="1"/>
        <v>43429</v>
      </c>
      <c r="D22" s="933">
        <f t="shared" si="0"/>
        <v>2.0427649975940634</v>
      </c>
      <c r="E22" s="934">
        <f t="shared" si="2"/>
        <v>36179</v>
      </c>
      <c r="F22" s="930"/>
      <c r="G22" s="932">
        <v>13798</v>
      </c>
      <c r="H22" s="933">
        <v>31.771396992792834</v>
      </c>
      <c r="I22" s="934">
        <v>12260</v>
      </c>
      <c r="J22" s="930"/>
      <c r="K22" s="932">
        <v>14655</v>
      </c>
      <c r="L22" s="933">
        <v>33.744732782242281</v>
      </c>
      <c r="M22" s="934">
        <v>12160</v>
      </c>
      <c r="N22" s="930"/>
      <c r="O22" s="932">
        <v>14976</v>
      </c>
      <c r="P22" s="933">
        <v>34.483870224964889</v>
      </c>
      <c r="Q22" s="934">
        <v>11759</v>
      </c>
    </row>
    <row r="23" spans="1:18" s="331" customFormat="1" ht="18" customHeight="1" x14ac:dyDescent="0.25">
      <c r="A23" s="330"/>
      <c r="B23" s="931" t="s">
        <v>35</v>
      </c>
      <c r="C23" s="932">
        <f t="shared" si="1"/>
        <v>107457</v>
      </c>
      <c r="D23" s="933">
        <f t="shared" si="0"/>
        <v>5.0544428457128934</v>
      </c>
      <c r="E23" s="934">
        <f t="shared" si="2"/>
        <v>77397</v>
      </c>
      <c r="F23" s="930"/>
      <c r="G23" s="932">
        <v>34938</v>
      </c>
      <c r="H23" s="933">
        <v>32.513470504480864</v>
      </c>
      <c r="I23" s="934">
        <v>25872</v>
      </c>
      <c r="J23" s="930"/>
      <c r="K23" s="932">
        <v>36888</v>
      </c>
      <c r="L23" s="933">
        <v>34.328149864597002</v>
      </c>
      <c r="M23" s="934">
        <v>26634</v>
      </c>
      <c r="N23" s="930"/>
      <c r="O23" s="932">
        <v>35631</v>
      </c>
      <c r="P23" s="933">
        <v>33.158379630922134</v>
      </c>
      <c r="Q23" s="934">
        <v>24891</v>
      </c>
    </row>
    <row r="24" spans="1:18" s="331" customFormat="1" ht="18" customHeight="1" x14ac:dyDescent="0.25">
      <c r="A24" s="330"/>
      <c r="B24" s="931" t="s">
        <v>42</v>
      </c>
      <c r="C24" s="932">
        <f t="shared" si="1"/>
        <v>263911</v>
      </c>
      <c r="D24" s="933">
        <f t="shared" si="0"/>
        <v>12.413552079947657</v>
      </c>
      <c r="E24" s="934">
        <f t="shared" si="2"/>
        <v>190553</v>
      </c>
      <c r="F24" s="930"/>
      <c r="G24" s="932">
        <v>86627</v>
      </c>
      <c r="H24" s="933">
        <v>32.824323351432874</v>
      </c>
      <c r="I24" s="934">
        <v>63259</v>
      </c>
      <c r="J24" s="930"/>
      <c r="K24" s="932">
        <v>101540</v>
      </c>
      <c r="L24" s="933">
        <v>38.475091981766582</v>
      </c>
      <c r="M24" s="934">
        <v>71820</v>
      </c>
      <c r="N24" s="930"/>
      <c r="O24" s="932">
        <v>75744</v>
      </c>
      <c r="P24" s="933">
        <v>28.700584666800548</v>
      </c>
      <c r="Q24" s="934">
        <v>55474</v>
      </c>
    </row>
    <row r="25" spans="1:18" s="331" customFormat="1" ht="18" customHeight="1" x14ac:dyDescent="0.25">
      <c r="A25" s="330">
        <v>47094</v>
      </c>
      <c r="B25" s="931" t="s">
        <v>43</v>
      </c>
      <c r="C25" s="932">
        <f t="shared" si="1"/>
        <v>58963</v>
      </c>
      <c r="D25" s="933">
        <f t="shared" si="0"/>
        <v>2.773436011723474</v>
      </c>
      <c r="E25" s="934">
        <f t="shared" si="2"/>
        <v>45098</v>
      </c>
      <c r="F25" s="930"/>
      <c r="G25" s="932">
        <v>16741</v>
      </c>
      <c r="H25" s="933">
        <v>28.392381663076844</v>
      </c>
      <c r="I25" s="934">
        <v>13533</v>
      </c>
      <c r="J25" s="930"/>
      <c r="K25" s="932">
        <v>22824</v>
      </c>
      <c r="L25" s="933">
        <v>38.709020911419024</v>
      </c>
      <c r="M25" s="934">
        <v>17481</v>
      </c>
      <c r="N25" s="930"/>
      <c r="O25" s="932">
        <v>19398</v>
      </c>
      <c r="P25" s="933">
        <v>32.898597425504128</v>
      </c>
      <c r="Q25" s="934">
        <v>14084</v>
      </c>
    </row>
    <row r="26" spans="1:18" s="331" customFormat="1" ht="18" customHeight="1" x14ac:dyDescent="0.25">
      <c r="B26" s="931" t="s">
        <v>44</v>
      </c>
      <c r="C26" s="932">
        <f t="shared" si="1"/>
        <v>22525</v>
      </c>
      <c r="D26" s="933">
        <f t="shared" si="0"/>
        <v>1.0595058963090624</v>
      </c>
      <c r="E26" s="934">
        <f t="shared" si="2"/>
        <v>16028</v>
      </c>
      <c r="F26" s="930"/>
      <c r="G26" s="932">
        <v>4207</v>
      </c>
      <c r="H26" s="933">
        <v>18.677025527192008</v>
      </c>
      <c r="I26" s="934">
        <v>3256</v>
      </c>
      <c r="J26" s="930"/>
      <c r="K26" s="932">
        <v>8665</v>
      </c>
      <c r="L26" s="933">
        <v>38.468368479467259</v>
      </c>
      <c r="M26" s="934">
        <v>6467</v>
      </c>
      <c r="N26" s="930"/>
      <c r="O26" s="932">
        <v>9653</v>
      </c>
      <c r="P26" s="933">
        <v>42.854605993340734</v>
      </c>
      <c r="Q26" s="934">
        <v>6305</v>
      </c>
    </row>
    <row r="27" spans="1:18" s="331" customFormat="1" ht="18" customHeight="1" x14ac:dyDescent="0.25">
      <c r="B27" s="931" t="s">
        <v>45</v>
      </c>
      <c r="C27" s="932">
        <f t="shared" si="1"/>
        <v>101234</v>
      </c>
      <c r="D27" s="933">
        <f t="shared" si="0"/>
        <v>4.7617322933163875</v>
      </c>
      <c r="E27" s="934">
        <f t="shared" si="2"/>
        <v>70641</v>
      </c>
      <c r="F27" s="930"/>
      <c r="G27" s="932">
        <v>24163</v>
      </c>
      <c r="H27" s="933">
        <v>23.86846316454946</v>
      </c>
      <c r="I27" s="934">
        <v>17117</v>
      </c>
      <c r="J27" s="930"/>
      <c r="K27" s="932">
        <v>34757</v>
      </c>
      <c r="L27" s="933">
        <v>34.333326747930535</v>
      </c>
      <c r="M27" s="934">
        <v>23691</v>
      </c>
      <c r="N27" s="930"/>
      <c r="O27" s="932">
        <v>42314</v>
      </c>
      <c r="P27" s="933">
        <v>41.798210087520005</v>
      </c>
      <c r="Q27" s="934">
        <v>29833</v>
      </c>
    </row>
    <row r="28" spans="1:18" s="331" customFormat="1" ht="18" customHeight="1" x14ac:dyDescent="0.25">
      <c r="B28" s="931" t="s">
        <v>46</v>
      </c>
      <c r="C28" s="932">
        <f t="shared" si="1"/>
        <v>14300</v>
      </c>
      <c r="D28" s="933">
        <f t="shared" si="0"/>
        <v>0.67262749466013727</v>
      </c>
      <c r="E28" s="934">
        <f t="shared" si="2"/>
        <v>9368</v>
      </c>
      <c r="F28" s="930"/>
      <c r="G28" s="932">
        <v>3595</v>
      </c>
      <c r="H28" s="933">
        <v>25.139860139860136</v>
      </c>
      <c r="I28" s="934">
        <v>2287</v>
      </c>
      <c r="J28" s="930"/>
      <c r="K28" s="932">
        <v>6498</v>
      </c>
      <c r="L28" s="933">
        <v>45.44055944055944</v>
      </c>
      <c r="M28" s="934">
        <v>4124</v>
      </c>
      <c r="N28" s="930"/>
      <c r="O28" s="932">
        <v>4207</v>
      </c>
      <c r="P28" s="933">
        <v>29.41958041958042</v>
      </c>
      <c r="Q28" s="934">
        <v>2957</v>
      </c>
    </row>
    <row r="29" spans="1:18" s="331" customFormat="1" ht="18" customHeight="1" x14ac:dyDescent="0.25">
      <c r="B29" s="952" t="s">
        <v>1</v>
      </c>
      <c r="C29" s="946">
        <f t="shared" si="1"/>
        <v>4928</v>
      </c>
      <c r="D29" s="933">
        <f t="shared" si="0"/>
        <v>0.23179778277518576</v>
      </c>
      <c r="E29" s="948">
        <f t="shared" si="2"/>
        <v>3702</v>
      </c>
      <c r="F29" s="930"/>
      <c r="G29" s="932">
        <v>1521</v>
      </c>
      <c r="H29" s="949">
        <v>30.864448051948052</v>
      </c>
      <c r="I29" s="934">
        <v>1171</v>
      </c>
      <c r="J29" s="930"/>
      <c r="K29" s="946">
        <v>1821</v>
      </c>
      <c r="L29" s="949">
        <v>36.95211038961039</v>
      </c>
      <c r="M29" s="948">
        <v>1385</v>
      </c>
      <c r="N29" s="930"/>
      <c r="O29" s="946">
        <v>1586</v>
      </c>
      <c r="P29" s="949">
        <v>32.183441558441558</v>
      </c>
      <c r="Q29" s="934">
        <v>1146</v>
      </c>
    </row>
    <row r="30" spans="1:18" s="319" customFormat="1" ht="18" customHeight="1" x14ac:dyDescent="0.25">
      <c r="B30" s="1274" t="s">
        <v>0</v>
      </c>
      <c r="C30" s="1275">
        <f>SUM(C12:C29)</f>
        <v>2125991</v>
      </c>
      <c r="D30" s="1276">
        <f>C30/C$30*100</f>
        <v>100</v>
      </c>
      <c r="E30" s="1277">
        <f>SUM(E12:E29)</f>
        <v>1523490</v>
      </c>
      <c r="F30" s="1278"/>
      <c r="G30" s="1279">
        <f>SUM(G12:G29)</f>
        <v>560014</v>
      </c>
      <c r="H30" s="1280">
        <f t="shared" ref="H30" si="3">G30/$C30*100</f>
        <v>26.341315649972181</v>
      </c>
      <c r="I30" s="1279">
        <f>SUM(I12:I29)</f>
        <v>412510</v>
      </c>
      <c r="J30" s="1278"/>
      <c r="K30" s="1279">
        <f>SUM(K12:K29)</f>
        <v>813501</v>
      </c>
      <c r="L30" s="1281">
        <f t="shared" ref="L30" si="4">K30/$C30*100</f>
        <v>38.264555212134013</v>
      </c>
      <c r="M30" s="1277">
        <f>SUM(M12:M29)</f>
        <v>578727</v>
      </c>
      <c r="N30" s="1278"/>
      <c r="O30" s="1282">
        <f>SUM(O12:O29)</f>
        <v>752476</v>
      </c>
      <c r="P30" s="1283">
        <f t="shared" ref="P30" si="5">O30/$C30*100</f>
        <v>35.394129137893806</v>
      </c>
      <c r="Q30" s="1279">
        <f>SUM(Q12:Q29)</f>
        <v>532253</v>
      </c>
      <c r="R30" s="1115"/>
    </row>
    <row r="31" spans="1:18" s="328" customFormat="1" ht="6.75" customHeight="1" x14ac:dyDescent="0.25">
      <c r="B31" s="1648"/>
      <c r="C31" s="1648"/>
      <c r="D31" s="1648"/>
      <c r="E31" s="947"/>
      <c r="F31" s="779"/>
      <c r="G31" s="950"/>
      <c r="I31" s="951"/>
      <c r="M31" s="950"/>
    </row>
    <row r="32" spans="1:18" ht="24.75" customHeight="1" x14ac:dyDescent="0.35">
      <c r="B32" s="1644" t="s">
        <v>78</v>
      </c>
      <c r="C32" s="1644"/>
      <c r="D32" s="1644"/>
      <c r="E32" s="1644"/>
      <c r="F32" s="1644"/>
      <c r="G32" s="1644"/>
      <c r="H32" s="1644"/>
      <c r="I32" s="1644"/>
      <c r="J32" s="1644"/>
      <c r="K32" s="1644"/>
      <c r="L32" s="1644"/>
      <c r="M32" s="1644"/>
      <c r="N32" s="1644"/>
      <c r="O32" s="1644"/>
      <c r="P32" s="1644"/>
      <c r="Q32" s="1644"/>
    </row>
    <row r="33" spans="2:11" x14ac:dyDescent="0.35">
      <c r="G33" s="935"/>
      <c r="K33" s="935"/>
    </row>
    <row r="34" spans="2:11" x14ac:dyDescent="0.35">
      <c r="B34" s="935"/>
      <c r="K34" s="935"/>
    </row>
  </sheetData>
  <mergeCells count="15">
    <mergeCell ref="B2:D2"/>
    <mergeCell ref="G2:P2"/>
    <mergeCell ref="B5:P5"/>
    <mergeCell ref="B7:B10"/>
    <mergeCell ref="C7:E8"/>
    <mergeCell ref="C9:D9"/>
    <mergeCell ref="B4:Q4"/>
    <mergeCell ref="G7:I8"/>
    <mergeCell ref="K7:M8"/>
    <mergeCell ref="O7:Q8"/>
    <mergeCell ref="B32:Q32"/>
    <mergeCell ref="G9:H9"/>
    <mergeCell ref="K9:L9"/>
    <mergeCell ref="O9:P9"/>
    <mergeCell ref="B31:D31"/>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433"/>
      <c r="C2" s="1433"/>
      <c r="D2" s="1433"/>
      <c r="E2" s="1433"/>
      <c r="F2" s="344"/>
      <c r="G2" s="1649"/>
      <c r="H2" s="1649"/>
      <c r="I2" s="1649"/>
      <c r="J2" s="1649"/>
      <c r="K2" s="1649"/>
      <c r="L2" s="1649"/>
      <c r="M2" s="1649"/>
      <c r="N2" s="1649"/>
      <c r="O2" s="1649"/>
      <c r="P2" s="1649"/>
      <c r="Q2" s="1649"/>
      <c r="R2" s="1649"/>
      <c r="T2" s="344"/>
    </row>
    <row r="3" spans="1:22" s="343" customFormat="1" ht="3" customHeight="1" x14ac:dyDescent="0.35">
      <c r="B3" s="344"/>
      <c r="C3" s="344"/>
      <c r="D3" s="344"/>
      <c r="E3" s="344"/>
      <c r="F3" s="344"/>
      <c r="L3" s="344"/>
      <c r="Q3" s="344"/>
      <c r="T3" s="344"/>
    </row>
    <row r="4" spans="1:22" s="345" customFormat="1" ht="15" customHeight="1" x14ac:dyDescent="0.25">
      <c r="B4" s="1471" t="s">
        <v>438</v>
      </c>
      <c r="C4" s="1471"/>
      <c r="D4" s="1471"/>
      <c r="E4" s="1471"/>
      <c r="F4" s="1471"/>
      <c r="G4" s="1471"/>
      <c r="H4" s="1471"/>
      <c r="I4" s="1471"/>
      <c r="J4" s="1471"/>
      <c r="K4" s="1471"/>
      <c r="L4" s="1471"/>
      <c r="M4" s="1471"/>
      <c r="N4" s="1471"/>
      <c r="O4" s="1471"/>
      <c r="P4" s="1471"/>
      <c r="Q4" s="1471"/>
      <c r="R4" s="1471"/>
      <c r="S4" s="1471"/>
      <c r="T4" s="1471"/>
      <c r="U4" s="924"/>
    </row>
    <row r="5" spans="1:22" s="345" customFormat="1" ht="1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925"/>
      <c r="V5" s="875"/>
    </row>
    <row r="6" spans="1:22" s="345" customFormat="1" ht="4.5" customHeight="1" x14ac:dyDescent="0.25"/>
    <row r="7" spans="1:22" s="322" customFormat="1" ht="15" customHeight="1" x14ac:dyDescent="0.25">
      <c r="A7" s="316"/>
      <c r="B7" s="1650" t="s">
        <v>12</v>
      </c>
      <c r="C7" s="920"/>
      <c r="D7" s="1664" t="s">
        <v>72</v>
      </c>
      <c r="E7" s="1655"/>
      <c r="F7" s="920"/>
      <c r="G7" s="1666" t="s">
        <v>31</v>
      </c>
      <c r="H7" s="1667"/>
      <c r="I7" s="1667"/>
      <c r="J7" s="1668"/>
      <c r="K7" s="921"/>
      <c r="L7" s="1666" t="s">
        <v>49</v>
      </c>
      <c r="M7" s="1667"/>
      <c r="N7" s="1667"/>
      <c r="O7" s="1668"/>
      <c r="P7" s="921"/>
      <c r="Q7" s="1666" t="s">
        <v>50</v>
      </c>
      <c r="R7" s="1667"/>
      <c r="S7" s="1667"/>
      <c r="T7" s="1668"/>
    </row>
    <row r="8" spans="1:22" s="322" customFormat="1" ht="35.25" customHeight="1" x14ac:dyDescent="0.25">
      <c r="A8" s="316"/>
      <c r="B8" s="1651"/>
      <c r="C8" s="920"/>
      <c r="D8" s="1665"/>
      <c r="E8" s="1658"/>
      <c r="F8" s="920"/>
      <c r="G8" s="1669" t="s">
        <v>69</v>
      </c>
      <c r="H8" s="1670"/>
      <c r="I8" s="1660" t="s">
        <v>287</v>
      </c>
      <c r="J8" s="1661"/>
      <c r="K8" s="957"/>
      <c r="L8" s="1671" t="s">
        <v>69</v>
      </c>
      <c r="M8" s="1672"/>
      <c r="N8" s="1660" t="s">
        <v>287</v>
      </c>
      <c r="O8" s="1661"/>
      <c r="P8" s="957"/>
      <c r="Q8" s="1671" t="s">
        <v>69</v>
      </c>
      <c r="R8" s="1672"/>
      <c r="S8" s="1660" t="s">
        <v>287</v>
      </c>
      <c r="T8" s="1661"/>
    </row>
    <row r="9" spans="1:22" s="322" customFormat="1" ht="29.25" customHeight="1" x14ac:dyDescent="0.25">
      <c r="A9" s="316"/>
      <c r="B9" s="165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594</v>
      </c>
      <c r="E11" s="928">
        <f>D11/D$29*100</f>
        <v>0.80058224163027658</v>
      </c>
      <c r="F11" s="930"/>
      <c r="G11" s="927">
        <v>3</v>
      </c>
      <c r="H11" s="928">
        <v>0.50505050505050508</v>
      </c>
      <c r="I11" s="927">
        <v>2</v>
      </c>
      <c r="J11" s="928">
        <v>66.666666666666657</v>
      </c>
      <c r="K11" s="930"/>
      <c r="L11" s="927">
        <v>22</v>
      </c>
      <c r="M11" s="928">
        <v>3.7037037037037033</v>
      </c>
      <c r="N11" s="927">
        <v>18</v>
      </c>
      <c r="O11" s="928">
        <v>81.818181818181827</v>
      </c>
      <c r="P11" s="930"/>
      <c r="Q11" s="927">
        <v>569</v>
      </c>
      <c r="R11" s="928">
        <v>95.7912457912458</v>
      </c>
      <c r="S11" s="927">
        <v>392</v>
      </c>
      <c r="T11" s="928">
        <f>S11/Q11*100</f>
        <v>68.892794376098422</v>
      </c>
    </row>
    <row r="12" spans="1:22" s="331" customFormat="1" ht="18" customHeight="1" x14ac:dyDescent="0.25">
      <c r="A12" s="330"/>
      <c r="B12" s="931" t="s">
        <v>7</v>
      </c>
      <c r="C12" s="930"/>
      <c r="D12" s="932">
        <f t="shared" ref="D12:D28" si="0">G12+L12+Q12</f>
        <v>4560</v>
      </c>
      <c r="E12" s="933">
        <f t="shared" ref="E12:E29" si="1">D12/D$29*100</f>
        <v>6.145883875141517</v>
      </c>
      <c r="F12" s="930"/>
      <c r="G12" s="932">
        <v>2148</v>
      </c>
      <c r="H12" s="933">
        <v>47.10526315789474</v>
      </c>
      <c r="I12" s="932">
        <v>2</v>
      </c>
      <c r="J12" s="933">
        <v>9.3109869646182494E-2</v>
      </c>
      <c r="K12" s="930"/>
      <c r="L12" s="932">
        <v>1322</v>
      </c>
      <c r="M12" s="933">
        <v>28.991228070175438</v>
      </c>
      <c r="N12" s="932">
        <v>22</v>
      </c>
      <c r="O12" s="933">
        <v>1.6641452344931922</v>
      </c>
      <c r="P12" s="930"/>
      <c r="Q12" s="932">
        <v>1090</v>
      </c>
      <c r="R12" s="933">
        <v>23.903508771929825</v>
      </c>
      <c r="S12" s="932">
        <v>258</v>
      </c>
      <c r="T12" s="933">
        <f t="shared" ref="T12:T29" si="2">S12/Q12*100</f>
        <v>23.669724770642205</v>
      </c>
    </row>
    <row r="13" spans="1:22" s="331" customFormat="1" ht="18" customHeight="1" x14ac:dyDescent="0.25">
      <c r="A13" s="330"/>
      <c r="B13" s="931" t="s">
        <v>37</v>
      </c>
      <c r="C13" s="930"/>
      <c r="D13" s="932">
        <f t="shared" si="0"/>
        <v>7654</v>
      </c>
      <c r="E13" s="933">
        <f t="shared" si="1"/>
        <v>10.3159199956871</v>
      </c>
      <c r="F13" s="930"/>
      <c r="G13" s="932">
        <v>2350</v>
      </c>
      <c r="H13" s="933">
        <v>30.702900444212176</v>
      </c>
      <c r="I13" s="932">
        <v>7</v>
      </c>
      <c r="J13" s="933">
        <v>0.2978723404255319</v>
      </c>
      <c r="K13" s="930"/>
      <c r="L13" s="932">
        <v>2741</v>
      </c>
      <c r="M13" s="933">
        <v>35.811340475568329</v>
      </c>
      <c r="N13" s="932">
        <v>10</v>
      </c>
      <c r="O13" s="933">
        <v>0.36483035388544327</v>
      </c>
      <c r="P13" s="930"/>
      <c r="Q13" s="932">
        <v>2563</v>
      </c>
      <c r="R13" s="933">
        <v>33.485759080219488</v>
      </c>
      <c r="S13" s="932">
        <v>1738</v>
      </c>
      <c r="T13" s="933">
        <f t="shared" si="2"/>
        <v>67.811158798283273</v>
      </c>
    </row>
    <row r="14" spans="1:22" s="331" customFormat="1" ht="18" customHeight="1" x14ac:dyDescent="0.25">
      <c r="A14" s="330"/>
      <c r="B14" s="931" t="s">
        <v>38</v>
      </c>
      <c r="C14" s="930"/>
      <c r="D14" s="932">
        <f t="shared" si="0"/>
        <v>3769</v>
      </c>
      <c r="E14" s="933">
        <f t="shared" si="1"/>
        <v>5.0797886678527142</v>
      </c>
      <c r="F14" s="930"/>
      <c r="G14" s="932">
        <v>362</v>
      </c>
      <c r="H14" s="933">
        <v>9.6046696736534898</v>
      </c>
      <c r="I14" s="932">
        <v>20</v>
      </c>
      <c r="J14" s="933">
        <v>5.5248618784530388</v>
      </c>
      <c r="K14" s="930"/>
      <c r="L14" s="932">
        <v>874</v>
      </c>
      <c r="M14" s="933">
        <v>23.189174847439638</v>
      </c>
      <c r="N14" s="932">
        <v>33</v>
      </c>
      <c r="O14" s="933">
        <v>3.775743707093822</v>
      </c>
      <c r="P14" s="930"/>
      <c r="Q14" s="932">
        <v>2533</v>
      </c>
      <c r="R14" s="933">
        <v>67.206155478906865</v>
      </c>
      <c r="S14" s="932">
        <v>232</v>
      </c>
      <c r="T14" s="933">
        <f t="shared" si="2"/>
        <v>9.159099881563364</v>
      </c>
    </row>
    <row r="15" spans="1:22" s="331" customFormat="1" ht="18" customHeight="1" x14ac:dyDescent="0.25">
      <c r="A15" s="330"/>
      <c r="B15" s="931" t="s">
        <v>6</v>
      </c>
      <c r="C15" s="930"/>
      <c r="D15" s="932">
        <f t="shared" si="0"/>
        <v>1695</v>
      </c>
      <c r="E15" s="933">
        <f t="shared" si="1"/>
        <v>2.284489729904577</v>
      </c>
      <c r="F15" s="930"/>
      <c r="G15" s="932">
        <v>616</v>
      </c>
      <c r="H15" s="933">
        <v>36.342182890855455</v>
      </c>
      <c r="I15" s="932">
        <v>101</v>
      </c>
      <c r="J15" s="933">
        <v>16.396103896103899</v>
      </c>
      <c r="K15" s="930"/>
      <c r="L15" s="932">
        <v>548</v>
      </c>
      <c r="M15" s="933">
        <v>32.330383480825958</v>
      </c>
      <c r="N15" s="932">
        <v>121</v>
      </c>
      <c r="O15" s="933">
        <v>22.080291970802921</v>
      </c>
      <c r="P15" s="930"/>
      <c r="Q15" s="932">
        <v>531</v>
      </c>
      <c r="R15" s="933">
        <v>31.327433628318584</v>
      </c>
      <c r="S15" s="932">
        <v>168</v>
      </c>
      <c r="T15" s="933">
        <f t="shared" si="2"/>
        <v>31.638418079096049</v>
      </c>
    </row>
    <row r="16" spans="1:22" s="331" customFormat="1" ht="18" customHeight="1" x14ac:dyDescent="0.25">
      <c r="A16" s="330"/>
      <c r="B16" s="931" t="s">
        <v>5</v>
      </c>
      <c r="C16" s="930"/>
      <c r="D16" s="932">
        <f t="shared" si="0"/>
        <v>6461</v>
      </c>
      <c r="E16" s="933">
        <f t="shared" si="1"/>
        <v>8.7080166046687157</v>
      </c>
      <c r="F16" s="930"/>
      <c r="G16" s="932">
        <v>2458</v>
      </c>
      <c r="H16" s="933">
        <v>38.043646494350718</v>
      </c>
      <c r="I16" s="932">
        <v>0</v>
      </c>
      <c r="J16" s="933">
        <v>0</v>
      </c>
      <c r="K16" s="930"/>
      <c r="L16" s="932">
        <v>3256</v>
      </c>
      <c r="M16" s="933">
        <v>50.394675746788423</v>
      </c>
      <c r="N16" s="932">
        <v>0</v>
      </c>
      <c r="O16" s="933">
        <v>0</v>
      </c>
      <c r="P16" s="930"/>
      <c r="Q16" s="932">
        <v>747</v>
      </c>
      <c r="R16" s="933">
        <v>11.561677758860856</v>
      </c>
      <c r="S16" s="932">
        <v>101</v>
      </c>
      <c r="T16" s="933">
        <f t="shared" si="2"/>
        <v>13.520749665327978</v>
      </c>
    </row>
    <row r="17" spans="1:20" s="331" customFormat="1" ht="18" customHeight="1" x14ac:dyDescent="0.25">
      <c r="A17" s="330"/>
      <c r="B17" s="931" t="s">
        <v>4</v>
      </c>
      <c r="C17" s="930"/>
      <c r="D17" s="932">
        <f t="shared" si="0"/>
        <v>14201</v>
      </c>
      <c r="E17" s="933">
        <f t="shared" si="1"/>
        <v>19.139845813790501</v>
      </c>
      <c r="F17" s="930"/>
      <c r="G17" s="932">
        <v>5875</v>
      </c>
      <c r="H17" s="933">
        <v>41.370326033377928</v>
      </c>
      <c r="I17" s="932">
        <v>15</v>
      </c>
      <c r="J17" s="933">
        <v>0.25531914893617019</v>
      </c>
      <c r="K17" s="930"/>
      <c r="L17" s="932">
        <v>4696</v>
      </c>
      <c r="M17" s="933">
        <v>33.068093796211535</v>
      </c>
      <c r="N17" s="932">
        <v>35</v>
      </c>
      <c r="O17" s="933">
        <v>0.74531516183986368</v>
      </c>
      <c r="P17" s="930"/>
      <c r="Q17" s="932">
        <v>3630</v>
      </c>
      <c r="R17" s="933">
        <v>25.561580170410537</v>
      </c>
      <c r="S17" s="932">
        <v>45</v>
      </c>
      <c r="T17" s="933">
        <f t="shared" si="2"/>
        <v>1.2396694214876034</v>
      </c>
    </row>
    <row r="18" spans="1:20" s="331" customFormat="1" ht="18" customHeight="1" x14ac:dyDescent="0.25">
      <c r="A18" s="330"/>
      <c r="B18" s="931" t="s">
        <v>40</v>
      </c>
      <c r="C18" s="930"/>
      <c r="D18" s="932">
        <f t="shared" si="0"/>
        <v>10940</v>
      </c>
      <c r="E18" s="933">
        <f t="shared" si="1"/>
        <v>14.744730174133377</v>
      </c>
      <c r="F18" s="930"/>
      <c r="G18" s="932">
        <v>3373</v>
      </c>
      <c r="H18" s="933">
        <v>30.831809872029247</v>
      </c>
      <c r="I18" s="932">
        <v>277</v>
      </c>
      <c r="J18" s="933">
        <v>8.2122739401126594</v>
      </c>
      <c r="K18" s="930"/>
      <c r="L18" s="932">
        <v>2976</v>
      </c>
      <c r="M18" s="933">
        <v>27.202925045703839</v>
      </c>
      <c r="N18" s="932">
        <v>467</v>
      </c>
      <c r="O18" s="933">
        <v>15.692204301075268</v>
      </c>
      <c r="P18" s="930"/>
      <c r="Q18" s="932">
        <v>4591</v>
      </c>
      <c r="R18" s="933">
        <v>41.96526508226691</v>
      </c>
      <c r="S18" s="932">
        <v>1404</v>
      </c>
      <c r="T18" s="933">
        <f t="shared" si="2"/>
        <v>30.581572642125899</v>
      </c>
    </row>
    <row r="19" spans="1:20" s="331" customFormat="1" ht="18" customHeight="1" x14ac:dyDescent="0.25">
      <c r="A19" s="330"/>
      <c r="B19" s="931" t="s">
        <v>41</v>
      </c>
      <c r="C19" s="930"/>
      <c r="D19" s="932">
        <f t="shared" si="0"/>
        <v>17</v>
      </c>
      <c r="E19" s="933">
        <f t="shared" si="1"/>
        <v>2.2912286376624076E-2</v>
      </c>
      <c r="F19" s="930"/>
      <c r="G19" s="932">
        <v>11</v>
      </c>
      <c r="H19" s="933">
        <v>64.705882352941174</v>
      </c>
      <c r="I19" s="932">
        <v>10</v>
      </c>
      <c r="J19" s="933">
        <v>90.909090909090907</v>
      </c>
      <c r="K19" s="930"/>
      <c r="L19" s="932">
        <v>5</v>
      </c>
      <c r="M19" s="933">
        <v>29.411764705882355</v>
      </c>
      <c r="N19" s="932">
        <v>5</v>
      </c>
      <c r="O19" s="933">
        <v>100</v>
      </c>
      <c r="P19" s="930"/>
      <c r="Q19" s="932">
        <v>1</v>
      </c>
      <c r="R19" s="933">
        <v>5.8823529411764701</v>
      </c>
      <c r="S19" s="932">
        <v>1</v>
      </c>
      <c r="T19" s="933">
        <f t="shared" si="2"/>
        <v>100</v>
      </c>
    </row>
    <row r="20" spans="1:20" s="331" customFormat="1" ht="18" customHeight="1" x14ac:dyDescent="0.25">
      <c r="A20" s="330"/>
      <c r="B20" s="931" t="s">
        <v>3</v>
      </c>
      <c r="C20" s="930"/>
      <c r="D20" s="932">
        <f t="shared" si="0"/>
        <v>1660</v>
      </c>
      <c r="E20" s="933">
        <f t="shared" si="1"/>
        <v>2.2373173755997628</v>
      </c>
      <c r="F20" s="930"/>
      <c r="G20" s="932">
        <v>19</v>
      </c>
      <c r="H20" s="933">
        <v>1.1445783132530121</v>
      </c>
      <c r="I20" s="932">
        <v>1</v>
      </c>
      <c r="J20" s="933">
        <v>5.2631578947368416</v>
      </c>
      <c r="K20" s="930"/>
      <c r="L20" s="932">
        <v>319</v>
      </c>
      <c r="M20" s="933">
        <v>19.216867469879517</v>
      </c>
      <c r="N20" s="932">
        <v>67</v>
      </c>
      <c r="O20" s="933">
        <v>21.003134796238246</v>
      </c>
      <c r="P20" s="930"/>
      <c r="Q20" s="932">
        <v>1322</v>
      </c>
      <c r="R20" s="933">
        <v>79.638554216867476</v>
      </c>
      <c r="S20" s="932">
        <v>387</v>
      </c>
      <c r="T20" s="933">
        <f t="shared" si="2"/>
        <v>29.273827534039331</v>
      </c>
    </row>
    <row r="21" spans="1:20" s="331" customFormat="1" ht="18" customHeight="1" x14ac:dyDescent="0.25">
      <c r="A21" s="330"/>
      <c r="B21" s="931" t="s">
        <v>2</v>
      </c>
      <c r="C21" s="930"/>
      <c r="D21" s="932">
        <f t="shared" si="0"/>
        <v>1730</v>
      </c>
      <c r="E21" s="933">
        <f t="shared" si="1"/>
        <v>2.3316620842093916</v>
      </c>
      <c r="F21" s="930"/>
      <c r="G21" s="932">
        <v>395</v>
      </c>
      <c r="H21" s="933">
        <v>22.832369942196532</v>
      </c>
      <c r="I21" s="932">
        <v>57</v>
      </c>
      <c r="J21" s="933">
        <v>14.430379746835442</v>
      </c>
      <c r="K21" s="930"/>
      <c r="L21" s="932">
        <v>399</v>
      </c>
      <c r="M21" s="933">
        <v>23.063583815028903</v>
      </c>
      <c r="N21" s="932">
        <v>82</v>
      </c>
      <c r="O21" s="933">
        <v>20.551378446115287</v>
      </c>
      <c r="P21" s="930"/>
      <c r="Q21" s="932">
        <v>936</v>
      </c>
      <c r="R21" s="933">
        <v>54.104046242774558</v>
      </c>
      <c r="S21" s="932">
        <v>780</v>
      </c>
      <c r="T21" s="933">
        <f t="shared" si="2"/>
        <v>83.333333333333343</v>
      </c>
    </row>
    <row r="22" spans="1:20" s="331" customFormat="1" ht="18" customHeight="1" x14ac:dyDescent="0.25">
      <c r="A22" s="330"/>
      <c r="B22" s="931" t="s">
        <v>35</v>
      </c>
      <c r="C22" s="930"/>
      <c r="D22" s="932">
        <f t="shared" si="0"/>
        <v>6227</v>
      </c>
      <c r="E22" s="933">
        <f t="shared" si="1"/>
        <v>8.3926357216022431</v>
      </c>
      <c r="F22" s="930"/>
      <c r="G22" s="932">
        <v>1544</v>
      </c>
      <c r="H22" s="933">
        <v>24.795246507146299</v>
      </c>
      <c r="I22" s="932">
        <v>9</v>
      </c>
      <c r="J22" s="933">
        <v>0.58290155440414504</v>
      </c>
      <c r="K22" s="930"/>
      <c r="L22" s="932">
        <v>2291</v>
      </c>
      <c r="M22" s="933">
        <v>36.791392323751403</v>
      </c>
      <c r="N22" s="932">
        <v>67</v>
      </c>
      <c r="O22" s="933">
        <v>2.9244871235268444</v>
      </c>
      <c r="P22" s="930"/>
      <c r="Q22" s="932">
        <v>2392</v>
      </c>
      <c r="R22" s="933">
        <v>38.413361169102295</v>
      </c>
      <c r="S22" s="932">
        <v>180</v>
      </c>
      <c r="T22" s="933">
        <f t="shared" si="2"/>
        <v>7.5250836120401345</v>
      </c>
    </row>
    <row r="23" spans="1:20" s="331" customFormat="1" ht="18" customHeight="1" x14ac:dyDescent="0.25">
      <c r="A23" s="330"/>
      <c r="B23" s="931" t="s">
        <v>42</v>
      </c>
      <c r="C23" s="930"/>
      <c r="D23" s="932">
        <f t="shared" si="0"/>
        <v>5964</v>
      </c>
      <c r="E23" s="933">
        <f t="shared" si="1"/>
        <v>8.0381691735403518</v>
      </c>
      <c r="F23" s="930"/>
      <c r="G23" s="932">
        <v>2351</v>
      </c>
      <c r="H23" s="933">
        <v>39.419852448021466</v>
      </c>
      <c r="I23" s="932">
        <v>19</v>
      </c>
      <c r="J23" s="933">
        <v>0.80816673755848578</v>
      </c>
      <c r="K23" s="930"/>
      <c r="L23" s="932">
        <v>2636</v>
      </c>
      <c r="M23" s="933">
        <v>44.198524480214623</v>
      </c>
      <c r="N23" s="932">
        <v>40</v>
      </c>
      <c r="O23" s="933">
        <v>1.5174506828528074</v>
      </c>
      <c r="P23" s="930"/>
      <c r="Q23" s="932">
        <v>977</v>
      </c>
      <c r="R23" s="933">
        <v>16.381623071763919</v>
      </c>
      <c r="S23" s="932">
        <v>83</v>
      </c>
      <c r="T23" s="933">
        <f t="shared" si="2"/>
        <v>8.4953940634595693</v>
      </c>
    </row>
    <row r="24" spans="1:20" s="331" customFormat="1" ht="18" customHeight="1" x14ac:dyDescent="0.25">
      <c r="A24" s="330">
        <v>47094</v>
      </c>
      <c r="B24" s="931" t="s">
        <v>43</v>
      </c>
      <c r="C24" s="930"/>
      <c r="D24" s="932">
        <f t="shared" si="0"/>
        <v>3511</v>
      </c>
      <c r="E24" s="933">
        <f t="shared" si="1"/>
        <v>4.7320610275486548</v>
      </c>
      <c r="F24" s="930"/>
      <c r="G24" s="932">
        <v>1247</v>
      </c>
      <c r="H24" s="933">
        <v>35.516946738820849</v>
      </c>
      <c r="I24" s="932">
        <v>41</v>
      </c>
      <c r="J24" s="933">
        <v>3.2878909382518042</v>
      </c>
      <c r="K24" s="930"/>
      <c r="L24" s="932">
        <v>1788</v>
      </c>
      <c r="M24" s="933">
        <v>50.925662204500142</v>
      </c>
      <c r="N24" s="932">
        <v>176</v>
      </c>
      <c r="O24" s="933">
        <v>9.8434004474272925</v>
      </c>
      <c r="P24" s="930"/>
      <c r="Q24" s="932">
        <v>476</v>
      </c>
      <c r="R24" s="933">
        <v>13.557391056679007</v>
      </c>
      <c r="S24" s="932">
        <v>78</v>
      </c>
      <c r="T24" s="933">
        <f t="shared" si="2"/>
        <v>16.386554621848738</v>
      </c>
    </row>
    <row r="25" spans="1:20" s="331" customFormat="1" ht="18" customHeight="1" x14ac:dyDescent="0.25">
      <c r="B25" s="931" t="s">
        <v>44</v>
      </c>
      <c r="C25" s="930"/>
      <c r="D25" s="932">
        <f t="shared" si="0"/>
        <v>2230</v>
      </c>
      <c r="E25" s="933">
        <f t="shared" si="1"/>
        <v>3.0055528599924526</v>
      </c>
      <c r="F25" s="930"/>
      <c r="G25" s="932">
        <v>344</v>
      </c>
      <c r="H25" s="933">
        <v>15.426008968609867</v>
      </c>
      <c r="I25" s="932">
        <v>6</v>
      </c>
      <c r="J25" s="933">
        <v>1.7441860465116279</v>
      </c>
      <c r="K25" s="930"/>
      <c r="L25" s="932">
        <v>630</v>
      </c>
      <c r="M25" s="933">
        <v>28.251121076233183</v>
      </c>
      <c r="N25" s="932">
        <v>18</v>
      </c>
      <c r="O25" s="933">
        <v>2.8571428571428572</v>
      </c>
      <c r="P25" s="930"/>
      <c r="Q25" s="932">
        <v>1256</v>
      </c>
      <c r="R25" s="933">
        <v>56.322869955156953</v>
      </c>
      <c r="S25" s="932">
        <v>315</v>
      </c>
      <c r="T25" s="933">
        <f t="shared" si="2"/>
        <v>25.079617834394906</v>
      </c>
    </row>
    <row r="26" spans="1:20" s="331" customFormat="1" ht="18" customHeight="1" x14ac:dyDescent="0.25">
      <c r="B26" s="931" t="s">
        <v>45</v>
      </c>
      <c r="C26" s="930"/>
      <c r="D26" s="932">
        <f t="shared" si="0"/>
        <v>1147</v>
      </c>
      <c r="E26" s="933">
        <f t="shared" si="1"/>
        <v>1.5459054396463421</v>
      </c>
      <c r="F26" s="930"/>
      <c r="G26" s="932">
        <v>270</v>
      </c>
      <c r="H26" s="933">
        <v>23.539668700959023</v>
      </c>
      <c r="I26" s="932">
        <v>12</v>
      </c>
      <c r="J26" s="933">
        <v>4.4444444444444446</v>
      </c>
      <c r="K26" s="930"/>
      <c r="L26" s="932">
        <v>491</v>
      </c>
      <c r="M26" s="933">
        <v>42.807323452484738</v>
      </c>
      <c r="N26" s="932">
        <v>31</v>
      </c>
      <c r="O26" s="933">
        <v>6.313645621181263</v>
      </c>
      <c r="P26" s="930"/>
      <c r="Q26" s="932">
        <v>386</v>
      </c>
      <c r="R26" s="933">
        <v>33.653007846556235</v>
      </c>
      <c r="S26" s="932">
        <v>21</v>
      </c>
      <c r="T26" s="933">
        <f t="shared" si="2"/>
        <v>5.4404145077720205</v>
      </c>
    </row>
    <row r="27" spans="1:20" s="331" customFormat="1" ht="18" customHeight="1" x14ac:dyDescent="0.25">
      <c r="B27" s="931" t="s">
        <v>46</v>
      </c>
      <c r="C27" s="930"/>
      <c r="D27" s="932">
        <f t="shared" si="0"/>
        <v>1142</v>
      </c>
      <c r="E27" s="933">
        <f t="shared" si="1"/>
        <v>1.5391665318885115</v>
      </c>
      <c r="F27" s="930"/>
      <c r="G27" s="932">
        <v>390</v>
      </c>
      <c r="H27" s="933">
        <v>34.150612959719787</v>
      </c>
      <c r="I27" s="932">
        <v>11</v>
      </c>
      <c r="J27" s="933">
        <v>2.8205128205128207</v>
      </c>
      <c r="K27" s="930"/>
      <c r="L27" s="932">
        <v>582</v>
      </c>
      <c r="M27" s="933">
        <v>50.963222416812613</v>
      </c>
      <c r="N27" s="932">
        <v>17</v>
      </c>
      <c r="O27" s="933">
        <v>2.9209621993127146</v>
      </c>
      <c r="P27" s="930"/>
      <c r="Q27" s="932">
        <v>170</v>
      </c>
      <c r="R27" s="933">
        <v>14.886164623467602</v>
      </c>
      <c r="S27" s="932">
        <v>13</v>
      </c>
      <c r="T27" s="933">
        <f t="shared" si="2"/>
        <v>7.6470588235294121</v>
      </c>
    </row>
    <row r="28" spans="1:20" s="331" customFormat="1" ht="18" customHeight="1" x14ac:dyDescent="0.25">
      <c r="B28" s="953" t="s">
        <v>1</v>
      </c>
      <c r="C28" s="930"/>
      <c r="D28" s="954">
        <f t="shared" si="0"/>
        <v>694</v>
      </c>
      <c r="E28" s="955">
        <f t="shared" si="1"/>
        <v>0.93536039678688876</v>
      </c>
      <c r="F28" s="930"/>
      <c r="G28" s="954">
        <v>183</v>
      </c>
      <c r="H28" s="955">
        <v>26.368876080691646</v>
      </c>
      <c r="I28" s="954">
        <v>14</v>
      </c>
      <c r="J28" s="955">
        <v>7.6502732240437163</v>
      </c>
      <c r="K28" s="930"/>
      <c r="L28" s="954">
        <v>239</v>
      </c>
      <c r="M28" s="955">
        <v>34.438040345821328</v>
      </c>
      <c r="N28" s="954">
        <v>30</v>
      </c>
      <c r="O28" s="955">
        <v>12.552301255230125</v>
      </c>
      <c r="P28" s="930"/>
      <c r="Q28" s="954">
        <v>272</v>
      </c>
      <c r="R28" s="955">
        <v>39.19308357348703</v>
      </c>
      <c r="S28" s="954">
        <v>48</v>
      </c>
      <c r="T28" s="955">
        <f t="shared" si="2"/>
        <v>17.647058823529413</v>
      </c>
    </row>
    <row r="29" spans="1:20" s="319" customFormat="1" ht="18" customHeight="1" x14ac:dyDescent="0.25">
      <c r="B29" s="1284" t="s">
        <v>0</v>
      </c>
      <c r="C29" s="1277"/>
      <c r="D29" s="1285">
        <f>SUM(D11:D28)</f>
        <v>74196</v>
      </c>
      <c r="E29" s="1286">
        <f t="shared" si="1"/>
        <v>100</v>
      </c>
      <c r="F29" s="1277"/>
      <c r="G29" s="1285">
        <f>SUM(G11:G28)</f>
        <v>23939</v>
      </c>
      <c r="H29" s="1286">
        <f t="shared" ref="H29" si="3">G29/$D29*100</f>
        <v>32.264542562941401</v>
      </c>
      <c r="I29" s="1285">
        <f>SUM(I11:I28)</f>
        <v>604</v>
      </c>
      <c r="J29" s="1286">
        <f t="shared" ref="J29" si="4">I29/G29*100</f>
        <v>2.5230794937131877</v>
      </c>
      <c r="K29" s="1277"/>
      <c r="L29" s="1285">
        <f>SUM(L11:L28)</f>
        <v>25815</v>
      </c>
      <c r="M29" s="1286">
        <f t="shared" ref="M29" si="5">L29/$D29*100</f>
        <v>34.792980753679444</v>
      </c>
      <c r="N29" s="1285">
        <f>SUM(N11:N28)</f>
        <v>1239</v>
      </c>
      <c r="O29" s="1286">
        <f t="shared" ref="O29" si="6">N29/L29*100</f>
        <v>4.7995351539802433</v>
      </c>
      <c r="P29" s="1277"/>
      <c r="Q29" s="1285">
        <f>SUM(Q11:Q28)</f>
        <v>24442</v>
      </c>
      <c r="R29" s="1286">
        <f t="shared" ref="R29" si="7">Q29/$D29*100</f>
        <v>32.942476683379155</v>
      </c>
      <c r="S29" s="1285">
        <f>SUM(S11:S28)</f>
        <v>6244</v>
      </c>
      <c r="T29" s="1286">
        <f t="shared" si="2"/>
        <v>25.546190982734636</v>
      </c>
    </row>
    <row r="30" spans="1:20" s="328" customFormat="1" ht="6.75" customHeight="1" x14ac:dyDescent="0.25">
      <c r="B30" s="1662"/>
      <c r="C30" s="1662"/>
      <c r="D30" s="1662"/>
      <c r="E30" s="1662"/>
      <c r="F30" s="779"/>
    </row>
    <row r="31" spans="1:20" x14ac:dyDescent="0.35">
      <c r="B31" s="1663"/>
      <c r="C31" s="1663"/>
      <c r="D31" s="1663"/>
      <c r="E31" s="1663"/>
      <c r="F31" s="1663"/>
      <c r="G31" s="1663"/>
      <c r="H31" s="1663"/>
      <c r="I31" s="1663"/>
      <c r="J31" s="1663"/>
      <c r="K31" s="1663"/>
      <c r="L31" s="1663"/>
      <c r="M31" s="1663"/>
      <c r="N31" s="1663"/>
      <c r="O31" s="1663"/>
      <c r="P31" s="1663"/>
      <c r="Q31" s="1663"/>
      <c r="R31" s="1663"/>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433"/>
      <c r="C2" s="1433"/>
      <c r="D2" s="1433"/>
      <c r="E2" s="1433"/>
      <c r="F2" s="344"/>
      <c r="G2" s="1649"/>
      <c r="H2" s="1649"/>
      <c r="I2" s="1649"/>
      <c r="J2" s="1649"/>
      <c r="K2" s="1649"/>
      <c r="L2" s="1649"/>
      <c r="M2" s="1649"/>
      <c r="N2" s="1649"/>
      <c r="O2" s="1649"/>
      <c r="P2" s="1649"/>
      <c r="Q2" s="1649"/>
      <c r="R2" s="1649"/>
      <c r="T2" s="344"/>
    </row>
    <row r="3" spans="1:22" s="343" customFormat="1" ht="3" customHeight="1" x14ac:dyDescent="0.35">
      <c r="B3" s="344"/>
      <c r="C3" s="344"/>
      <c r="D3" s="344"/>
      <c r="E3" s="344"/>
      <c r="F3" s="344"/>
      <c r="L3" s="344"/>
      <c r="Q3" s="344"/>
      <c r="T3" s="344"/>
    </row>
    <row r="4" spans="1:22" s="345" customFormat="1" ht="15" customHeight="1" x14ac:dyDescent="0.25">
      <c r="B4" s="1471" t="s">
        <v>437</v>
      </c>
      <c r="C4" s="1471"/>
      <c r="D4" s="1471"/>
      <c r="E4" s="1471"/>
      <c r="F4" s="1471"/>
      <c r="G4" s="1471"/>
      <c r="H4" s="1471"/>
      <c r="I4" s="1471"/>
      <c r="J4" s="1471"/>
      <c r="K4" s="1471"/>
      <c r="L4" s="1471"/>
      <c r="M4" s="1471"/>
      <c r="N4" s="1471"/>
      <c r="O4" s="1471"/>
      <c r="P4" s="1471"/>
      <c r="Q4" s="1471"/>
      <c r="R4" s="1471"/>
      <c r="S4" s="1471"/>
      <c r="T4" s="1471"/>
      <c r="U4" s="924"/>
    </row>
    <row r="5" spans="1:22" s="345" customFormat="1" ht="1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925"/>
      <c r="V5" s="875"/>
    </row>
    <row r="6" spans="1:22" s="345" customFormat="1" ht="4.5" customHeight="1" x14ac:dyDescent="0.25"/>
    <row r="7" spans="1:22" s="322" customFormat="1" ht="15" customHeight="1" x14ac:dyDescent="0.25">
      <c r="A7" s="316"/>
      <c r="B7" s="1650" t="s">
        <v>12</v>
      </c>
      <c r="C7" s="920"/>
      <c r="D7" s="1664" t="s">
        <v>73</v>
      </c>
      <c r="E7" s="1655"/>
      <c r="F7" s="920"/>
      <c r="G7" s="1666" t="s">
        <v>31</v>
      </c>
      <c r="H7" s="1667"/>
      <c r="I7" s="1667"/>
      <c r="J7" s="1668"/>
      <c r="K7" s="921"/>
      <c r="L7" s="1666" t="s">
        <v>49</v>
      </c>
      <c r="M7" s="1667"/>
      <c r="N7" s="1667"/>
      <c r="O7" s="1668"/>
      <c r="P7" s="921"/>
      <c r="Q7" s="1666" t="s">
        <v>50</v>
      </c>
      <c r="R7" s="1667"/>
      <c r="S7" s="1667"/>
      <c r="T7" s="1668"/>
    </row>
    <row r="8" spans="1:22" s="322" customFormat="1" ht="35.25" customHeight="1" x14ac:dyDescent="0.25">
      <c r="A8" s="316"/>
      <c r="B8" s="1651"/>
      <c r="C8" s="920"/>
      <c r="D8" s="1665"/>
      <c r="E8" s="1658"/>
      <c r="F8" s="920"/>
      <c r="G8" s="1669" t="s">
        <v>69</v>
      </c>
      <c r="H8" s="1670"/>
      <c r="I8" s="1660" t="s">
        <v>129</v>
      </c>
      <c r="J8" s="1661"/>
      <c r="K8" s="957"/>
      <c r="L8" s="1671" t="s">
        <v>69</v>
      </c>
      <c r="M8" s="1672"/>
      <c r="N8" s="1660" t="s">
        <v>129</v>
      </c>
      <c r="O8" s="1661"/>
      <c r="P8" s="957"/>
      <c r="Q8" s="1671" t="s">
        <v>69</v>
      </c>
      <c r="R8" s="1672"/>
      <c r="S8" s="1660" t="s">
        <v>129</v>
      </c>
      <c r="T8" s="1661"/>
    </row>
    <row r="9" spans="1:22" s="322" customFormat="1" ht="29.25" customHeight="1" x14ac:dyDescent="0.25">
      <c r="A9" s="316"/>
      <c r="B9" s="165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145293</v>
      </c>
      <c r="E11" s="928">
        <f>D11/D$29*100</f>
        <v>27.638164189637759</v>
      </c>
      <c r="F11" s="930"/>
      <c r="G11" s="927">
        <v>25882</v>
      </c>
      <c r="H11" s="928">
        <v>17.813659295354903</v>
      </c>
      <c r="I11" s="927">
        <v>150</v>
      </c>
      <c r="J11" s="928">
        <v>0.57955335754578474</v>
      </c>
      <c r="K11" s="930"/>
      <c r="L11" s="927">
        <v>60640</v>
      </c>
      <c r="M11" s="928">
        <v>41.736353437536565</v>
      </c>
      <c r="N11" s="927">
        <v>466</v>
      </c>
      <c r="O11" s="928">
        <v>0.76846965699208447</v>
      </c>
      <c r="P11" s="930"/>
      <c r="Q11" s="927">
        <v>58771</v>
      </c>
      <c r="R11" s="928">
        <v>40.449987267108533</v>
      </c>
      <c r="S11" s="927">
        <v>4865</v>
      </c>
      <c r="T11" s="928">
        <f>S11/Q11*100</f>
        <v>8.2778921576968223</v>
      </c>
    </row>
    <row r="12" spans="1:22" s="331" customFormat="1" ht="18" customHeight="1" x14ac:dyDescent="0.25">
      <c r="A12" s="330"/>
      <c r="B12" s="931" t="s">
        <v>7</v>
      </c>
      <c r="C12" s="930"/>
      <c r="D12" s="932">
        <f t="shared" ref="D12:D28" si="0">G12+L12+Q12</f>
        <v>10519</v>
      </c>
      <c r="E12" s="933">
        <f t="shared" ref="E12:E29" si="1">D12/D$29*100</f>
        <v>2.0009625316484589</v>
      </c>
      <c r="F12" s="930"/>
      <c r="G12" s="932">
        <v>1841</v>
      </c>
      <c r="H12" s="933">
        <v>17.501663656241089</v>
      </c>
      <c r="I12" s="932">
        <v>9</v>
      </c>
      <c r="J12" s="933">
        <v>0.48886474741988045</v>
      </c>
      <c r="K12" s="930"/>
      <c r="L12" s="932">
        <v>3577</v>
      </c>
      <c r="M12" s="933">
        <v>34.005133567829645</v>
      </c>
      <c r="N12" s="932">
        <v>35</v>
      </c>
      <c r="O12" s="933">
        <v>0.97847358121330719</v>
      </c>
      <c r="P12" s="930"/>
      <c r="Q12" s="932">
        <v>5101</v>
      </c>
      <c r="R12" s="933">
        <v>48.493202775929269</v>
      </c>
      <c r="S12" s="932">
        <v>97</v>
      </c>
      <c r="T12" s="933">
        <f t="shared" ref="T12:T29" si="2">S12/Q12*100</f>
        <v>1.901587923936483</v>
      </c>
    </row>
    <row r="13" spans="1:22" s="331" customFormat="1" ht="18" customHeight="1" x14ac:dyDescent="0.25">
      <c r="A13" s="330"/>
      <c r="B13" s="931" t="s">
        <v>37</v>
      </c>
      <c r="C13" s="930"/>
      <c r="D13" s="932">
        <f t="shared" si="0"/>
        <v>7319</v>
      </c>
      <c r="E13" s="933">
        <f t="shared" si="1"/>
        <v>1.3922468646387558</v>
      </c>
      <c r="F13" s="930"/>
      <c r="G13" s="932">
        <v>777</v>
      </c>
      <c r="H13" s="933">
        <v>10.616204399508129</v>
      </c>
      <c r="I13" s="932">
        <v>25</v>
      </c>
      <c r="J13" s="933">
        <v>3.2175032175032174</v>
      </c>
      <c r="K13" s="930"/>
      <c r="L13" s="932">
        <v>2078</v>
      </c>
      <c r="M13" s="933">
        <v>28.391856811039762</v>
      </c>
      <c r="N13" s="932">
        <v>99</v>
      </c>
      <c r="O13" s="933">
        <v>4.7641963426371507</v>
      </c>
      <c r="P13" s="930"/>
      <c r="Q13" s="932">
        <v>4464</v>
      </c>
      <c r="R13" s="933">
        <v>60.991938789452114</v>
      </c>
      <c r="S13" s="932">
        <v>152</v>
      </c>
      <c r="T13" s="933">
        <f t="shared" si="2"/>
        <v>3.4050179211469538</v>
      </c>
    </row>
    <row r="14" spans="1:22" s="331" customFormat="1" ht="18" customHeight="1" x14ac:dyDescent="0.25">
      <c r="A14" s="330"/>
      <c r="B14" s="931" t="s">
        <v>38</v>
      </c>
      <c r="C14" s="930"/>
      <c r="D14" s="932">
        <f t="shared" si="0"/>
        <v>17059</v>
      </c>
      <c r="E14" s="933">
        <f t="shared" si="1"/>
        <v>3.2450251760995403</v>
      </c>
      <c r="F14" s="930"/>
      <c r="G14" s="932">
        <v>2652</v>
      </c>
      <c r="H14" s="933">
        <v>15.546046075385428</v>
      </c>
      <c r="I14" s="932">
        <v>176</v>
      </c>
      <c r="J14" s="933">
        <v>6.6365007541478134</v>
      </c>
      <c r="K14" s="930"/>
      <c r="L14" s="932">
        <v>5446</v>
      </c>
      <c r="M14" s="933">
        <v>31.92449733278621</v>
      </c>
      <c r="N14" s="932">
        <v>335</v>
      </c>
      <c r="O14" s="933">
        <v>6.1513037091443259</v>
      </c>
      <c r="P14" s="930"/>
      <c r="Q14" s="932">
        <v>8961</v>
      </c>
      <c r="R14" s="933">
        <v>52.529456591828364</v>
      </c>
      <c r="S14" s="932">
        <v>653</v>
      </c>
      <c r="T14" s="933">
        <f t="shared" si="2"/>
        <v>7.2871331324628947</v>
      </c>
    </row>
    <row r="15" spans="1:22" s="331" customFormat="1" ht="18" customHeight="1" x14ac:dyDescent="0.25">
      <c r="A15" s="330"/>
      <c r="B15" s="931" t="s">
        <v>6</v>
      </c>
      <c r="C15" s="930"/>
      <c r="D15" s="932">
        <f t="shared" si="0"/>
        <v>2462</v>
      </c>
      <c r="E15" s="933">
        <f t="shared" si="1"/>
        <v>0.46833061630559047</v>
      </c>
      <c r="F15" s="930"/>
      <c r="G15" s="932">
        <v>708</v>
      </c>
      <c r="H15" s="933">
        <v>28.757108042242081</v>
      </c>
      <c r="I15" s="932">
        <v>70</v>
      </c>
      <c r="J15" s="933">
        <v>9.8870056497175138</v>
      </c>
      <c r="K15" s="930"/>
      <c r="L15" s="932">
        <v>890</v>
      </c>
      <c r="M15" s="933">
        <v>36.149471974004875</v>
      </c>
      <c r="N15" s="932">
        <v>115</v>
      </c>
      <c r="O15" s="933">
        <v>12.921348314606742</v>
      </c>
      <c r="P15" s="930"/>
      <c r="Q15" s="932">
        <v>864</v>
      </c>
      <c r="R15" s="933">
        <v>35.093419983753044</v>
      </c>
      <c r="S15" s="932">
        <v>152</v>
      </c>
      <c r="T15" s="933">
        <f t="shared" si="2"/>
        <v>17.592592592592592</v>
      </c>
    </row>
    <row r="16" spans="1:22" s="331" customFormat="1" ht="18" customHeight="1" x14ac:dyDescent="0.25">
      <c r="A16" s="330"/>
      <c r="B16" s="931" t="s">
        <v>5</v>
      </c>
      <c r="C16" s="930"/>
      <c r="D16" s="932">
        <f t="shared" si="0"/>
        <v>3925</v>
      </c>
      <c r="E16" s="933">
        <f t="shared" si="1"/>
        <v>0.7466278103165892</v>
      </c>
      <c r="F16" s="930"/>
      <c r="G16" s="932">
        <v>576</v>
      </c>
      <c r="H16" s="933">
        <v>14.675159235668788</v>
      </c>
      <c r="I16" s="932">
        <v>57</v>
      </c>
      <c r="J16" s="933">
        <v>9.8958333333333321</v>
      </c>
      <c r="K16" s="930"/>
      <c r="L16" s="932">
        <v>1527</v>
      </c>
      <c r="M16" s="933">
        <v>38.904458598726116</v>
      </c>
      <c r="N16" s="932">
        <v>207</v>
      </c>
      <c r="O16" s="933">
        <v>13.555992141453832</v>
      </c>
      <c r="P16" s="930"/>
      <c r="Q16" s="932">
        <v>1822</v>
      </c>
      <c r="R16" s="933">
        <v>46.420382165605098</v>
      </c>
      <c r="S16" s="932">
        <v>358</v>
      </c>
      <c r="T16" s="933">
        <f t="shared" si="2"/>
        <v>19.64873765093304</v>
      </c>
    </row>
    <row r="17" spans="1:20" s="331" customFormat="1" ht="18" customHeight="1" x14ac:dyDescent="0.25">
      <c r="A17" s="330"/>
      <c r="B17" s="931" t="s">
        <v>4</v>
      </c>
      <c r="C17" s="930"/>
      <c r="D17" s="932">
        <f t="shared" si="0"/>
        <v>32684</v>
      </c>
      <c r="E17" s="933">
        <f t="shared" si="1"/>
        <v>6.217269643920357</v>
      </c>
      <c r="F17" s="930"/>
      <c r="G17" s="932">
        <v>4383</v>
      </c>
      <c r="H17" s="933">
        <v>13.410231305837719</v>
      </c>
      <c r="I17" s="932">
        <v>69</v>
      </c>
      <c r="J17" s="933">
        <v>1.5742642026009581</v>
      </c>
      <c r="K17" s="930"/>
      <c r="L17" s="932">
        <v>9880</v>
      </c>
      <c r="M17" s="933">
        <v>30.228858156896344</v>
      </c>
      <c r="N17" s="932">
        <v>359</v>
      </c>
      <c r="O17" s="933">
        <v>3.6336032388663968</v>
      </c>
      <c r="P17" s="930"/>
      <c r="Q17" s="932">
        <v>18421</v>
      </c>
      <c r="R17" s="933">
        <v>56.360910537265937</v>
      </c>
      <c r="S17" s="932">
        <v>1606</v>
      </c>
      <c r="T17" s="933">
        <f t="shared" si="2"/>
        <v>8.7183106237446388</v>
      </c>
    </row>
    <row r="18" spans="1:20" s="331" customFormat="1" ht="18" customHeight="1" x14ac:dyDescent="0.25">
      <c r="A18" s="330"/>
      <c r="B18" s="931" t="s">
        <v>40</v>
      </c>
      <c r="C18" s="930"/>
      <c r="D18" s="932">
        <f t="shared" si="0"/>
        <v>31563</v>
      </c>
      <c r="E18" s="933">
        <f t="shared" si="1"/>
        <v>6.0040289368210198</v>
      </c>
      <c r="F18" s="930"/>
      <c r="G18" s="932">
        <v>5342</v>
      </c>
      <c r="H18" s="933">
        <v>16.924880397934288</v>
      </c>
      <c r="I18" s="932">
        <v>928</v>
      </c>
      <c r="J18" s="933">
        <v>17.371770872332458</v>
      </c>
      <c r="K18" s="930"/>
      <c r="L18" s="932">
        <v>9571</v>
      </c>
      <c r="M18" s="933">
        <v>30.323480024078826</v>
      </c>
      <c r="N18" s="932">
        <v>3007</v>
      </c>
      <c r="O18" s="933">
        <v>31.417824678716961</v>
      </c>
      <c r="P18" s="930"/>
      <c r="Q18" s="932">
        <v>16650</v>
      </c>
      <c r="R18" s="933">
        <v>52.751639577986886</v>
      </c>
      <c r="S18" s="932">
        <v>8388</v>
      </c>
      <c r="T18" s="933">
        <f t="shared" si="2"/>
        <v>50.378378378378372</v>
      </c>
    </row>
    <row r="19" spans="1:20" s="331" customFormat="1" ht="18" customHeight="1" x14ac:dyDescent="0.25">
      <c r="A19" s="330"/>
      <c r="B19" s="931" t="s">
        <v>41</v>
      </c>
      <c r="C19" s="930"/>
      <c r="D19" s="932">
        <f t="shared" si="0"/>
        <v>36820</v>
      </c>
      <c r="E19" s="933">
        <f t="shared" si="1"/>
        <v>7.0040346435303995</v>
      </c>
      <c r="F19" s="930"/>
      <c r="G19" s="932">
        <v>4140</v>
      </c>
      <c r="H19" s="933">
        <v>11.243889190657251</v>
      </c>
      <c r="I19" s="932">
        <v>18</v>
      </c>
      <c r="J19" s="933">
        <v>0.43478260869565216</v>
      </c>
      <c r="K19" s="930"/>
      <c r="L19" s="932">
        <v>12738</v>
      </c>
      <c r="M19" s="933">
        <v>34.595328625746873</v>
      </c>
      <c r="N19" s="932">
        <v>35</v>
      </c>
      <c r="O19" s="933">
        <v>0.27476840948343539</v>
      </c>
      <c r="P19" s="930"/>
      <c r="Q19" s="932">
        <v>19942</v>
      </c>
      <c r="R19" s="933">
        <v>54.16078218359587</v>
      </c>
      <c r="S19" s="932">
        <v>24</v>
      </c>
      <c r="T19" s="933">
        <f t="shared" si="2"/>
        <v>0.12034901213519204</v>
      </c>
    </row>
    <row r="20" spans="1:20" s="331" customFormat="1" ht="18" customHeight="1" x14ac:dyDescent="0.25">
      <c r="A20" s="330"/>
      <c r="B20" s="931" t="s">
        <v>3</v>
      </c>
      <c r="C20" s="930"/>
      <c r="D20" s="932">
        <f t="shared" si="0"/>
        <v>80223</v>
      </c>
      <c r="E20" s="933">
        <f t="shared" si="1"/>
        <v>15.260311548287323</v>
      </c>
      <c r="F20" s="930"/>
      <c r="G20" s="932">
        <v>19270</v>
      </c>
      <c r="H20" s="933">
        <v>24.020542737120277</v>
      </c>
      <c r="I20" s="932">
        <v>748</v>
      </c>
      <c r="J20" s="933">
        <v>3.8816813700051895</v>
      </c>
      <c r="K20" s="930"/>
      <c r="L20" s="932">
        <v>29467</v>
      </c>
      <c r="M20" s="933">
        <v>36.731361330291811</v>
      </c>
      <c r="N20" s="932">
        <v>1855</v>
      </c>
      <c r="O20" s="933">
        <v>6.2951776563613535</v>
      </c>
      <c r="P20" s="930"/>
      <c r="Q20" s="932">
        <v>31486</v>
      </c>
      <c r="R20" s="933">
        <v>39.248095932587916</v>
      </c>
      <c r="S20" s="932">
        <v>3300</v>
      </c>
      <c r="T20" s="933">
        <f t="shared" si="2"/>
        <v>10.480848631137649</v>
      </c>
    </row>
    <row r="21" spans="1:20" s="331" customFormat="1" ht="18" customHeight="1" x14ac:dyDescent="0.25">
      <c r="A21" s="330"/>
      <c r="B21" s="931" t="s">
        <v>2</v>
      </c>
      <c r="C21" s="930"/>
      <c r="D21" s="932">
        <f t="shared" si="0"/>
        <v>6716</v>
      </c>
      <c r="E21" s="933">
        <f t="shared" si="1"/>
        <v>1.2775420061366147</v>
      </c>
      <c r="F21" s="930"/>
      <c r="G21" s="932">
        <v>1019</v>
      </c>
      <c r="H21" s="933">
        <v>15.172721858248957</v>
      </c>
      <c r="I21" s="932">
        <v>97</v>
      </c>
      <c r="J21" s="933">
        <v>9.5191364082433747</v>
      </c>
      <c r="K21" s="930"/>
      <c r="L21" s="932">
        <v>2158</v>
      </c>
      <c r="M21" s="933">
        <v>32.132221560452649</v>
      </c>
      <c r="N21" s="932">
        <v>243</v>
      </c>
      <c r="O21" s="933">
        <v>11.260426320667284</v>
      </c>
      <c r="P21" s="930"/>
      <c r="Q21" s="932">
        <v>3539</v>
      </c>
      <c r="R21" s="933">
        <v>52.695056581298395</v>
      </c>
      <c r="S21" s="932">
        <v>619</v>
      </c>
      <c r="T21" s="933">
        <f t="shared" si="2"/>
        <v>17.490816614862954</v>
      </c>
    </row>
    <row r="22" spans="1:20" s="331" customFormat="1" ht="18" customHeight="1" x14ac:dyDescent="0.25">
      <c r="A22" s="330"/>
      <c r="B22" s="931" t="s">
        <v>35</v>
      </c>
      <c r="C22" s="930"/>
      <c r="D22" s="932">
        <f t="shared" si="0"/>
        <v>23050</v>
      </c>
      <c r="E22" s="933">
        <f t="shared" si="1"/>
        <v>4.3846550389292691</v>
      </c>
      <c r="F22" s="930"/>
      <c r="G22" s="932">
        <v>6957</v>
      </c>
      <c r="H22" s="933">
        <v>30.182212581344903</v>
      </c>
      <c r="I22" s="932">
        <v>9</v>
      </c>
      <c r="J22" s="933">
        <v>0.12936610608020699</v>
      </c>
      <c r="K22" s="930"/>
      <c r="L22" s="932">
        <v>7635</v>
      </c>
      <c r="M22" s="933">
        <v>33.123644251626899</v>
      </c>
      <c r="N22" s="932">
        <v>40</v>
      </c>
      <c r="O22" s="933">
        <v>0.52390307793058288</v>
      </c>
      <c r="P22" s="930"/>
      <c r="Q22" s="932">
        <v>8458</v>
      </c>
      <c r="R22" s="933">
        <v>36.694143167028201</v>
      </c>
      <c r="S22" s="932">
        <v>111</v>
      </c>
      <c r="T22" s="933">
        <f t="shared" si="2"/>
        <v>1.3123669898321118</v>
      </c>
    </row>
    <row r="23" spans="1:20" s="331" customFormat="1" ht="18" customHeight="1" x14ac:dyDescent="0.25">
      <c r="A23" s="330"/>
      <c r="B23" s="931" t="s">
        <v>42</v>
      </c>
      <c r="C23" s="930"/>
      <c r="D23" s="932">
        <f t="shared" si="0"/>
        <v>80336</v>
      </c>
      <c r="E23" s="933">
        <f t="shared" si="1"/>
        <v>15.281806820278602</v>
      </c>
      <c r="F23" s="930"/>
      <c r="G23" s="932">
        <v>17600</v>
      </c>
      <c r="H23" s="933">
        <v>21.907986456881098</v>
      </c>
      <c r="I23" s="932">
        <v>2227</v>
      </c>
      <c r="J23" s="933">
        <v>12.65340909090909</v>
      </c>
      <c r="K23" s="930"/>
      <c r="L23" s="932">
        <v>30132</v>
      </c>
      <c r="M23" s="933">
        <v>37.507468631746669</v>
      </c>
      <c r="N23" s="932">
        <v>6414</v>
      </c>
      <c r="O23" s="933">
        <v>21.286340103544404</v>
      </c>
      <c r="P23" s="930"/>
      <c r="Q23" s="932">
        <v>32604</v>
      </c>
      <c r="R23" s="933">
        <v>40.584544911372241</v>
      </c>
      <c r="S23" s="932">
        <v>13669</v>
      </c>
      <c r="T23" s="933">
        <f t="shared" si="2"/>
        <v>41.924303766409032</v>
      </c>
    </row>
    <row r="24" spans="1:20" s="331" customFormat="1" ht="18" customHeight="1" x14ac:dyDescent="0.25">
      <c r="A24" s="330">
        <v>47094</v>
      </c>
      <c r="B24" s="931" t="s">
        <v>43</v>
      </c>
      <c r="C24" s="930"/>
      <c r="D24" s="932">
        <f t="shared" si="0"/>
        <v>13518</v>
      </c>
      <c r="E24" s="933">
        <f t="shared" si="1"/>
        <v>2.5714432458241157</v>
      </c>
      <c r="F24" s="930"/>
      <c r="G24" s="932">
        <v>2295</v>
      </c>
      <c r="H24" s="933">
        <v>16.977363515312916</v>
      </c>
      <c r="I24" s="932">
        <v>295</v>
      </c>
      <c r="J24" s="933">
        <v>12.854030501089325</v>
      </c>
      <c r="K24" s="930"/>
      <c r="L24" s="932">
        <v>4642</v>
      </c>
      <c r="M24" s="933">
        <v>34.339399319425951</v>
      </c>
      <c r="N24" s="932">
        <v>891</v>
      </c>
      <c r="O24" s="933">
        <v>19.194312796208532</v>
      </c>
      <c r="P24" s="930"/>
      <c r="Q24" s="932">
        <v>6581</v>
      </c>
      <c r="R24" s="933">
        <v>48.683237165261133</v>
      </c>
      <c r="S24" s="932">
        <v>1659</v>
      </c>
      <c r="T24" s="933">
        <f t="shared" si="2"/>
        <v>25.208934812338551</v>
      </c>
    </row>
    <row r="25" spans="1:20" s="331" customFormat="1" ht="18" customHeight="1" x14ac:dyDescent="0.25">
      <c r="B25" s="931" t="s">
        <v>44</v>
      </c>
      <c r="C25" s="930"/>
      <c r="D25" s="932">
        <f t="shared" si="0"/>
        <v>3448</v>
      </c>
      <c r="E25" s="933">
        <f t="shared" si="1"/>
        <v>0.65589113120295528</v>
      </c>
      <c r="F25" s="930"/>
      <c r="G25" s="932">
        <v>378</v>
      </c>
      <c r="H25" s="933">
        <v>10.962877030162414</v>
      </c>
      <c r="I25" s="932">
        <v>3</v>
      </c>
      <c r="J25" s="933">
        <v>0.79365079365079361</v>
      </c>
      <c r="K25" s="930"/>
      <c r="L25" s="932">
        <v>1206</v>
      </c>
      <c r="M25" s="933">
        <v>34.976798143851504</v>
      </c>
      <c r="N25" s="932">
        <v>6</v>
      </c>
      <c r="O25" s="933">
        <v>0.49751243781094528</v>
      </c>
      <c r="P25" s="930"/>
      <c r="Q25" s="932">
        <v>1864</v>
      </c>
      <c r="R25" s="933">
        <v>54.060324825986086</v>
      </c>
      <c r="S25" s="932">
        <v>9</v>
      </c>
      <c r="T25" s="933">
        <f t="shared" si="2"/>
        <v>0.48283261802575111</v>
      </c>
    </row>
    <row r="26" spans="1:20" s="331" customFormat="1" ht="18" customHeight="1" x14ac:dyDescent="0.25">
      <c r="B26" s="931" t="s">
        <v>45</v>
      </c>
      <c r="C26" s="930"/>
      <c r="D26" s="932">
        <f t="shared" si="0"/>
        <v>26248</v>
      </c>
      <c r="E26" s="933">
        <f t="shared" si="1"/>
        <v>4.9929902586470911</v>
      </c>
      <c r="F26" s="930"/>
      <c r="G26" s="932">
        <v>4513</v>
      </c>
      <c r="H26" s="933">
        <v>17.193690947881741</v>
      </c>
      <c r="I26" s="932">
        <v>593</v>
      </c>
      <c r="J26" s="933">
        <v>13.139818302681144</v>
      </c>
      <c r="K26" s="930"/>
      <c r="L26" s="932">
        <v>8421</v>
      </c>
      <c r="M26" s="933">
        <v>32.082444376714413</v>
      </c>
      <c r="N26" s="932">
        <v>1605</v>
      </c>
      <c r="O26" s="933">
        <v>19.059494121838259</v>
      </c>
      <c r="P26" s="930"/>
      <c r="Q26" s="932">
        <v>13314</v>
      </c>
      <c r="R26" s="933">
        <v>50.723864675403838</v>
      </c>
      <c r="S26" s="932">
        <v>3929</v>
      </c>
      <c r="T26" s="933">
        <f t="shared" si="2"/>
        <v>29.510289920384558</v>
      </c>
    </row>
    <row r="27" spans="1:20" s="331" customFormat="1" ht="18" customHeight="1" x14ac:dyDescent="0.25">
      <c r="B27" s="931" t="s">
        <v>46</v>
      </c>
      <c r="C27" s="930"/>
      <c r="D27" s="932">
        <f t="shared" si="0"/>
        <v>3732</v>
      </c>
      <c r="E27" s="933">
        <f t="shared" si="1"/>
        <v>0.70991464665006654</v>
      </c>
      <c r="F27" s="930"/>
      <c r="G27" s="932">
        <v>471</v>
      </c>
      <c r="H27" s="933">
        <v>12.620578778135046</v>
      </c>
      <c r="I27" s="932">
        <v>138</v>
      </c>
      <c r="J27" s="933">
        <v>29.29936305732484</v>
      </c>
      <c r="K27" s="930"/>
      <c r="L27" s="932">
        <v>1276</v>
      </c>
      <c r="M27" s="933">
        <v>34.190782422293672</v>
      </c>
      <c r="N27" s="932">
        <v>436</v>
      </c>
      <c r="O27" s="933">
        <v>34.169278996865202</v>
      </c>
      <c r="P27" s="930"/>
      <c r="Q27" s="932">
        <v>1985</v>
      </c>
      <c r="R27" s="933">
        <v>53.188638799571272</v>
      </c>
      <c r="S27" s="932">
        <v>990</v>
      </c>
      <c r="T27" s="933">
        <f t="shared" si="2"/>
        <v>49.874055415617129</v>
      </c>
    </row>
    <row r="28" spans="1:20" s="331" customFormat="1" ht="18" customHeight="1" x14ac:dyDescent="0.25">
      <c r="B28" s="953" t="s">
        <v>1</v>
      </c>
      <c r="C28" s="930"/>
      <c r="D28" s="954">
        <f t="shared" si="0"/>
        <v>782</v>
      </c>
      <c r="E28" s="955">
        <f t="shared" si="1"/>
        <v>0.14875489112549625</v>
      </c>
      <c r="F28" s="930"/>
      <c r="G28" s="954">
        <v>193</v>
      </c>
      <c r="H28" s="955">
        <v>24.680306905370845</v>
      </c>
      <c r="I28" s="954">
        <v>10</v>
      </c>
      <c r="J28" s="955">
        <v>5.1813471502590671</v>
      </c>
      <c r="K28" s="930"/>
      <c r="L28" s="954">
        <v>271</v>
      </c>
      <c r="M28" s="955">
        <v>34.654731457800516</v>
      </c>
      <c r="N28" s="954">
        <v>30</v>
      </c>
      <c r="O28" s="955">
        <v>11.07011070110701</v>
      </c>
      <c r="P28" s="930"/>
      <c r="Q28" s="954">
        <v>318</v>
      </c>
      <c r="R28" s="955">
        <v>40.664961636828643</v>
      </c>
      <c r="S28" s="954">
        <v>60</v>
      </c>
      <c r="T28" s="955">
        <f t="shared" si="2"/>
        <v>18.867924528301888</v>
      </c>
    </row>
    <row r="29" spans="1:20" s="319" customFormat="1" ht="18" customHeight="1" x14ac:dyDescent="0.25">
      <c r="B29" s="1284" t="s">
        <v>0</v>
      </c>
      <c r="C29" s="1277"/>
      <c r="D29" s="1285">
        <f>SUM(D11:D28)</f>
        <v>525697</v>
      </c>
      <c r="E29" s="1286">
        <f t="shared" si="1"/>
        <v>100</v>
      </c>
      <c r="F29" s="1277"/>
      <c r="G29" s="1285">
        <f>SUM(G11:G28)</f>
        <v>98997</v>
      </c>
      <c r="H29" s="1286">
        <f t="shared" ref="H29" si="3">G29/$D29*100</f>
        <v>18.831570277174876</v>
      </c>
      <c r="I29" s="1285">
        <f>SUM(I11:I28)</f>
        <v>5622</v>
      </c>
      <c r="J29" s="1286">
        <f t="shared" ref="J29" si="4">I29/G29*100</f>
        <v>5.678959968483893</v>
      </c>
      <c r="K29" s="1277"/>
      <c r="L29" s="1285">
        <f>SUM(L11:L28)</f>
        <v>191555</v>
      </c>
      <c r="M29" s="1286">
        <f t="shared" ref="M29" si="5">L29/$D29*100</f>
        <v>36.438290498138656</v>
      </c>
      <c r="N29" s="1285">
        <f>SUM(N11:N28)</f>
        <v>16178</v>
      </c>
      <c r="O29" s="1286">
        <f t="shared" ref="O29" si="6">N29/L29*100</f>
        <v>8.445616141578137</v>
      </c>
      <c r="P29" s="1277"/>
      <c r="Q29" s="1285">
        <f>SUM(Q11:Q28)</f>
        <v>235145</v>
      </c>
      <c r="R29" s="1286">
        <f t="shared" ref="R29" si="7">Q29/$D29*100</f>
        <v>44.730139224686468</v>
      </c>
      <c r="S29" s="1285">
        <f>SUM(S11:S28)</f>
        <v>40641</v>
      </c>
      <c r="T29" s="1286">
        <f t="shared" si="2"/>
        <v>17.283378341023621</v>
      </c>
    </row>
    <row r="30" spans="1:20" s="328" customFormat="1" ht="6.75" customHeight="1" x14ac:dyDescent="0.25">
      <c r="B30" s="1662"/>
      <c r="C30" s="1662"/>
      <c r="D30" s="1662"/>
      <c r="E30" s="1662"/>
      <c r="F30" s="779"/>
    </row>
    <row r="31" spans="1:20" x14ac:dyDescent="0.35">
      <c r="B31" s="1663"/>
      <c r="C31" s="1663"/>
      <c r="D31" s="1663"/>
      <c r="E31" s="1663"/>
      <c r="F31" s="1663"/>
      <c r="G31" s="1663"/>
      <c r="H31" s="1663"/>
      <c r="I31" s="1663"/>
      <c r="J31" s="1663"/>
      <c r="K31" s="1663"/>
      <c r="L31" s="1663"/>
      <c r="M31" s="1663"/>
      <c r="N31" s="1663"/>
      <c r="O31" s="1663"/>
      <c r="P31" s="1663"/>
      <c r="Q31" s="1663"/>
      <c r="R31" s="1663"/>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433"/>
      <c r="C2" s="1433"/>
      <c r="D2" s="1433"/>
      <c r="E2" s="1433"/>
      <c r="F2" s="344"/>
      <c r="G2" s="1649"/>
      <c r="H2" s="1649"/>
      <c r="I2" s="1649"/>
      <c r="J2" s="1649"/>
      <c r="K2" s="1649"/>
      <c r="L2" s="1649"/>
      <c r="M2" s="1649"/>
      <c r="N2" s="1649"/>
      <c r="O2" s="1649"/>
      <c r="P2" s="1649"/>
      <c r="Q2" s="1649"/>
      <c r="R2" s="1649"/>
      <c r="T2" s="344"/>
    </row>
    <row r="3" spans="1:22" s="343" customFormat="1" ht="3" customHeight="1" x14ac:dyDescent="0.35">
      <c r="B3" s="344"/>
      <c r="C3" s="344"/>
      <c r="D3" s="344"/>
      <c r="E3" s="344"/>
      <c r="F3" s="344"/>
      <c r="L3" s="344"/>
      <c r="Q3" s="344"/>
      <c r="T3" s="344"/>
    </row>
    <row r="4" spans="1:22" s="345" customFormat="1" ht="15" customHeight="1" x14ac:dyDescent="0.25">
      <c r="B4" s="1471" t="s">
        <v>436</v>
      </c>
      <c r="C4" s="1471"/>
      <c r="D4" s="1471"/>
      <c r="E4" s="1471"/>
      <c r="F4" s="1471"/>
      <c r="G4" s="1471"/>
      <c r="H4" s="1471"/>
      <c r="I4" s="1471"/>
      <c r="J4" s="1471"/>
      <c r="K4" s="1471"/>
      <c r="L4" s="1471"/>
      <c r="M4" s="1471"/>
      <c r="N4" s="1471"/>
      <c r="O4" s="1471"/>
      <c r="P4" s="1471"/>
      <c r="Q4" s="1471"/>
      <c r="R4" s="1471"/>
      <c r="S4" s="1471"/>
      <c r="T4" s="1471"/>
      <c r="U4" s="924"/>
    </row>
    <row r="5" spans="1:22" s="345" customFormat="1" ht="1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925"/>
      <c r="V5" s="875"/>
    </row>
    <row r="6" spans="1:22" s="345" customFormat="1" ht="4.5" customHeight="1" x14ac:dyDescent="0.25"/>
    <row r="7" spans="1:22" s="322" customFormat="1" ht="15" customHeight="1" x14ac:dyDescent="0.25">
      <c r="A7" s="316"/>
      <c r="B7" s="1650" t="s">
        <v>12</v>
      </c>
      <c r="C7" s="920"/>
      <c r="D7" s="1664" t="s">
        <v>74</v>
      </c>
      <c r="E7" s="1655"/>
      <c r="F7" s="920"/>
      <c r="G7" s="1666" t="s">
        <v>31</v>
      </c>
      <c r="H7" s="1667"/>
      <c r="I7" s="1667"/>
      <c r="J7" s="1668"/>
      <c r="K7" s="921"/>
      <c r="L7" s="1666" t="s">
        <v>49</v>
      </c>
      <c r="M7" s="1667"/>
      <c r="N7" s="1667"/>
      <c r="O7" s="1668"/>
      <c r="P7" s="921"/>
      <c r="Q7" s="1666" t="s">
        <v>50</v>
      </c>
      <c r="R7" s="1667"/>
      <c r="S7" s="1667"/>
      <c r="T7" s="1668"/>
    </row>
    <row r="8" spans="1:22" s="322" customFormat="1" ht="35.25" customHeight="1" x14ac:dyDescent="0.25">
      <c r="A8" s="316"/>
      <c r="B8" s="1651"/>
      <c r="C8" s="920"/>
      <c r="D8" s="1665"/>
      <c r="E8" s="1658"/>
      <c r="F8" s="920"/>
      <c r="G8" s="1669" t="s">
        <v>69</v>
      </c>
      <c r="H8" s="1670"/>
      <c r="I8" s="1660" t="s">
        <v>129</v>
      </c>
      <c r="J8" s="1661"/>
      <c r="K8" s="957"/>
      <c r="L8" s="1671" t="s">
        <v>69</v>
      </c>
      <c r="M8" s="1672"/>
      <c r="N8" s="1660" t="s">
        <v>129</v>
      </c>
      <c r="O8" s="1661"/>
      <c r="P8" s="957"/>
      <c r="Q8" s="1671" t="s">
        <v>69</v>
      </c>
      <c r="R8" s="1672"/>
      <c r="S8" s="1660" t="s">
        <v>129</v>
      </c>
      <c r="T8" s="1661"/>
    </row>
    <row r="9" spans="1:22" s="322" customFormat="1" ht="29.25" customHeight="1" x14ac:dyDescent="0.25">
      <c r="A9" s="316"/>
      <c r="B9" s="165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166169</v>
      </c>
      <c r="E11" s="928">
        <f>D11/D$29*100</f>
        <v>46.287532068870426</v>
      </c>
      <c r="F11" s="930"/>
      <c r="G11" s="927">
        <v>29833</v>
      </c>
      <c r="H11" s="928">
        <v>17.953408878912434</v>
      </c>
      <c r="I11" s="927">
        <v>7576</v>
      </c>
      <c r="J11" s="928">
        <v>25.39469714745416</v>
      </c>
      <c r="K11" s="930"/>
      <c r="L11" s="927">
        <v>70650</v>
      </c>
      <c r="M11" s="928">
        <v>42.516955629509717</v>
      </c>
      <c r="N11" s="927">
        <v>17477</v>
      </c>
      <c r="O11" s="928">
        <v>24.737438075017693</v>
      </c>
      <c r="P11" s="930"/>
      <c r="Q11" s="927">
        <v>65686</v>
      </c>
      <c r="R11" s="928">
        <v>39.529635491577849</v>
      </c>
      <c r="S11" s="927">
        <v>16565</v>
      </c>
      <c r="T11" s="928">
        <f>IFERROR(S11/Q11*100,"-")</f>
        <v>25.218463599549374</v>
      </c>
    </row>
    <row r="12" spans="1:22" s="331" customFormat="1" ht="18" customHeight="1" x14ac:dyDescent="0.25">
      <c r="A12" s="330"/>
      <c r="B12" s="931" t="s">
        <v>7</v>
      </c>
      <c r="C12" s="930"/>
      <c r="D12" s="932">
        <f t="shared" ref="D12:D28" si="0">G12+L12+Q12</f>
        <v>5568</v>
      </c>
      <c r="E12" s="933">
        <f t="shared" ref="E12:E29" si="1">D12/D$29*100</f>
        <v>1.5510051728028122</v>
      </c>
      <c r="F12" s="930"/>
      <c r="G12" s="932">
        <v>708</v>
      </c>
      <c r="H12" s="933">
        <v>12.71551724137931</v>
      </c>
      <c r="I12" s="932">
        <v>329</v>
      </c>
      <c r="J12" s="933">
        <v>46.468926553672318</v>
      </c>
      <c r="K12" s="930"/>
      <c r="L12" s="932">
        <v>1653</v>
      </c>
      <c r="M12" s="933">
        <v>29.6875</v>
      </c>
      <c r="N12" s="932">
        <v>676</v>
      </c>
      <c r="O12" s="933">
        <v>40.895341802782816</v>
      </c>
      <c r="P12" s="930"/>
      <c r="Q12" s="932">
        <v>3207</v>
      </c>
      <c r="R12" s="933">
        <v>57.596982758620683</v>
      </c>
      <c r="S12" s="932">
        <v>1379</v>
      </c>
      <c r="T12" s="933">
        <f t="shared" ref="T12:T28" si="2">IFERROR(S12/Q12*100,"-")</f>
        <v>42.99968818210165</v>
      </c>
    </row>
    <row r="13" spans="1:22" s="331" customFormat="1" ht="18" customHeight="1" x14ac:dyDescent="0.25">
      <c r="A13" s="330"/>
      <c r="B13" s="931" t="s">
        <v>37</v>
      </c>
      <c r="C13" s="930"/>
      <c r="D13" s="932">
        <f t="shared" si="0"/>
        <v>7966</v>
      </c>
      <c r="E13" s="933">
        <f t="shared" si="1"/>
        <v>2.2189847712908053</v>
      </c>
      <c r="F13" s="930"/>
      <c r="G13" s="932">
        <v>952</v>
      </c>
      <c r="H13" s="933">
        <v>11.950790861159929</v>
      </c>
      <c r="I13" s="932">
        <v>658</v>
      </c>
      <c r="J13" s="933">
        <v>69.117647058823522</v>
      </c>
      <c r="K13" s="930"/>
      <c r="L13" s="932">
        <v>2044</v>
      </c>
      <c r="M13" s="933">
        <v>25.659050966608081</v>
      </c>
      <c r="N13" s="932">
        <v>1075</v>
      </c>
      <c r="O13" s="933">
        <v>52.592954990215269</v>
      </c>
      <c r="P13" s="930"/>
      <c r="Q13" s="932">
        <v>4970</v>
      </c>
      <c r="R13" s="933">
        <v>62.390158172231992</v>
      </c>
      <c r="S13" s="932">
        <v>2310</v>
      </c>
      <c r="T13" s="933">
        <f t="shared" si="2"/>
        <v>46.478873239436616</v>
      </c>
    </row>
    <row r="14" spans="1:22" s="331" customFormat="1" ht="18" customHeight="1" x14ac:dyDescent="0.25">
      <c r="A14" s="330"/>
      <c r="B14" s="931" t="s">
        <v>38</v>
      </c>
      <c r="C14" s="930"/>
      <c r="D14" s="932">
        <f t="shared" si="0"/>
        <v>2433</v>
      </c>
      <c r="E14" s="933">
        <f t="shared" si="1"/>
        <v>0.67772909221071165</v>
      </c>
      <c r="F14" s="930"/>
      <c r="G14" s="932">
        <v>614</v>
      </c>
      <c r="H14" s="933">
        <v>25.236333744348542</v>
      </c>
      <c r="I14" s="932">
        <v>45</v>
      </c>
      <c r="J14" s="933">
        <v>7.3289902280130299</v>
      </c>
      <c r="K14" s="930"/>
      <c r="L14" s="932">
        <v>932</v>
      </c>
      <c r="M14" s="933">
        <v>38.306617344841762</v>
      </c>
      <c r="N14" s="932">
        <v>50</v>
      </c>
      <c r="O14" s="933">
        <v>5.3648068669527902</v>
      </c>
      <c r="P14" s="930"/>
      <c r="Q14" s="932">
        <v>887</v>
      </c>
      <c r="R14" s="933">
        <v>36.457048910809696</v>
      </c>
      <c r="S14" s="932">
        <v>77</v>
      </c>
      <c r="T14" s="933">
        <f t="shared" si="2"/>
        <v>8.6809470124013544</v>
      </c>
    </row>
    <row r="15" spans="1:22" s="331" customFormat="1" ht="18" customHeight="1" x14ac:dyDescent="0.25">
      <c r="A15" s="330"/>
      <c r="B15" s="931" t="s">
        <v>6</v>
      </c>
      <c r="C15" s="930"/>
      <c r="D15" s="932">
        <f t="shared" si="0"/>
        <v>1693</v>
      </c>
      <c r="E15" s="933">
        <f t="shared" si="1"/>
        <v>0.47159693921608503</v>
      </c>
      <c r="F15" s="930"/>
      <c r="G15" s="932">
        <v>552</v>
      </c>
      <c r="H15" s="933">
        <v>32.604843473124632</v>
      </c>
      <c r="I15" s="932">
        <v>60</v>
      </c>
      <c r="J15" s="933">
        <v>10.869565217391305</v>
      </c>
      <c r="K15" s="930"/>
      <c r="L15" s="932">
        <v>525</v>
      </c>
      <c r="M15" s="933">
        <v>31.010041346721795</v>
      </c>
      <c r="N15" s="932">
        <v>59</v>
      </c>
      <c r="O15" s="933">
        <v>11.238095238095239</v>
      </c>
      <c r="P15" s="930"/>
      <c r="Q15" s="932">
        <v>616</v>
      </c>
      <c r="R15" s="933">
        <v>36.385115180153569</v>
      </c>
      <c r="S15" s="932">
        <v>85</v>
      </c>
      <c r="T15" s="933">
        <f t="shared" si="2"/>
        <v>13.7987012987013</v>
      </c>
    </row>
    <row r="16" spans="1:22" s="331" customFormat="1" ht="18" customHeight="1" x14ac:dyDescent="0.25">
      <c r="A16" s="330"/>
      <c r="B16" s="931" t="s">
        <v>5</v>
      </c>
      <c r="C16" s="930"/>
      <c r="D16" s="932">
        <f t="shared" si="0"/>
        <v>1378</v>
      </c>
      <c r="E16" s="933">
        <f t="shared" si="1"/>
        <v>0.38385149571161553</v>
      </c>
      <c r="F16" s="930"/>
      <c r="G16" s="932">
        <v>394</v>
      </c>
      <c r="H16" s="933">
        <v>28.592162554426704</v>
      </c>
      <c r="I16" s="932">
        <v>126</v>
      </c>
      <c r="J16" s="933">
        <v>31.979695431472084</v>
      </c>
      <c r="K16" s="930"/>
      <c r="L16" s="932">
        <v>554</v>
      </c>
      <c r="M16" s="933">
        <v>40.203193033381709</v>
      </c>
      <c r="N16" s="932">
        <v>192</v>
      </c>
      <c r="O16" s="933">
        <v>34.657039711191331</v>
      </c>
      <c r="P16" s="930"/>
      <c r="Q16" s="932">
        <v>430</v>
      </c>
      <c r="R16" s="933">
        <v>31.204644412191584</v>
      </c>
      <c r="S16" s="932">
        <v>169</v>
      </c>
      <c r="T16" s="933">
        <f t="shared" si="2"/>
        <v>39.302325581395351</v>
      </c>
    </row>
    <row r="17" spans="1:20" s="331" customFormat="1" ht="18" customHeight="1" x14ac:dyDescent="0.25">
      <c r="A17" s="330"/>
      <c r="B17" s="931" t="s">
        <v>4</v>
      </c>
      <c r="C17" s="930"/>
      <c r="D17" s="932">
        <f t="shared" si="0"/>
        <v>24487</v>
      </c>
      <c r="E17" s="933">
        <f t="shared" si="1"/>
        <v>6.8210243653775979</v>
      </c>
      <c r="F17" s="930"/>
      <c r="G17" s="932">
        <v>3653</v>
      </c>
      <c r="H17" s="933">
        <v>14.918119818679298</v>
      </c>
      <c r="I17" s="932">
        <v>1950</v>
      </c>
      <c r="J17" s="933">
        <v>53.380782918149464</v>
      </c>
      <c r="K17" s="930"/>
      <c r="L17" s="932">
        <v>7594</v>
      </c>
      <c r="M17" s="933">
        <v>31.012373912688368</v>
      </c>
      <c r="N17" s="932">
        <v>2966</v>
      </c>
      <c r="O17" s="933">
        <v>39.057150381880433</v>
      </c>
      <c r="P17" s="930"/>
      <c r="Q17" s="932">
        <v>13240</v>
      </c>
      <c r="R17" s="933">
        <v>54.069506268632338</v>
      </c>
      <c r="S17" s="932">
        <v>5003</v>
      </c>
      <c r="T17" s="933">
        <f t="shared" si="2"/>
        <v>37.78700906344411</v>
      </c>
    </row>
    <row r="18" spans="1:20" s="331" customFormat="1" ht="18" customHeight="1" x14ac:dyDescent="0.25">
      <c r="A18" s="330"/>
      <c r="B18" s="931" t="s">
        <v>40</v>
      </c>
      <c r="C18" s="930"/>
      <c r="D18" s="932">
        <f t="shared" si="0"/>
        <v>15414</v>
      </c>
      <c r="E18" s="933">
        <f t="shared" si="1"/>
        <v>4.2936770354853717</v>
      </c>
      <c r="F18" s="930"/>
      <c r="G18" s="932">
        <v>2867</v>
      </c>
      <c r="H18" s="933">
        <v>18.599974049565329</v>
      </c>
      <c r="I18" s="932">
        <v>584</v>
      </c>
      <c r="J18" s="933">
        <v>20.369724450645275</v>
      </c>
      <c r="K18" s="930"/>
      <c r="L18" s="932">
        <v>4559</v>
      </c>
      <c r="M18" s="933">
        <v>29.577007914882575</v>
      </c>
      <c r="N18" s="932">
        <v>1267</v>
      </c>
      <c r="O18" s="933">
        <v>27.791182276815089</v>
      </c>
      <c r="P18" s="930"/>
      <c r="Q18" s="932">
        <v>7988</v>
      </c>
      <c r="R18" s="933">
        <v>51.823018035552096</v>
      </c>
      <c r="S18" s="932">
        <v>2887</v>
      </c>
      <c r="T18" s="933">
        <f t="shared" si="2"/>
        <v>36.141712568853279</v>
      </c>
    </row>
    <row r="19" spans="1:20" s="331" customFormat="1" ht="18" customHeight="1" x14ac:dyDescent="0.25">
      <c r="A19" s="330"/>
      <c r="B19" s="931" t="s">
        <v>41</v>
      </c>
      <c r="C19" s="930"/>
      <c r="D19" s="932">
        <f t="shared" si="0"/>
        <v>33438</v>
      </c>
      <c r="E19" s="933">
        <f t="shared" si="1"/>
        <v>9.3143877457220601</v>
      </c>
      <c r="F19" s="930"/>
      <c r="G19" s="932">
        <v>5846</v>
      </c>
      <c r="H19" s="933">
        <v>17.483103056402896</v>
      </c>
      <c r="I19" s="932">
        <v>953</v>
      </c>
      <c r="J19" s="933">
        <v>16.301744782757442</v>
      </c>
      <c r="K19" s="930"/>
      <c r="L19" s="932">
        <v>13324</v>
      </c>
      <c r="M19" s="933">
        <v>39.846880794305875</v>
      </c>
      <c r="N19" s="932">
        <v>3541</v>
      </c>
      <c r="O19" s="933">
        <v>26.576103272290602</v>
      </c>
      <c r="P19" s="930"/>
      <c r="Q19" s="932">
        <v>14268</v>
      </c>
      <c r="R19" s="933">
        <v>42.670016149291222</v>
      </c>
      <c r="S19" s="932">
        <v>7683</v>
      </c>
      <c r="T19" s="933">
        <f t="shared" si="2"/>
        <v>53.847771236333053</v>
      </c>
    </row>
    <row r="20" spans="1:20" s="331" customFormat="1" ht="18" customHeight="1" x14ac:dyDescent="0.25">
      <c r="A20" s="330"/>
      <c r="B20" s="931" t="s">
        <v>3</v>
      </c>
      <c r="C20" s="930"/>
      <c r="D20" s="932">
        <f t="shared" si="0"/>
        <v>6204</v>
      </c>
      <c r="E20" s="933">
        <f t="shared" si="1"/>
        <v>1.7281674015927888</v>
      </c>
      <c r="F20" s="930"/>
      <c r="G20" s="932">
        <v>1072</v>
      </c>
      <c r="H20" s="933">
        <v>17.279174725983239</v>
      </c>
      <c r="I20" s="932">
        <v>302</v>
      </c>
      <c r="J20" s="933">
        <v>28.171641791044777</v>
      </c>
      <c r="K20" s="930"/>
      <c r="L20" s="932">
        <v>2152</v>
      </c>
      <c r="M20" s="933">
        <v>34.68729851708575</v>
      </c>
      <c r="N20" s="932">
        <v>569</v>
      </c>
      <c r="O20" s="933">
        <v>26.440520446096656</v>
      </c>
      <c r="P20" s="930"/>
      <c r="Q20" s="932">
        <v>2980</v>
      </c>
      <c r="R20" s="933">
        <v>48.03352675693101</v>
      </c>
      <c r="S20" s="932">
        <v>796</v>
      </c>
      <c r="T20" s="933">
        <f t="shared" si="2"/>
        <v>26.711409395973156</v>
      </c>
    </row>
    <row r="21" spans="1:20" s="331" customFormat="1" ht="18" customHeight="1" x14ac:dyDescent="0.25">
      <c r="A21" s="330"/>
      <c r="B21" s="931" t="s">
        <v>2</v>
      </c>
      <c r="C21" s="930"/>
      <c r="D21" s="932">
        <f t="shared" si="0"/>
        <v>930</v>
      </c>
      <c r="E21" s="933">
        <f t="shared" si="1"/>
        <v>0.25905797606081454</v>
      </c>
      <c r="F21" s="930"/>
      <c r="G21" s="932">
        <v>216</v>
      </c>
      <c r="H21" s="933">
        <v>23.225806451612904</v>
      </c>
      <c r="I21" s="932">
        <v>136</v>
      </c>
      <c r="J21" s="933">
        <v>62.962962962962962</v>
      </c>
      <c r="K21" s="930"/>
      <c r="L21" s="932">
        <v>289</v>
      </c>
      <c r="M21" s="933">
        <v>31.0752688172043</v>
      </c>
      <c r="N21" s="932">
        <v>159</v>
      </c>
      <c r="O21" s="933">
        <v>55.017301038062286</v>
      </c>
      <c r="P21" s="930"/>
      <c r="Q21" s="932">
        <v>425</v>
      </c>
      <c r="R21" s="933">
        <v>45.698924731182792</v>
      </c>
      <c r="S21" s="932">
        <v>240</v>
      </c>
      <c r="T21" s="933">
        <f t="shared" si="2"/>
        <v>56.470588235294116</v>
      </c>
    </row>
    <row r="22" spans="1:20" s="331" customFormat="1" ht="18" customHeight="1" x14ac:dyDescent="0.25">
      <c r="A22" s="330"/>
      <c r="B22" s="931" t="s">
        <v>35</v>
      </c>
      <c r="C22" s="930"/>
      <c r="D22" s="932">
        <f t="shared" si="0"/>
        <v>24372</v>
      </c>
      <c r="E22" s="933">
        <f t="shared" si="1"/>
        <v>6.7889903145743791</v>
      </c>
      <c r="F22" s="930"/>
      <c r="G22" s="932">
        <v>8654</v>
      </c>
      <c r="H22" s="933">
        <v>35.507959954045624</v>
      </c>
      <c r="I22" s="932">
        <v>4160</v>
      </c>
      <c r="J22" s="933">
        <v>48.070256528772823</v>
      </c>
      <c r="K22" s="930"/>
      <c r="L22" s="932">
        <v>8444</v>
      </c>
      <c r="M22" s="933">
        <v>34.646315443952076</v>
      </c>
      <c r="N22" s="932">
        <v>4444</v>
      </c>
      <c r="O22" s="933">
        <v>52.629085741354807</v>
      </c>
      <c r="P22" s="930"/>
      <c r="Q22" s="932">
        <v>7274</v>
      </c>
      <c r="R22" s="933">
        <v>29.845724602002299</v>
      </c>
      <c r="S22" s="932">
        <v>3724</v>
      </c>
      <c r="T22" s="933">
        <f t="shared" si="2"/>
        <v>51.196040692878739</v>
      </c>
    </row>
    <row r="23" spans="1:20" s="331" customFormat="1" ht="18" customHeight="1" x14ac:dyDescent="0.25">
      <c r="A23" s="330"/>
      <c r="B23" s="931" t="s">
        <v>42</v>
      </c>
      <c r="C23" s="930"/>
      <c r="D23" s="932">
        <f t="shared" si="0"/>
        <v>52738</v>
      </c>
      <c r="E23" s="933">
        <f t="shared" si="1"/>
        <v>14.690537141392729</v>
      </c>
      <c r="F23" s="930"/>
      <c r="G23" s="932">
        <v>14639</v>
      </c>
      <c r="H23" s="933">
        <v>27.757973377830027</v>
      </c>
      <c r="I23" s="932">
        <v>2637</v>
      </c>
      <c r="J23" s="933">
        <v>18.013525514037845</v>
      </c>
      <c r="K23" s="930"/>
      <c r="L23" s="932">
        <v>20999</v>
      </c>
      <c r="M23" s="933">
        <v>39.81758883537487</v>
      </c>
      <c r="N23" s="932">
        <v>3568</v>
      </c>
      <c r="O23" s="933">
        <v>16.991285299299967</v>
      </c>
      <c r="P23" s="930"/>
      <c r="Q23" s="932">
        <v>17100</v>
      </c>
      <c r="R23" s="933">
        <v>32.424437786795103</v>
      </c>
      <c r="S23" s="932">
        <v>3525</v>
      </c>
      <c r="T23" s="933">
        <f t="shared" si="2"/>
        <v>20.614035087719298</v>
      </c>
    </row>
    <row r="24" spans="1:20" s="331" customFormat="1" ht="18" customHeight="1" x14ac:dyDescent="0.25">
      <c r="A24" s="330">
        <v>47094</v>
      </c>
      <c r="B24" s="931" t="s">
        <v>43</v>
      </c>
      <c r="C24" s="930"/>
      <c r="D24" s="932">
        <f t="shared" si="0"/>
        <v>4066</v>
      </c>
      <c r="E24" s="933">
        <f t="shared" si="1"/>
        <v>1.1326126136164214</v>
      </c>
      <c r="F24" s="930"/>
      <c r="G24" s="932">
        <v>552</v>
      </c>
      <c r="H24" s="933">
        <v>13.575996064928677</v>
      </c>
      <c r="I24" s="932">
        <v>241</v>
      </c>
      <c r="J24" s="933">
        <v>43.659420289855071</v>
      </c>
      <c r="K24" s="930"/>
      <c r="L24" s="932">
        <v>1298</v>
      </c>
      <c r="M24" s="933">
        <v>31.923266109198227</v>
      </c>
      <c r="N24" s="932">
        <v>417</v>
      </c>
      <c r="O24" s="933">
        <v>32.126348228043142</v>
      </c>
      <c r="P24" s="930"/>
      <c r="Q24" s="932">
        <v>2216</v>
      </c>
      <c r="R24" s="933">
        <v>54.500737825873088</v>
      </c>
      <c r="S24" s="932">
        <v>658</v>
      </c>
      <c r="T24" s="933">
        <f t="shared" si="2"/>
        <v>29.693140794223826</v>
      </c>
    </row>
    <row r="25" spans="1:20" s="331" customFormat="1" ht="18" customHeight="1" x14ac:dyDescent="0.25">
      <c r="B25" s="931" t="s">
        <v>44</v>
      </c>
      <c r="C25" s="930"/>
      <c r="D25" s="932">
        <f t="shared" si="0"/>
        <v>1095</v>
      </c>
      <c r="E25" s="933">
        <f t="shared" si="1"/>
        <v>0.30501987503934619</v>
      </c>
      <c r="F25" s="930"/>
      <c r="G25" s="932">
        <v>187</v>
      </c>
      <c r="H25" s="933">
        <v>17.077625570776256</v>
      </c>
      <c r="I25" s="932">
        <v>1</v>
      </c>
      <c r="J25" s="933">
        <v>0.53475935828876997</v>
      </c>
      <c r="K25" s="930"/>
      <c r="L25" s="932">
        <v>335</v>
      </c>
      <c r="M25" s="933">
        <v>30.593607305936072</v>
      </c>
      <c r="N25" s="932">
        <v>4</v>
      </c>
      <c r="O25" s="933">
        <v>1.1940298507462688</v>
      </c>
      <c r="P25" s="930"/>
      <c r="Q25" s="932">
        <v>573</v>
      </c>
      <c r="R25" s="933">
        <v>52.328767123287669</v>
      </c>
      <c r="S25" s="932">
        <v>4</v>
      </c>
      <c r="T25" s="933">
        <f t="shared" si="2"/>
        <v>0.69808027923211169</v>
      </c>
    </row>
    <row r="26" spans="1:20" s="331" customFormat="1" ht="18" customHeight="1" x14ac:dyDescent="0.25">
      <c r="B26" s="931" t="s">
        <v>45</v>
      </c>
      <c r="C26" s="930"/>
      <c r="D26" s="932">
        <f t="shared" si="0"/>
        <v>6084</v>
      </c>
      <c r="E26" s="933">
        <f t="shared" si="1"/>
        <v>1.6947405659720385</v>
      </c>
      <c r="F26" s="930"/>
      <c r="G26" s="932">
        <v>1379</v>
      </c>
      <c r="H26" s="933">
        <v>22.666009204470743</v>
      </c>
      <c r="I26" s="932">
        <v>135</v>
      </c>
      <c r="J26" s="933">
        <v>9.7897026831036982</v>
      </c>
      <c r="K26" s="930"/>
      <c r="L26" s="932">
        <v>1887</v>
      </c>
      <c r="M26" s="933">
        <v>31.015779092702168</v>
      </c>
      <c r="N26" s="932">
        <v>301</v>
      </c>
      <c r="O26" s="933">
        <v>15.95124536301007</v>
      </c>
      <c r="P26" s="930"/>
      <c r="Q26" s="932">
        <v>2818</v>
      </c>
      <c r="R26" s="933">
        <v>46.318211702827092</v>
      </c>
      <c r="S26" s="932">
        <v>769</v>
      </c>
      <c r="T26" s="933">
        <f t="shared" si="2"/>
        <v>27.288857345635204</v>
      </c>
    </row>
    <row r="27" spans="1:20" s="331" customFormat="1" ht="18" customHeight="1" x14ac:dyDescent="0.25">
      <c r="B27" s="931" t="s">
        <v>46</v>
      </c>
      <c r="C27" s="930"/>
      <c r="D27" s="932">
        <f t="shared" si="0"/>
        <v>3677</v>
      </c>
      <c r="E27" s="933">
        <f t="shared" si="1"/>
        <v>1.0242539548124894</v>
      </c>
      <c r="F27" s="930"/>
      <c r="G27" s="932">
        <v>633</v>
      </c>
      <c r="H27" s="933">
        <v>17.215121022572749</v>
      </c>
      <c r="I27" s="932">
        <v>120</v>
      </c>
      <c r="J27" s="933">
        <v>18.957345971563981</v>
      </c>
      <c r="K27" s="930"/>
      <c r="L27" s="932">
        <v>1408</v>
      </c>
      <c r="M27" s="933">
        <v>38.292085939624691</v>
      </c>
      <c r="N27" s="932">
        <v>304</v>
      </c>
      <c r="O27" s="933">
        <v>21.59090909090909</v>
      </c>
      <c r="P27" s="930"/>
      <c r="Q27" s="932">
        <v>1636</v>
      </c>
      <c r="R27" s="933">
        <v>44.492793037802556</v>
      </c>
      <c r="S27" s="932">
        <v>644</v>
      </c>
      <c r="T27" s="933">
        <f t="shared" si="2"/>
        <v>39.364303178484107</v>
      </c>
    </row>
    <row r="28" spans="1:20" s="331" customFormat="1" ht="18" customHeight="1" x14ac:dyDescent="0.25">
      <c r="B28" s="953" t="s">
        <v>1</v>
      </c>
      <c r="C28" s="930"/>
      <c r="D28" s="954">
        <f t="shared" si="0"/>
        <v>1281</v>
      </c>
      <c r="E28" s="955">
        <f t="shared" si="1"/>
        <v>0.35683147025150908</v>
      </c>
      <c r="F28" s="930"/>
      <c r="G28" s="954">
        <v>366</v>
      </c>
      <c r="H28" s="955">
        <v>28.571428571428569</v>
      </c>
      <c r="I28" s="954">
        <v>154</v>
      </c>
      <c r="J28" s="955">
        <v>42.076502732240442</v>
      </c>
      <c r="K28" s="930"/>
      <c r="L28" s="954">
        <v>437</v>
      </c>
      <c r="M28" s="955">
        <v>34.113973458235755</v>
      </c>
      <c r="N28" s="954">
        <v>180</v>
      </c>
      <c r="O28" s="955">
        <v>41.189931350114421</v>
      </c>
      <c r="P28" s="930"/>
      <c r="Q28" s="954">
        <v>478</v>
      </c>
      <c r="R28" s="955">
        <v>37.314597970335676</v>
      </c>
      <c r="S28" s="954">
        <v>231</v>
      </c>
      <c r="T28" s="955">
        <f t="shared" si="2"/>
        <v>48.326359832635987</v>
      </c>
    </row>
    <row r="29" spans="1:20" s="319" customFormat="1" ht="18" customHeight="1" x14ac:dyDescent="0.25">
      <c r="B29" s="1284" t="s">
        <v>0</v>
      </c>
      <c r="C29" s="1277"/>
      <c r="D29" s="1285">
        <f>SUM(D11:D28)</f>
        <v>358993</v>
      </c>
      <c r="E29" s="1286">
        <f t="shared" si="1"/>
        <v>100</v>
      </c>
      <c r="F29" s="1277"/>
      <c r="G29" s="1285">
        <f>SUM(G11:G28)</f>
        <v>73117</v>
      </c>
      <c r="H29" s="1286">
        <f t="shared" ref="H29" si="3">G29/$D29*100</f>
        <v>20.367249500686643</v>
      </c>
      <c r="I29" s="1285">
        <f>SUM(I11:I28)</f>
        <v>20167</v>
      </c>
      <c r="J29" s="1286">
        <f>I29/G29*100</f>
        <v>27.581820917160165</v>
      </c>
      <c r="K29" s="1277"/>
      <c r="L29" s="1285">
        <f>SUM(L11:L28)</f>
        <v>139084</v>
      </c>
      <c r="M29" s="1286">
        <f t="shared" ref="M29" si="4">L29/$D29*100</f>
        <v>38.742816712303586</v>
      </c>
      <c r="N29" s="1285">
        <f>SUM(N11:N28)</f>
        <v>37249</v>
      </c>
      <c r="O29" s="1286">
        <f>N29/L29*100</f>
        <v>26.781657128066495</v>
      </c>
      <c r="P29" s="1277"/>
      <c r="Q29" s="1285">
        <f>SUM(Q11:Q28)</f>
        <v>146792</v>
      </c>
      <c r="R29" s="1286">
        <f t="shared" ref="R29" si="5">Q29/$D29*100</f>
        <v>40.889933787009774</v>
      </c>
      <c r="S29" s="1285">
        <f>SUM(S11:S28)</f>
        <v>46749</v>
      </c>
      <c r="T29" s="1286">
        <f>S29/Q29*100</f>
        <v>31.84710338438062</v>
      </c>
    </row>
    <row r="30" spans="1:20" s="328" customFormat="1" ht="6.75" customHeight="1" x14ac:dyDescent="0.25">
      <c r="B30" s="1662"/>
      <c r="C30" s="1662"/>
      <c r="D30" s="1662"/>
      <c r="E30" s="1662"/>
      <c r="F30" s="779"/>
    </row>
    <row r="31" spans="1:20" x14ac:dyDescent="0.35">
      <c r="B31" s="1663"/>
      <c r="C31" s="1663"/>
      <c r="D31" s="1663"/>
      <c r="E31" s="1663"/>
      <c r="F31" s="1663"/>
      <c r="G31" s="1663"/>
      <c r="H31" s="1663"/>
      <c r="I31" s="1663"/>
      <c r="J31" s="1663"/>
      <c r="K31" s="1663"/>
      <c r="L31" s="1663"/>
      <c r="M31" s="1663"/>
      <c r="N31" s="1663"/>
      <c r="O31" s="1663"/>
      <c r="P31" s="1663"/>
      <c r="Q31" s="1663"/>
      <c r="R31" s="1663"/>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433"/>
      <c r="C2" s="1433"/>
      <c r="D2" s="1433"/>
      <c r="E2" s="1433"/>
      <c r="F2" s="344"/>
      <c r="G2" s="1649"/>
      <c r="H2" s="1649"/>
      <c r="I2" s="1649"/>
      <c r="J2" s="1649"/>
      <c r="K2" s="1649"/>
      <c r="L2" s="1649"/>
      <c r="M2" s="1649"/>
      <c r="N2" s="1649"/>
      <c r="O2" s="1649"/>
      <c r="P2" s="1649"/>
      <c r="Q2" s="1649"/>
      <c r="R2" s="1649"/>
      <c r="T2" s="344"/>
    </row>
    <row r="3" spans="1:22" s="343" customFormat="1" ht="3" customHeight="1" x14ac:dyDescent="0.35">
      <c r="B3" s="344"/>
      <c r="C3" s="344"/>
      <c r="D3" s="344"/>
      <c r="E3" s="344"/>
      <c r="F3" s="344"/>
      <c r="L3" s="344"/>
      <c r="Q3" s="344"/>
      <c r="T3" s="344"/>
    </row>
    <row r="4" spans="1:22" s="345" customFormat="1" ht="15" customHeight="1" x14ac:dyDescent="0.25">
      <c r="B4" s="1471" t="s">
        <v>435</v>
      </c>
      <c r="C4" s="1471"/>
      <c r="D4" s="1471"/>
      <c r="E4" s="1471"/>
      <c r="F4" s="1471"/>
      <c r="G4" s="1471"/>
      <c r="H4" s="1471"/>
      <c r="I4" s="1471"/>
      <c r="J4" s="1471"/>
      <c r="K4" s="1471"/>
      <c r="L4" s="1471"/>
      <c r="M4" s="1471"/>
      <c r="N4" s="1471"/>
      <c r="O4" s="1471"/>
      <c r="P4" s="1471"/>
      <c r="Q4" s="1471"/>
      <c r="R4" s="1471"/>
      <c r="S4" s="1471"/>
      <c r="T4" s="1471"/>
      <c r="U4" s="924"/>
    </row>
    <row r="5" spans="1:22" s="345" customFormat="1" ht="1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925"/>
      <c r="V5" s="875"/>
    </row>
    <row r="6" spans="1:22" s="345" customFormat="1" ht="4.5" customHeight="1" x14ac:dyDescent="0.25"/>
    <row r="7" spans="1:22" s="322" customFormat="1" ht="15" customHeight="1" x14ac:dyDescent="0.25">
      <c r="A7" s="316"/>
      <c r="B7" s="1650" t="s">
        <v>12</v>
      </c>
      <c r="C7" s="920"/>
      <c r="D7" s="1664" t="s">
        <v>75</v>
      </c>
      <c r="E7" s="1655"/>
      <c r="F7" s="920"/>
      <c r="G7" s="1666" t="s">
        <v>31</v>
      </c>
      <c r="H7" s="1667"/>
      <c r="I7" s="1667"/>
      <c r="J7" s="1668"/>
      <c r="K7" s="921"/>
      <c r="L7" s="1666" t="s">
        <v>49</v>
      </c>
      <c r="M7" s="1667"/>
      <c r="N7" s="1667"/>
      <c r="O7" s="1668"/>
      <c r="P7" s="921"/>
      <c r="Q7" s="1666" t="s">
        <v>50</v>
      </c>
      <c r="R7" s="1667"/>
      <c r="S7" s="1667"/>
      <c r="T7" s="1668"/>
    </row>
    <row r="8" spans="1:22" s="322" customFormat="1" ht="35.25" customHeight="1" x14ac:dyDescent="0.25">
      <c r="A8" s="316"/>
      <c r="B8" s="1651"/>
      <c r="C8" s="920"/>
      <c r="D8" s="1665"/>
      <c r="E8" s="1658"/>
      <c r="F8" s="920"/>
      <c r="G8" s="1669" t="s">
        <v>69</v>
      </c>
      <c r="H8" s="1670"/>
      <c r="I8" s="1660" t="s">
        <v>129</v>
      </c>
      <c r="J8" s="1661"/>
      <c r="K8" s="957"/>
      <c r="L8" s="1671" t="s">
        <v>69</v>
      </c>
      <c r="M8" s="1672"/>
      <c r="N8" s="1660" t="s">
        <v>129</v>
      </c>
      <c r="O8" s="1661"/>
      <c r="P8" s="957"/>
      <c r="Q8" s="1671" t="s">
        <v>69</v>
      </c>
      <c r="R8" s="1672"/>
      <c r="S8" s="1660" t="s">
        <v>129</v>
      </c>
      <c r="T8" s="1661"/>
    </row>
    <row r="9" spans="1:22" s="322" customFormat="1" ht="29.25" customHeight="1" x14ac:dyDescent="0.25">
      <c r="A9" s="316"/>
      <c r="B9" s="165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14934</v>
      </c>
      <c r="E11" s="928">
        <f>D11/D$29*100</f>
        <v>13.781329592853716</v>
      </c>
      <c r="F11" s="930"/>
      <c r="G11" s="927">
        <v>5976</v>
      </c>
      <c r="H11" s="928">
        <v>40.016070711128968</v>
      </c>
      <c r="I11" s="927">
        <v>2081</v>
      </c>
      <c r="J11" s="928">
        <v>34.822623828647927</v>
      </c>
      <c r="K11" s="930"/>
      <c r="L11" s="927">
        <v>8274</v>
      </c>
      <c r="M11" s="928">
        <v>55.403776617115305</v>
      </c>
      <c r="N11" s="927">
        <v>3350</v>
      </c>
      <c r="O11" s="928">
        <v>40.488276528885663</v>
      </c>
      <c r="P11" s="930"/>
      <c r="Q11" s="927">
        <v>684</v>
      </c>
      <c r="R11" s="928">
        <v>4.5801526717557248</v>
      </c>
      <c r="S11" s="927">
        <v>486</v>
      </c>
      <c r="T11" s="928">
        <f>IFERROR(S11/Q11*100,"-")</f>
        <v>71.05263157894737</v>
      </c>
    </row>
    <row r="12" spans="1:22" s="331" customFormat="1" ht="18" customHeight="1" x14ac:dyDescent="0.25">
      <c r="A12" s="330"/>
      <c r="B12" s="931" t="s">
        <v>7</v>
      </c>
      <c r="C12" s="930"/>
      <c r="D12" s="932">
        <f t="shared" ref="D12:D28" si="0">G12+L12+Q12</f>
        <v>1783</v>
      </c>
      <c r="E12" s="933">
        <f t="shared" ref="E12:E29" si="1">D12/D$29*100</f>
        <v>1.6453803846295818</v>
      </c>
      <c r="F12" s="930"/>
      <c r="G12" s="932">
        <v>513</v>
      </c>
      <c r="H12" s="933">
        <v>28.771733034212005</v>
      </c>
      <c r="I12" s="932">
        <v>210</v>
      </c>
      <c r="J12" s="933">
        <v>40.935672514619881</v>
      </c>
      <c r="K12" s="930"/>
      <c r="L12" s="932">
        <v>640</v>
      </c>
      <c r="M12" s="933">
        <v>35.894559730790803</v>
      </c>
      <c r="N12" s="932">
        <v>263</v>
      </c>
      <c r="O12" s="933">
        <v>41.09375</v>
      </c>
      <c r="P12" s="930"/>
      <c r="Q12" s="932">
        <v>630</v>
      </c>
      <c r="R12" s="933">
        <v>35.333707234997199</v>
      </c>
      <c r="S12" s="932">
        <v>139</v>
      </c>
      <c r="T12" s="933">
        <f t="shared" ref="T12:T28" si="2">IFERROR(S12/Q12*100,"-")</f>
        <v>22.063492063492063</v>
      </c>
    </row>
    <row r="13" spans="1:22" s="331" customFormat="1" ht="18" customHeight="1" x14ac:dyDescent="0.25">
      <c r="A13" s="330"/>
      <c r="B13" s="931" t="s">
        <v>37</v>
      </c>
      <c r="C13" s="930"/>
      <c r="D13" s="932">
        <f t="shared" si="0"/>
        <v>2244</v>
      </c>
      <c r="E13" s="933">
        <f t="shared" si="1"/>
        <v>2.0707984201395297</v>
      </c>
      <c r="F13" s="930"/>
      <c r="G13" s="932">
        <v>571</v>
      </c>
      <c r="H13" s="933">
        <v>25.445632798573975</v>
      </c>
      <c r="I13" s="932">
        <v>10</v>
      </c>
      <c r="J13" s="933">
        <v>1.7513134851138354</v>
      </c>
      <c r="K13" s="930"/>
      <c r="L13" s="932">
        <v>870</v>
      </c>
      <c r="M13" s="933">
        <v>38.770053475935825</v>
      </c>
      <c r="N13" s="932">
        <v>17</v>
      </c>
      <c r="O13" s="933">
        <v>1.9540229885057472</v>
      </c>
      <c r="P13" s="930"/>
      <c r="Q13" s="932">
        <v>803</v>
      </c>
      <c r="R13" s="933">
        <v>35.784313725490193</v>
      </c>
      <c r="S13" s="932">
        <v>22</v>
      </c>
      <c r="T13" s="933">
        <f t="shared" si="2"/>
        <v>2.7397260273972601</v>
      </c>
    </row>
    <row r="14" spans="1:22" s="331" customFormat="1" ht="18" customHeight="1" x14ac:dyDescent="0.25">
      <c r="A14" s="330"/>
      <c r="B14" s="931" t="s">
        <v>38</v>
      </c>
      <c r="C14" s="930"/>
      <c r="D14" s="932">
        <f t="shared" si="0"/>
        <v>1781</v>
      </c>
      <c r="E14" s="933">
        <f t="shared" si="1"/>
        <v>1.6435347532390832</v>
      </c>
      <c r="F14" s="930"/>
      <c r="G14" s="932">
        <v>614</v>
      </c>
      <c r="H14" s="933">
        <v>34.475014037057832</v>
      </c>
      <c r="I14" s="932">
        <v>278</v>
      </c>
      <c r="J14" s="933">
        <v>45.276872964169378</v>
      </c>
      <c r="K14" s="930"/>
      <c r="L14" s="932">
        <v>956</v>
      </c>
      <c r="M14" s="933">
        <v>53.677709152161711</v>
      </c>
      <c r="N14" s="932">
        <v>206</v>
      </c>
      <c r="O14" s="933">
        <v>21.548117154811717</v>
      </c>
      <c r="P14" s="930"/>
      <c r="Q14" s="932">
        <v>211</v>
      </c>
      <c r="R14" s="933">
        <v>11.84727681078046</v>
      </c>
      <c r="S14" s="932">
        <v>62</v>
      </c>
      <c r="T14" s="933">
        <f t="shared" si="2"/>
        <v>29.383886255924168</v>
      </c>
    </row>
    <row r="15" spans="1:22" s="331" customFormat="1" ht="18" customHeight="1" x14ac:dyDescent="0.25">
      <c r="A15" s="330"/>
      <c r="B15" s="931" t="s">
        <v>6</v>
      </c>
      <c r="C15" s="930"/>
      <c r="D15" s="932">
        <f t="shared" si="0"/>
        <v>5420</v>
      </c>
      <c r="E15" s="933">
        <f t="shared" si="1"/>
        <v>5.0016610682514484</v>
      </c>
      <c r="F15" s="930"/>
      <c r="G15" s="932">
        <v>1493</v>
      </c>
      <c r="H15" s="933">
        <v>27.546125461254611</v>
      </c>
      <c r="I15" s="932">
        <v>761</v>
      </c>
      <c r="J15" s="933">
        <v>50.971198928332214</v>
      </c>
      <c r="K15" s="930"/>
      <c r="L15" s="932">
        <v>1892</v>
      </c>
      <c r="M15" s="933">
        <v>34.907749077490777</v>
      </c>
      <c r="N15" s="932">
        <v>1098</v>
      </c>
      <c r="O15" s="933">
        <v>58.033826638477805</v>
      </c>
      <c r="P15" s="930"/>
      <c r="Q15" s="932">
        <v>2035</v>
      </c>
      <c r="R15" s="933">
        <v>37.546125461254611</v>
      </c>
      <c r="S15" s="932">
        <v>1432</v>
      </c>
      <c r="T15" s="933">
        <f t="shared" si="2"/>
        <v>70.368550368550359</v>
      </c>
    </row>
    <row r="16" spans="1:22" s="331" customFormat="1" ht="18" customHeight="1" x14ac:dyDescent="0.25">
      <c r="A16" s="330"/>
      <c r="B16" s="931" t="s">
        <v>5</v>
      </c>
      <c r="C16" s="930"/>
      <c r="D16" s="932">
        <f t="shared" si="0"/>
        <v>2214</v>
      </c>
      <c r="E16" s="933">
        <f t="shared" si="1"/>
        <v>2.0431139492820494</v>
      </c>
      <c r="F16" s="930"/>
      <c r="G16" s="932">
        <v>748</v>
      </c>
      <c r="H16" s="933">
        <v>33.785004516711837</v>
      </c>
      <c r="I16" s="932">
        <v>2</v>
      </c>
      <c r="J16" s="933">
        <v>0.26737967914438499</v>
      </c>
      <c r="K16" s="930"/>
      <c r="L16" s="932">
        <v>851</v>
      </c>
      <c r="M16" s="933">
        <v>38.437217705510392</v>
      </c>
      <c r="N16" s="932">
        <v>3</v>
      </c>
      <c r="O16" s="933">
        <v>0.35252643948296125</v>
      </c>
      <c r="P16" s="930"/>
      <c r="Q16" s="932">
        <v>615</v>
      </c>
      <c r="R16" s="933">
        <v>27.777777777777779</v>
      </c>
      <c r="S16" s="932">
        <v>6</v>
      </c>
      <c r="T16" s="933">
        <f t="shared" si="2"/>
        <v>0.97560975609756095</v>
      </c>
    </row>
    <row r="17" spans="1:20" s="331" customFormat="1" ht="18" customHeight="1" x14ac:dyDescent="0.25">
      <c r="A17" s="330"/>
      <c r="B17" s="931" t="s">
        <v>4</v>
      </c>
      <c r="C17" s="930"/>
      <c r="D17" s="932">
        <f t="shared" si="0"/>
        <v>8200</v>
      </c>
      <c r="E17" s="933">
        <f t="shared" si="1"/>
        <v>7.5670887010446277</v>
      </c>
      <c r="F17" s="930"/>
      <c r="G17" s="932">
        <v>2070</v>
      </c>
      <c r="H17" s="933">
        <v>25.243902439024389</v>
      </c>
      <c r="I17" s="932">
        <v>17</v>
      </c>
      <c r="J17" s="933">
        <v>0.82125603864734309</v>
      </c>
      <c r="K17" s="930"/>
      <c r="L17" s="932">
        <v>2461</v>
      </c>
      <c r="M17" s="933">
        <v>30.012195121951219</v>
      </c>
      <c r="N17" s="932">
        <v>11</v>
      </c>
      <c r="O17" s="933">
        <v>0.44697277529459573</v>
      </c>
      <c r="P17" s="930"/>
      <c r="Q17" s="932">
        <v>3669</v>
      </c>
      <c r="R17" s="933">
        <v>44.743902439024389</v>
      </c>
      <c r="S17" s="932">
        <v>19</v>
      </c>
      <c r="T17" s="933">
        <f t="shared" si="2"/>
        <v>0.51785227582447535</v>
      </c>
    </row>
    <row r="18" spans="1:20" s="331" customFormat="1" ht="18" customHeight="1" x14ac:dyDescent="0.25">
      <c r="A18" s="330"/>
      <c r="B18" s="931" t="s">
        <v>40</v>
      </c>
      <c r="C18" s="930"/>
      <c r="D18" s="932">
        <f t="shared" si="0"/>
        <v>4276</v>
      </c>
      <c r="E18" s="933">
        <f t="shared" si="1"/>
        <v>3.945959912886198</v>
      </c>
      <c r="F18" s="930"/>
      <c r="G18" s="932">
        <v>1441</v>
      </c>
      <c r="H18" s="933">
        <v>33.699719363891489</v>
      </c>
      <c r="I18" s="932">
        <v>315</v>
      </c>
      <c r="J18" s="933">
        <v>21.859819569743234</v>
      </c>
      <c r="K18" s="930"/>
      <c r="L18" s="932">
        <v>1733</v>
      </c>
      <c r="M18" s="933">
        <v>40.528531337698787</v>
      </c>
      <c r="N18" s="932">
        <v>654</v>
      </c>
      <c r="O18" s="933">
        <v>37.738026543566072</v>
      </c>
      <c r="P18" s="930"/>
      <c r="Q18" s="932">
        <v>1102</v>
      </c>
      <c r="R18" s="933">
        <v>25.77174929840973</v>
      </c>
      <c r="S18" s="932">
        <v>517</v>
      </c>
      <c r="T18" s="933">
        <f t="shared" si="2"/>
        <v>46.914700544464608</v>
      </c>
    </row>
    <row r="19" spans="1:20" s="331" customFormat="1" ht="18" customHeight="1" x14ac:dyDescent="0.25">
      <c r="A19" s="330"/>
      <c r="B19" s="931" t="s">
        <v>41</v>
      </c>
      <c r="C19" s="930"/>
      <c r="D19" s="932">
        <f t="shared" si="0"/>
        <v>14169</v>
      </c>
      <c r="E19" s="933">
        <f t="shared" si="1"/>
        <v>13.075375585987967</v>
      </c>
      <c r="F19" s="930"/>
      <c r="G19" s="932">
        <v>3576</v>
      </c>
      <c r="H19" s="933">
        <v>25.238196061825114</v>
      </c>
      <c r="I19" s="932">
        <v>261</v>
      </c>
      <c r="J19" s="933">
        <v>7.2986577181208059</v>
      </c>
      <c r="K19" s="930"/>
      <c r="L19" s="932">
        <v>7359</v>
      </c>
      <c r="M19" s="933">
        <v>51.937327969510903</v>
      </c>
      <c r="N19" s="932">
        <v>1091</v>
      </c>
      <c r="O19" s="933">
        <v>14.82538388367985</v>
      </c>
      <c r="P19" s="930"/>
      <c r="Q19" s="932">
        <v>3234</v>
      </c>
      <c r="R19" s="933">
        <v>22.824475968663986</v>
      </c>
      <c r="S19" s="932">
        <v>2812</v>
      </c>
      <c r="T19" s="933">
        <f t="shared" si="2"/>
        <v>86.951144094001236</v>
      </c>
    </row>
    <row r="20" spans="1:20" s="331" customFormat="1" ht="18" customHeight="1" x14ac:dyDescent="0.25">
      <c r="A20" s="330"/>
      <c r="B20" s="931" t="s">
        <v>3</v>
      </c>
      <c r="C20" s="930"/>
      <c r="D20" s="932">
        <f t="shared" si="0"/>
        <v>9413</v>
      </c>
      <c r="E20" s="933">
        <f t="shared" si="1"/>
        <v>8.6864641393820836</v>
      </c>
      <c r="F20" s="930"/>
      <c r="G20" s="932">
        <v>3009</v>
      </c>
      <c r="H20" s="933">
        <v>31.966429406140445</v>
      </c>
      <c r="I20" s="932">
        <v>317</v>
      </c>
      <c r="J20" s="933">
        <v>10.535061482220007</v>
      </c>
      <c r="K20" s="930"/>
      <c r="L20" s="932">
        <v>4197</v>
      </c>
      <c r="M20" s="933">
        <v>44.587272920429193</v>
      </c>
      <c r="N20" s="932">
        <v>722</v>
      </c>
      <c r="O20" s="933">
        <v>17.202763878961164</v>
      </c>
      <c r="P20" s="930"/>
      <c r="Q20" s="932">
        <v>2207</v>
      </c>
      <c r="R20" s="933">
        <v>23.446297673430365</v>
      </c>
      <c r="S20" s="932">
        <v>504</v>
      </c>
      <c r="T20" s="933">
        <f t="shared" si="2"/>
        <v>22.836429542365202</v>
      </c>
    </row>
    <row r="21" spans="1:20" s="331" customFormat="1" ht="18" customHeight="1" x14ac:dyDescent="0.25">
      <c r="A21" s="330"/>
      <c r="B21" s="931" t="s">
        <v>2</v>
      </c>
      <c r="C21" s="930"/>
      <c r="D21" s="932">
        <f t="shared" si="0"/>
        <v>2438</v>
      </c>
      <c r="E21" s="933">
        <f t="shared" si="1"/>
        <v>2.2498246650179023</v>
      </c>
      <c r="F21" s="930"/>
      <c r="G21" s="932">
        <v>765</v>
      </c>
      <c r="H21" s="933">
        <v>31.378178835110749</v>
      </c>
      <c r="I21" s="932">
        <v>506</v>
      </c>
      <c r="J21" s="933">
        <v>66.143790849673195</v>
      </c>
      <c r="K21" s="930"/>
      <c r="L21" s="932">
        <v>933</v>
      </c>
      <c r="M21" s="933">
        <v>38.269073010664478</v>
      </c>
      <c r="N21" s="932">
        <v>660</v>
      </c>
      <c r="O21" s="933">
        <v>70.739549839228303</v>
      </c>
      <c r="P21" s="930"/>
      <c r="Q21" s="932">
        <v>740</v>
      </c>
      <c r="R21" s="933">
        <v>30.352748154224773</v>
      </c>
      <c r="S21" s="932">
        <v>568</v>
      </c>
      <c r="T21" s="933">
        <f t="shared" si="2"/>
        <v>76.756756756756758</v>
      </c>
    </row>
    <row r="22" spans="1:20" s="331" customFormat="1" ht="18" customHeight="1" x14ac:dyDescent="0.25">
      <c r="A22" s="330"/>
      <c r="B22" s="931" t="s">
        <v>35</v>
      </c>
      <c r="C22" s="930"/>
      <c r="D22" s="932">
        <f t="shared" si="0"/>
        <v>9033</v>
      </c>
      <c r="E22" s="933">
        <f t="shared" si="1"/>
        <v>8.3357941751873312</v>
      </c>
      <c r="F22" s="930"/>
      <c r="G22" s="932">
        <v>1933</v>
      </c>
      <c r="H22" s="933">
        <v>21.399313627809143</v>
      </c>
      <c r="I22" s="932">
        <v>320</v>
      </c>
      <c r="J22" s="933">
        <v>16.554578375581997</v>
      </c>
      <c r="K22" s="930"/>
      <c r="L22" s="932">
        <v>3190</v>
      </c>
      <c r="M22" s="933">
        <v>35.314956271449134</v>
      </c>
      <c r="N22" s="932">
        <v>881</v>
      </c>
      <c r="O22" s="933">
        <v>27.617554858934167</v>
      </c>
      <c r="P22" s="930"/>
      <c r="Q22" s="932">
        <v>3910</v>
      </c>
      <c r="R22" s="933">
        <v>43.285730100741723</v>
      </c>
      <c r="S22" s="932">
        <v>1685</v>
      </c>
      <c r="T22" s="933">
        <f t="shared" si="2"/>
        <v>43.094629156010228</v>
      </c>
    </row>
    <row r="23" spans="1:20" s="331" customFormat="1" ht="18" customHeight="1" x14ac:dyDescent="0.25">
      <c r="A23" s="330"/>
      <c r="B23" s="931" t="s">
        <v>42</v>
      </c>
      <c r="C23" s="930"/>
      <c r="D23" s="932">
        <f t="shared" si="0"/>
        <v>18306</v>
      </c>
      <c r="E23" s="933">
        <f t="shared" si="1"/>
        <v>16.893064117234506</v>
      </c>
      <c r="F23" s="930"/>
      <c r="G23" s="932">
        <v>6663</v>
      </c>
      <c r="H23" s="933">
        <v>36.397902327105868</v>
      </c>
      <c r="I23" s="932">
        <v>2534</v>
      </c>
      <c r="J23" s="933">
        <v>38.030917004352396</v>
      </c>
      <c r="K23" s="930"/>
      <c r="L23" s="932">
        <v>8149</v>
      </c>
      <c r="M23" s="933">
        <v>44.515459412214575</v>
      </c>
      <c r="N23" s="932">
        <v>4091</v>
      </c>
      <c r="O23" s="933">
        <v>50.202478831758498</v>
      </c>
      <c r="P23" s="930"/>
      <c r="Q23" s="932">
        <v>3494</v>
      </c>
      <c r="R23" s="933">
        <v>19.08663826067956</v>
      </c>
      <c r="S23" s="932">
        <v>2082</v>
      </c>
      <c r="T23" s="933">
        <f t="shared" si="2"/>
        <v>59.587864911276476</v>
      </c>
    </row>
    <row r="24" spans="1:20" s="331" customFormat="1" ht="18" customHeight="1" x14ac:dyDescent="0.25">
      <c r="A24" s="330">
        <v>47094</v>
      </c>
      <c r="B24" s="931" t="s">
        <v>43</v>
      </c>
      <c r="C24" s="930"/>
      <c r="D24" s="932">
        <f t="shared" si="0"/>
        <v>4167</v>
      </c>
      <c r="E24" s="933">
        <f t="shared" si="1"/>
        <v>3.8453730021040196</v>
      </c>
      <c r="F24" s="930"/>
      <c r="G24" s="932">
        <v>1461</v>
      </c>
      <c r="H24" s="933">
        <v>35.061195104391651</v>
      </c>
      <c r="I24" s="932">
        <v>406</v>
      </c>
      <c r="J24" s="933">
        <v>27.789185489390828</v>
      </c>
      <c r="K24" s="930"/>
      <c r="L24" s="932">
        <v>2043</v>
      </c>
      <c r="M24" s="933">
        <v>49.028077753779698</v>
      </c>
      <c r="N24" s="932">
        <v>442</v>
      </c>
      <c r="O24" s="933">
        <v>21.634850709740576</v>
      </c>
      <c r="P24" s="930"/>
      <c r="Q24" s="932">
        <v>663</v>
      </c>
      <c r="R24" s="933">
        <v>15.910727141828653</v>
      </c>
      <c r="S24" s="932">
        <v>211</v>
      </c>
      <c r="T24" s="933">
        <f t="shared" si="2"/>
        <v>31.825037707390646</v>
      </c>
    </row>
    <row r="25" spans="1:20" s="331" customFormat="1" ht="18" customHeight="1" x14ac:dyDescent="0.25">
      <c r="B25" s="931" t="s">
        <v>44</v>
      </c>
      <c r="C25" s="930"/>
      <c r="D25" s="932">
        <f t="shared" si="0"/>
        <v>804</v>
      </c>
      <c r="E25" s="933">
        <f t="shared" si="1"/>
        <v>0.74194381898047324</v>
      </c>
      <c r="F25" s="930"/>
      <c r="G25" s="932">
        <v>204</v>
      </c>
      <c r="H25" s="933">
        <v>25.373134328358208</v>
      </c>
      <c r="I25" s="932">
        <v>46</v>
      </c>
      <c r="J25" s="933">
        <v>22.549019607843139</v>
      </c>
      <c r="K25" s="930"/>
      <c r="L25" s="932">
        <v>355</v>
      </c>
      <c r="M25" s="933">
        <v>44.154228855721392</v>
      </c>
      <c r="N25" s="932">
        <v>113</v>
      </c>
      <c r="O25" s="933">
        <v>31.83098591549296</v>
      </c>
      <c r="P25" s="930"/>
      <c r="Q25" s="932">
        <v>245</v>
      </c>
      <c r="R25" s="933">
        <v>30.472636815920396</v>
      </c>
      <c r="S25" s="932">
        <v>92</v>
      </c>
      <c r="T25" s="933">
        <f t="shared" si="2"/>
        <v>37.551020408163268</v>
      </c>
    </row>
    <row r="26" spans="1:20" s="331" customFormat="1" ht="18" customHeight="1" x14ac:dyDescent="0.25">
      <c r="B26" s="931" t="s">
        <v>45</v>
      </c>
      <c r="C26" s="930"/>
      <c r="D26" s="932">
        <f t="shared" si="0"/>
        <v>7717</v>
      </c>
      <c r="E26" s="933">
        <f t="shared" si="1"/>
        <v>7.1213687202391931</v>
      </c>
      <c r="F26" s="930"/>
      <c r="G26" s="932">
        <v>1953</v>
      </c>
      <c r="H26" s="933">
        <v>25.307762083711289</v>
      </c>
      <c r="I26" s="932">
        <v>221</v>
      </c>
      <c r="J26" s="933">
        <v>11.315924219150025</v>
      </c>
      <c r="K26" s="930"/>
      <c r="L26" s="932">
        <v>3237</v>
      </c>
      <c r="M26" s="933">
        <v>41.946352209407799</v>
      </c>
      <c r="N26" s="932">
        <v>422</v>
      </c>
      <c r="O26" s="933">
        <v>13.036762434352797</v>
      </c>
      <c r="P26" s="930"/>
      <c r="Q26" s="932">
        <v>2527</v>
      </c>
      <c r="R26" s="933">
        <v>32.745885706880912</v>
      </c>
      <c r="S26" s="932">
        <v>638</v>
      </c>
      <c r="T26" s="933">
        <f t="shared" si="2"/>
        <v>25.247328848436883</v>
      </c>
    </row>
    <row r="27" spans="1:20" s="331" customFormat="1" ht="18" customHeight="1" x14ac:dyDescent="0.25">
      <c r="B27" s="931" t="s">
        <v>46</v>
      </c>
      <c r="C27" s="930"/>
      <c r="D27" s="932">
        <f t="shared" si="0"/>
        <v>1396</v>
      </c>
      <c r="E27" s="933">
        <f t="shared" si="1"/>
        <v>1.2882507105680852</v>
      </c>
      <c r="F27" s="930"/>
      <c r="G27" s="932">
        <v>426</v>
      </c>
      <c r="H27" s="933">
        <v>30.515759312320917</v>
      </c>
      <c r="I27" s="932">
        <v>33</v>
      </c>
      <c r="J27" s="933">
        <v>7.7464788732394361</v>
      </c>
      <c r="K27" s="930"/>
      <c r="L27" s="932">
        <v>716</v>
      </c>
      <c r="M27" s="933">
        <v>51.289398280802288</v>
      </c>
      <c r="N27" s="932">
        <v>69</v>
      </c>
      <c r="O27" s="933">
        <v>9.6368715083798886</v>
      </c>
      <c r="P27" s="930"/>
      <c r="Q27" s="932">
        <v>254</v>
      </c>
      <c r="R27" s="933">
        <v>18.194842406876791</v>
      </c>
      <c r="S27" s="932">
        <v>66</v>
      </c>
      <c r="T27" s="933">
        <f t="shared" si="2"/>
        <v>25.984251968503933</v>
      </c>
    </row>
    <row r="28" spans="1:20" s="331" customFormat="1" ht="18" customHeight="1" x14ac:dyDescent="0.25">
      <c r="B28" s="953" t="s">
        <v>1</v>
      </c>
      <c r="C28" s="930"/>
      <c r="D28" s="954">
        <f t="shared" si="0"/>
        <v>69</v>
      </c>
      <c r="E28" s="955">
        <f t="shared" si="1"/>
        <v>6.3674282972204788E-2</v>
      </c>
      <c r="F28" s="930"/>
      <c r="G28" s="954">
        <v>24</v>
      </c>
      <c r="H28" s="955">
        <v>34.782608695652172</v>
      </c>
      <c r="I28" s="954">
        <v>12</v>
      </c>
      <c r="J28" s="955">
        <v>50</v>
      </c>
      <c r="K28" s="930"/>
      <c r="L28" s="954">
        <v>28</v>
      </c>
      <c r="M28" s="955">
        <v>40.579710144927539</v>
      </c>
      <c r="N28" s="954">
        <v>15</v>
      </c>
      <c r="O28" s="955">
        <v>53.571428571428569</v>
      </c>
      <c r="P28" s="930"/>
      <c r="Q28" s="954">
        <v>17</v>
      </c>
      <c r="R28" s="955">
        <v>24.637681159420293</v>
      </c>
      <c r="S28" s="954">
        <v>11</v>
      </c>
      <c r="T28" s="955">
        <f t="shared" si="2"/>
        <v>64.705882352941174</v>
      </c>
    </row>
    <row r="29" spans="1:20" s="319" customFormat="1" ht="18" customHeight="1" x14ac:dyDescent="0.25">
      <c r="B29" s="1284" t="s">
        <v>0</v>
      </c>
      <c r="C29" s="1277"/>
      <c r="D29" s="1285">
        <f>SUM(D11:D28)</f>
        <v>108364</v>
      </c>
      <c r="E29" s="1286">
        <f t="shared" si="1"/>
        <v>100</v>
      </c>
      <c r="F29" s="1277"/>
      <c r="G29" s="1285">
        <f>SUM(G11:G28)</f>
        <v>33440</v>
      </c>
      <c r="H29" s="1286">
        <f t="shared" ref="H29" si="3">G29/$D29*100</f>
        <v>30.858956849138092</v>
      </c>
      <c r="I29" s="1285">
        <f>SUM(I11:I28)</f>
        <v>8330</v>
      </c>
      <c r="J29" s="1286">
        <f>I29/G29*100</f>
        <v>24.910287081339714</v>
      </c>
      <c r="K29" s="1277"/>
      <c r="L29" s="1285">
        <f>SUM(L11:L28)</f>
        <v>47884</v>
      </c>
      <c r="M29" s="1286">
        <f t="shared" ref="M29" si="4">L29/$D29*100</f>
        <v>44.18810675131963</v>
      </c>
      <c r="N29" s="1285">
        <f>SUM(N11:N28)</f>
        <v>14108</v>
      </c>
      <c r="O29" s="1286">
        <f>N29/L29*100</f>
        <v>29.462868599114529</v>
      </c>
      <c r="P29" s="1277"/>
      <c r="Q29" s="1285">
        <f>SUM(Q11:Q28)</f>
        <v>27040</v>
      </c>
      <c r="R29" s="1286">
        <f t="shared" ref="R29" si="5">Q29/$D29*100</f>
        <v>24.952936399542285</v>
      </c>
      <c r="S29" s="1285">
        <f>SUM(S11:S28)</f>
        <v>11352</v>
      </c>
      <c r="T29" s="1286">
        <f>S29/Q29*100</f>
        <v>41.982248520710058</v>
      </c>
    </row>
    <row r="30" spans="1:20" s="328" customFormat="1" ht="6.75" customHeight="1" x14ac:dyDescent="0.25">
      <c r="B30" s="1662"/>
      <c r="C30" s="1662"/>
      <c r="D30" s="1662"/>
      <c r="E30" s="1662"/>
      <c r="F30" s="779"/>
    </row>
    <row r="31" spans="1:20" x14ac:dyDescent="0.35">
      <c r="B31" s="1663"/>
      <c r="C31" s="1663"/>
      <c r="D31" s="1663"/>
      <c r="E31" s="1663"/>
      <c r="F31" s="1663"/>
      <c r="G31" s="1663"/>
      <c r="H31" s="1663"/>
      <c r="I31" s="1663"/>
      <c r="J31" s="1663"/>
      <c r="K31" s="1663"/>
      <c r="L31" s="1663"/>
      <c r="M31" s="1663"/>
      <c r="N31" s="1663"/>
      <c r="O31" s="1663"/>
      <c r="P31" s="1663"/>
      <c r="Q31" s="1663"/>
      <c r="R31" s="1663"/>
    </row>
    <row r="32" spans="1:20" x14ac:dyDescent="0.35">
      <c r="G32" s="935"/>
      <c r="L32" s="935"/>
    </row>
    <row r="33" spans="2:12" x14ac:dyDescent="0.3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19" t="s">
        <v>367</v>
      </c>
      <c r="C3" s="1419"/>
      <c r="D3" s="1419"/>
      <c r="E3" s="1419"/>
      <c r="F3" s="1419"/>
      <c r="G3" s="1419"/>
      <c r="H3" s="1419"/>
      <c r="I3" s="1419"/>
      <c r="J3" s="1419"/>
      <c r="K3" s="1419"/>
      <c r="L3" s="1419"/>
      <c r="M3" s="1419"/>
      <c r="N3" s="1419"/>
      <c r="O3" s="1419"/>
      <c r="P3" s="1419"/>
      <c r="Q3" s="1419"/>
      <c r="R3" s="1419"/>
      <c r="S3" s="1419"/>
      <c r="T3" s="1419"/>
      <c r="U3" s="1419"/>
      <c r="V3" s="1419"/>
      <c r="W3" s="1419"/>
      <c r="X3" s="1419"/>
    </row>
    <row r="5" spans="1:29" x14ac:dyDescent="0.35">
      <c r="B5" s="219"/>
      <c r="C5" s="219"/>
      <c r="D5" s="1420" t="s">
        <v>366</v>
      </c>
      <c r="E5" s="1420"/>
      <c r="F5" s="1420"/>
      <c r="G5" s="1420"/>
      <c r="H5" s="1420"/>
      <c r="I5" s="1420"/>
      <c r="J5" s="1420"/>
      <c r="K5" s="1420"/>
      <c r="L5" s="1420"/>
      <c r="M5" s="219"/>
      <c r="N5" s="1417" t="s">
        <v>340</v>
      </c>
      <c r="O5" s="1418"/>
      <c r="P5" s="1418"/>
      <c r="Q5" s="1418"/>
      <c r="R5" s="1418"/>
      <c r="S5" s="1418"/>
      <c r="T5" s="1418"/>
      <c r="U5" s="1418"/>
      <c r="V5" s="1418"/>
      <c r="W5" s="1418"/>
      <c r="X5" s="1418"/>
      <c r="Y5" s="1418"/>
      <c r="Z5" s="1418"/>
      <c r="AA5" s="1418"/>
    </row>
    <row r="6" spans="1:29" ht="21" customHeight="1" x14ac:dyDescent="0.35">
      <c r="B6" s="219"/>
      <c r="C6" s="219"/>
      <c r="D6" s="1421"/>
      <c r="E6" s="1421"/>
      <c r="F6" s="1421"/>
      <c r="G6" s="1421"/>
      <c r="H6" s="1421"/>
      <c r="I6" s="1421"/>
      <c r="J6" s="1421"/>
      <c r="K6" s="1421"/>
      <c r="L6" s="1421"/>
      <c r="M6" s="219"/>
      <c r="N6" s="1422">
        <v>43830</v>
      </c>
      <c r="O6" s="1423"/>
      <c r="P6" s="1424">
        <v>44196</v>
      </c>
      <c r="Q6" s="1425"/>
      <c r="R6" s="1424">
        <v>44561</v>
      </c>
      <c r="S6" s="1425"/>
      <c r="T6" s="1426">
        <v>44926</v>
      </c>
      <c r="U6" s="1427"/>
      <c r="V6" s="1414">
        <v>45291</v>
      </c>
      <c r="W6" s="1415"/>
      <c r="X6" s="1414">
        <v>45657</v>
      </c>
      <c r="Y6" s="1415"/>
      <c r="Z6" s="1414">
        <v>45716</v>
      </c>
      <c r="AA6" s="1416"/>
    </row>
    <row r="7" spans="1:29" x14ac:dyDescent="0.35">
      <c r="B7" s="225"/>
      <c r="C7" s="219"/>
      <c r="D7" s="226">
        <v>43465</v>
      </c>
      <c r="E7" s="227">
        <v>43830</v>
      </c>
      <c r="F7" s="228">
        <v>44196</v>
      </c>
      <c r="G7" s="228">
        <v>44561</v>
      </c>
      <c r="H7" s="228">
        <v>44926</v>
      </c>
      <c r="I7" s="228">
        <v>45291</v>
      </c>
      <c r="J7" s="228">
        <v>45657</v>
      </c>
      <c r="K7" s="228">
        <v>45716</v>
      </c>
      <c r="L7" s="229"/>
      <c r="M7" s="219"/>
      <c r="N7" s="230" t="s">
        <v>28</v>
      </c>
      <c r="O7" s="231" t="s">
        <v>341</v>
      </c>
      <c r="P7" s="232" t="s">
        <v>28</v>
      </c>
      <c r="Q7" s="233" t="s">
        <v>341</v>
      </c>
      <c r="R7" s="231" t="s">
        <v>28</v>
      </c>
      <c r="S7" s="232" t="s">
        <v>341</v>
      </c>
      <c r="T7" s="232" t="s">
        <v>28</v>
      </c>
      <c r="U7" s="232" t="s">
        <v>341</v>
      </c>
      <c r="V7" s="232" t="s">
        <v>28</v>
      </c>
      <c r="W7" s="227" t="s">
        <v>341</v>
      </c>
      <c r="X7" s="231" t="s">
        <v>28</v>
      </c>
      <c r="Y7" s="228" t="s">
        <v>341</v>
      </c>
      <c r="Z7" s="231" t="s">
        <v>28</v>
      </c>
      <c r="AA7" s="229" t="s">
        <v>341</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354473</v>
      </c>
      <c r="E9" s="300">
        <v>361314</v>
      </c>
      <c r="F9" s="300">
        <v>351802</v>
      </c>
      <c r="G9" s="254">
        <v>362202</v>
      </c>
      <c r="H9" s="254">
        <v>375118</v>
      </c>
      <c r="I9" s="254">
        <v>392545</v>
      </c>
      <c r="J9" s="1356">
        <v>391278</v>
      </c>
      <c r="K9" s="301">
        <v>392607</v>
      </c>
      <c r="L9" s="302"/>
      <c r="M9" s="222"/>
      <c r="N9" s="278">
        <v>1.9299072143717622E-2</v>
      </c>
      <c r="O9" s="279">
        <v>6841</v>
      </c>
      <c r="P9" s="280">
        <v>-2.632613184100252E-2</v>
      </c>
      <c r="Q9" s="279">
        <v>-9512</v>
      </c>
      <c r="R9" s="280">
        <v>2.9562083217264279E-2</v>
      </c>
      <c r="S9" s="279">
        <v>10400</v>
      </c>
      <c r="T9" s="280">
        <v>3.5659659527004228E-2</v>
      </c>
      <c r="U9" s="279">
        <v>12916</v>
      </c>
      <c r="V9" s="280">
        <v>4.6457381410649479E-2</v>
      </c>
      <c r="W9" s="279">
        <v>17427</v>
      </c>
      <c r="X9" s="280">
        <v>-3.2276554280400438E-3</v>
      </c>
      <c r="Y9" s="279">
        <v>-1267</v>
      </c>
      <c r="Z9" s="280">
        <v>1.8213930038590842E-2</v>
      </c>
      <c r="AA9" s="279">
        <v>7023</v>
      </c>
    </row>
    <row r="10" spans="1:29" x14ac:dyDescent="0.35">
      <c r="B10" s="303" t="s">
        <v>7</v>
      </c>
      <c r="C10" s="219"/>
      <c r="D10" s="253">
        <v>42117</v>
      </c>
      <c r="E10" s="254">
        <v>47743</v>
      </c>
      <c r="F10" s="254">
        <v>44726</v>
      </c>
      <c r="G10" s="254">
        <v>45995</v>
      </c>
      <c r="H10" s="254">
        <v>46968</v>
      </c>
      <c r="I10" s="254">
        <v>48583</v>
      </c>
      <c r="J10" s="1357">
        <v>53246</v>
      </c>
      <c r="K10" s="257">
        <v>53485</v>
      </c>
      <c r="M10" s="222"/>
      <c r="N10" s="256">
        <v>0.13358026450127025</v>
      </c>
      <c r="O10" s="257">
        <v>5626</v>
      </c>
      <c r="P10" s="258">
        <v>-6.3192509896738747E-2</v>
      </c>
      <c r="Q10" s="257">
        <v>-3017</v>
      </c>
      <c r="R10" s="258">
        <v>2.837275857443089E-2</v>
      </c>
      <c r="S10" s="257">
        <v>1269</v>
      </c>
      <c r="T10" s="258">
        <v>2.1154473312316568E-2</v>
      </c>
      <c r="U10" s="257">
        <v>973</v>
      </c>
      <c r="V10" s="258">
        <v>3.438511326860838E-2</v>
      </c>
      <c r="W10" s="257">
        <v>1615</v>
      </c>
      <c r="X10" s="258">
        <v>9.5980075334993753E-2</v>
      </c>
      <c r="Y10" s="257">
        <v>4663</v>
      </c>
      <c r="Z10" s="258">
        <v>0.10629628097464106</v>
      </c>
      <c r="AA10" s="257">
        <v>5139</v>
      </c>
    </row>
    <row r="11" spans="1:29" x14ac:dyDescent="0.35">
      <c r="B11" s="303" t="s">
        <v>37</v>
      </c>
      <c r="C11" s="219"/>
      <c r="D11" s="253">
        <v>33668</v>
      </c>
      <c r="E11" s="254">
        <v>35198</v>
      </c>
      <c r="F11" s="254">
        <v>35711</v>
      </c>
      <c r="G11" s="254">
        <v>38230</v>
      </c>
      <c r="H11" s="254">
        <v>40199</v>
      </c>
      <c r="I11" s="254">
        <v>41209</v>
      </c>
      <c r="J11" s="1357">
        <v>42684</v>
      </c>
      <c r="K11" s="257">
        <v>43328</v>
      </c>
      <c r="M11" s="222"/>
      <c r="N11" s="256">
        <v>4.5443744802186048E-2</v>
      </c>
      <c r="O11" s="257">
        <v>1530</v>
      </c>
      <c r="P11" s="258">
        <v>1.4574691743849177E-2</v>
      </c>
      <c r="Q11" s="257">
        <v>513</v>
      </c>
      <c r="R11" s="258">
        <v>7.0538489541037697E-2</v>
      </c>
      <c r="S11" s="257">
        <v>2519</v>
      </c>
      <c r="T11" s="258">
        <v>5.1504054407533362E-2</v>
      </c>
      <c r="U11" s="257">
        <v>1969</v>
      </c>
      <c r="V11" s="258">
        <v>2.5125003109530031E-2</v>
      </c>
      <c r="W11" s="257">
        <v>1010</v>
      </c>
      <c r="X11" s="258">
        <v>3.5793151981363236E-2</v>
      </c>
      <c r="Y11" s="257">
        <v>1475</v>
      </c>
      <c r="Z11" s="258">
        <v>6.3681445475524123E-2</v>
      </c>
      <c r="AA11" s="257">
        <v>2594</v>
      </c>
    </row>
    <row r="12" spans="1:29" x14ac:dyDescent="0.35">
      <c r="B12" s="303" t="s">
        <v>38</v>
      </c>
      <c r="C12" s="219"/>
      <c r="D12" s="253">
        <v>25370</v>
      </c>
      <c r="E12" s="254">
        <v>30928</v>
      </c>
      <c r="F12" s="254">
        <v>31586</v>
      </c>
      <c r="G12" s="254">
        <v>33061</v>
      </c>
      <c r="H12" s="254">
        <v>36020</v>
      </c>
      <c r="I12" s="254">
        <v>40725</v>
      </c>
      <c r="J12" s="1357">
        <v>44039</v>
      </c>
      <c r="K12" s="257">
        <v>44238</v>
      </c>
      <c r="M12" s="222"/>
      <c r="N12" s="256">
        <v>0.21907765076862429</v>
      </c>
      <c r="O12" s="257">
        <v>5558</v>
      </c>
      <c r="P12" s="258">
        <v>2.1275219865493966E-2</v>
      </c>
      <c r="Q12" s="257">
        <v>658</v>
      </c>
      <c r="R12" s="258">
        <v>4.6697904134743284E-2</v>
      </c>
      <c r="S12" s="257">
        <v>1475</v>
      </c>
      <c r="T12" s="258">
        <v>8.9501225008318031E-2</v>
      </c>
      <c r="U12" s="257">
        <v>2959</v>
      </c>
      <c r="V12" s="258">
        <v>0.13062187673514725</v>
      </c>
      <c r="W12" s="257">
        <v>4705</v>
      </c>
      <c r="X12" s="258">
        <v>8.1375076734192753E-2</v>
      </c>
      <c r="Y12" s="257">
        <v>3314</v>
      </c>
      <c r="Z12" s="258">
        <v>8.1111464112026299E-2</v>
      </c>
      <c r="AA12" s="257">
        <v>3319</v>
      </c>
    </row>
    <row r="13" spans="1:29" x14ac:dyDescent="0.35">
      <c r="B13" s="303" t="s">
        <v>6</v>
      </c>
      <c r="C13" s="219"/>
      <c r="D13" s="253">
        <v>35850</v>
      </c>
      <c r="E13" s="254">
        <v>37916</v>
      </c>
      <c r="F13" s="254">
        <v>38655</v>
      </c>
      <c r="G13" s="254">
        <v>42298</v>
      </c>
      <c r="H13" s="254">
        <v>47498</v>
      </c>
      <c r="I13" s="254">
        <v>52927</v>
      </c>
      <c r="J13" s="1357">
        <v>59260</v>
      </c>
      <c r="K13" s="257">
        <v>63901</v>
      </c>
      <c r="L13" s="304"/>
      <c r="M13" s="219"/>
      <c r="N13" s="256">
        <v>5.7629009762901084E-2</v>
      </c>
      <c r="O13" s="257">
        <v>2066</v>
      </c>
      <c r="P13" s="258">
        <v>1.9490452579385975E-2</v>
      </c>
      <c r="Q13" s="257">
        <v>739</v>
      </c>
      <c r="R13" s="258">
        <v>9.4243952916828411E-2</v>
      </c>
      <c r="S13" s="257">
        <v>3643</v>
      </c>
      <c r="T13" s="258">
        <v>0.12293725471653505</v>
      </c>
      <c r="U13" s="257">
        <v>5200</v>
      </c>
      <c r="V13" s="258">
        <v>0.11429954945471388</v>
      </c>
      <c r="W13" s="257">
        <v>5429</v>
      </c>
      <c r="X13" s="258">
        <v>0.11965537438358487</v>
      </c>
      <c r="Y13" s="257">
        <v>6333</v>
      </c>
      <c r="Z13" s="258">
        <v>0.21231265414532352</v>
      </c>
      <c r="AA13" s="257">
        <v>11191</v>
      </c>
      <c r="AC13" s="224"/>
    </row>
    <row r="14" spans="1:29" x14ac:dyDescent="0.35">
      <c r="B14" s="303" t="s">
        <v>5</v>
      </c>
      <c r="C14" s="219"/>
      <c r="D14" s="253">
        <v>24151</v>
      </c>
      <c r="E14" s="254">
        <v>24993</v>
      </c>
      <c r="F14" s="254">
        <v>24832</v>
      </c>
      <c r="G14" s="254">
        <v>22687</v>
      </c>
      <c r="H14" s="254">
        <v>22423</v>
      </c>
      <c r="I14" s="254">
        <v>23077</v>
      </c>
      <c r="J14" s="1357">
        <v>23374</v>
      </c>
      <c r="K14" s="257">
        <v>22822</v>
      </c>
      <c r="M14" s="222"/>
      <c r="N14" s="256">
        <v>3.4863980787545046E-2</v>
      </c>
      <c r="O14" s="257">
        <v>842</v>
      </c>
      <c r="P14" s="258">
        <v>-6.441803705037441E-3</v>
      </c>
      <c r="Q14" s="257">
        <v>-161</v>
      </c>
      <c r="R14" s="258">
        <v>-8.6380476804123751E-2</v>
      </c>
      <c r="S14" s="257">
        <v>-2145</v>
      </c>
      <c r="T14" s="258">
        <v>-1.1636620090800909E-2</v>
      </c>
      <c r="U14" s="257">
        <v>-264</v>
      </c>
      <c r="V14" s="258">
        <v>2.9166480845560283E-2</v>
      </c>
      <c r="W14" s="257">
        <v>654</v>
      </c>
      <c r="X14" s="258">
        <v>1.2869957100142937E-2</v>
      </c>
      <c r="Y14" s="257">
        <v>297</v>
      </c>
      <c r="Z14" s="258">
        <v>-3.3190671674382388E-3</v>
      </c>
      <c r="AA14" s="257">
        <v>-76</v>
      </c>
      <c r="AC14" s="224"/>
    </row>
    <row r="15" spans="1:29" x14ac:dyDescent="0.35">
      <c r="B15" s="303" t="s">
        <v>4</v>
      </c>
      <c r="C15" s="219"/>
      <c r="D15" s="253">
        <v>120362</v>
      </c>
      <c r="E15" s="254">
        <v>134693</v>
      </c>
      <c r="F15" s="254">
        <v>132386</v>
      </c>
      <c r="G15" s="254">
        <v>133847</v>
      </c>
      <c r="H15" s="254">
        <v>139217</v>
      </c>
      <c r="I15" s="254">
        <v>150140</v>
      </c>
      <c r="J15" s="1357">
        <v>156506</v>
      </c>
      <c r="K15" s="257">
        <v>157228</v>
      </c>
      <c r="M15" s="222"/>
      <c r="N15" s="256">
        <v>0.11906581811535211</v>
      </c>
      <c r="O15" s="257">
        <v>14331</v>
      </c>
      <c r="P15" s="258">
        <v>-1.7127838863192579E-2</v>
      </c>
      <c r="Q15" s="257">
        <v>-2307</v>
      </c>
      <c r="R15" s="258">
        <v>1.1035910141555805E-2</v>
      </c>
      <c r="S15" s="257">
        <v>1461</v>
      </c>
      <c r="T15" s="258">
        <v>4.0120436020232075E-2</v>
      </c>
      <c r="U15" s="257">
        <v>5370</v>
      </c>
      <c r="V15" s="258">
        <v>7.8460245515993066E-2</v>
      </c>
      <c r="W15" s="257">
        <v>10923</v>
      </c>
      <c r="X15" s="258">
        <v>4.2400426268815794E-2</v>
      </c>
      <c r="Y15" s="257">
        <v>6366</v>
      </c>
      <c r="Z15" s="258">
        <v>4.4961219701853627E-2</v>
      </c>
      <c r="AA15" s="257">
        <v>6765</v>
      </c>
      <c r="AC15" s="224"/>
    </row>
    <row r="16" spans="1:29" x14ac:dyDescent="0.35">
      <c r="B16" s="303" t="s">
        <v>40</v>
      </c>
      <c r="C16" s="219"/>
      <c r="D16" s="253">
        <v>81735</v>
      </c>
      <c r="E16" s="254">
        <v>85461</v>
      </c>
      <c r="F16" s="254">
        <v>81399</v>
      </c>
      <c r="G16" s="254">
        <v>83372</v>
      </c>
      <c r="H16" s="254">
        <v>86743</v>
      </c>
      <c r="I16" s="254">
        <v>91940</v>
      </c>
      <c r="J16" s="1357">
        <v>97222</v>
      </c>
      <c r="K16" s="257">
        <v>97418</v>
      </c>
      <c r="M16" s="222"/>
      <c r="N16" s="256">
        <v>4.5586346118553944E-2</v>
      </c>
      <c r="O16" s="257">
        <v>3726</v>
      </c>
      <c r="P16" s="258">
        <v>-4.7530452487099417E-2</v>
      </c>
      <c r="Q16" s="257">
        <v>-4062</v>
      </c>
      <c r="R16" s="258">
        <v>2.4238627010159774E-2</v>
      </c>
      <c r="S16" s="257">
        <v>1973</v>
      </c>
      <c r="T16" s="258">
        <v>4.0433238977114705E-2</v>
      </c>
      <c r="U16" s="257">
        <v>3371</v>
      </c>
      <c r="V16" s="258">
        <v>5.9912615427181404E-2</v>
      </c>
      <c r="W16" s="257">
        <v>5197</v>
      </c>
      <c r="X16" s="258">
        <v>5.745051120295841E-2</v>
      </c>
      <c r="Y16" s="257">
        <v>5282</v>
      </c>
      <c r="Z16" s="258">
        <v>5.6319396252602294E-2</v>
      </c>
      <c r="AA16" s="257">
        <v>5194</v>
      </c>
      <c r="AC16" s="224"/>
    </row>
    <row r="17" spans="2:31" x14ac:dyDescent="0.35">
      <c r="B17" s="303" t="s">
        <v>41</v>
      </c>
      <c r="C17" s="219"/>
      <c r="D17" s="253">
        <v>292526</v>
      </c>
      <c r="E17" s="254">
        <v>307817</v>
      </c>
      <c r="F17" s="254">
        <v>300021</v>
      </c>
      <c r="G17" s="254">
        <v>315907</v>
      </c>
      <c r="H17" s="254">
        <v>330438</v>
      </c>
      <c r="I17" s="254">
        <v>327571</v>
      </c>
      <c r="J17" s="1357">
        <v>352224</v>
      </c>
      <c r="K17" s="257">
        <v>354986</v>
      </c>
      <c r="L17" s="304"/>
      <c r="M17" s="219"/>
      <c r="N17" s="256">
        <v>5.2272276652331806E-2</v>
      </c>
      <c r="O17" s="257">
        <v>15291</v>
      </c>
      <c r="P17" s="258">
        <v>-2.5326736340098188E-2</v>
      </c>
      <c r="Q17" s="257">
        <v>-7796</v>
      </c>
      <c r="R17" s="258">
        <v>5.2949626859453147E-2</v>
      </c>
      <c r="S17" s="257">
        <v>15886</v>
      </c>
      <c r="T17" s="258">
        <v>4.5997714517247212E-2</v>
      </c>
      <c r="U17" s="257">
        <v>14531</v>
      </c>
      <c r="V17" s="258">
        <v>-8.676362888045519E-3</v>
      </c>
      <c r="W17" s="257">
        <v>-2867</v>
      </c>
      <c r="X17" s="258">
        <v>7.5260019965137426E-2</v>
      </c>
      <c r="Y17" s="257">
        <v>24653</v>
      </c>
      <c r="Z17" s="258">
        <v>8.0107589043930227E-2</v>
      </c>
      <c r="AA17" s="257">
        <v>26328</v>
      </c>
      <c r="AC17" s="224"/>
    </row>
    <row r="18" spans="2:31" x14ac:dyDescent="0.35">
      <c r="B18" s="303" t="s">
        <v>3</v>
      </c>
      <c r="C18" s="219"/>
      <c r="D18" s="253">
        <v>102144</v>
      </c>
      <c r="E18" s="254">
        <v>121696</v>
      </c>
      <c r="F18" s="254">
        <v>136159</v>
      </c>
      <c r="G18" s="254">
        <v>151649</v>
      </c>
      <c r="H18" s="254">
        <v>169110</v>
      </c>
      <c r="I18" s="254">
        <v>189030</v>
      </c>
      <c r="J18" s="1357">
        <v>201299</v>
      </c>
      <c r="K18" s="257">
        <v>204737</v>
      </c>
      <c r="M18" s="222"/>
      <c r="N18" s="256">
        <v>0.19141604010025071</v>
      </c>
      <c r="O18" s="257">
        <v>19552</v>
      </c>
      <c r="P18" s="258">
        <v>0.11884531948461752</v>
      </c>
      <c r="Q18" s="257">
        <v>14463</v>
      </c>
      <c r="R18" s="258">
        <v>0.11376405525892519</v>
      </c>
      <c r="S18" s="257">
        <v>15490</v>
      </c>
      <c r="T18" s="258">
        <v>0.11514088454259497</v>
      </c>
      <c r="U18" s="257">
        <v>17461</v>
      </c>
      <c r="V18" s="258">
        <v>0.11779315238602095</v>
      </c>
      <c r="W18" s="257">
        <v>19920</v>
      </c>
      <c r="X18" s="258">
        <v>6.4905041527799856E-2</v>
      </c>
      <c r="Y18" s="257">
        <v>12269</v>
      </c>
      <c r="Z18" s="258">
        <v>7.9329850439403549E-2</v>
      </c>
      <c r="AA18" s="257">
        <v>15048</v>
      </c>
      <c r="AC18" s="224"/>
    </row>
    <row r="19" spans="2:31" x14ac:dyDescent="0.35">
      <c r="B19" s="303" t="s">
        <v>2</v>
      </c>
      <c r="C19" s="219"/>
      <c r="D19" s="253">
        <v>46533</v>
      </c>
      <c r="E19" s="254">
        <v>49654</v>
      </c>
      <c r="F19" s="254">
        <v>49281</v>
      </c>
      <c r="G19" s="254">
        <v>50941</v>
      </c>
      <c r="H19" s="254">
        <v>53876</v>
      </c>
      <c r="I19" s="254">
        <v>56464</v>
      </c>
      <c r="J19" s="1357">
        <v>56727</v>
      </c>
      <c r="K19" s="257">
        <v>57282</v>
      </c>
      <c r="M19" s="222"/>
      <c r="N19" s="256">
        <v>6.7070681022070255E-2</v>
      </c>
      <c r="O19" s="257">
        <v>3121</v>
      </c>
      <c r="P19" s="258">
        <v>-7.5119829218189826E-3</v>
      </c>
      <c r="Q19" s="257">
        <v>-373</v>
      </c>
      <c r="R19" s="258">
        <v>3.3684381404598174E-2</v>
      </c>
      <c r="S19" s="257">
        <v>1660</v>
      </c>
      <c r="T19" s="258">
        <v>5.761567303350934E-2</v>
      </c>
      <c r="U19" s="257">
        <v>2935</v>
      </c>
      <c r="V19" s="258">
        <v>4.8036231346053837E-2</v>
      </c>
      <c r="W19" s="257">
        <v>2588</v>
      </c>
      <c r="X19" s="258">
        <v>4.6578350807593427E-3</v>
      </c>
      <c r="Y19" s="257">
        <v>263</v>
      </c>
      <c r="Z19" s="258">
        <v>2.1688724003852577E-2</v>
      </c>
      <c r="AA19" s="257">
        <v>1216</v>
      </c>
      <c r="AC19" s="224"/>
    </row>
    <row r="20" spans="2:31" x14ac:dyDescent="0.35">
      <c r="B20" s="303" t="s">
        <v>35</v>
      </c>
      <c r="C20" s="219"/>
      <c r="D20" s="253">
        <v>79727</v>
      </c>
      <c r="E20" s="254">
        <v>80292</v>
      </c>
      <c r="F20" s="254">
        <v>77049</v>
      </c>
      <c r="G20" s="254">
        <v>77553</v>
      </c>
      <c r="H20" s="254">
        <v>79015</v>
      </c>
      <c r="I20" s="254">
        <v>83386</v>
      </c>
      <c r="J20" s="1357">
        <v>85199</v>
      </c>
      <c r="K20" s="257">
        <v>85220</v>
      </c>
      <c r="M20" s="222"/>
      <c r="N20" s="256">
        <v>7.0866833067844137E-3</v>
      </c>
      <c r="O20" s="257">
        <v>565</v>
      </c>
      <c r="P20" s="258">
        <v>-4.0390076221790472E-2</v>
      </c>
      <c r="Q20" s="257">
        <v>-3243</v>
      </c>
      <c r="R20" s="258">
        <v>6.5412919051512919E-3</v>
      </c>
      <c r="S20" s="257">
        <v>504</v>
      </c>
      <c r="T20" s="258">
        <v>1.8851624050649329E-2</v>
      </c>
      <c r="U20" s="257">
        <v>1462</v>
      </c>
      <c r="V20" s="258">
        <v>5.5318610390432177E-2</v>
      </c>
      <c r="W20" s="257">
        <v>4371</v>
      </c>
      <c r="X20" s="258">
        <v>2.1742258892379906E-2</v>
      </c>
      <c r="Y20" s="257">
        <v>1813</v>
      </c>
      <c r="Z20" s="258">
        <v>3.2706826141224665E-2</v>
      </c>
      <c r="AA20" s="257">
        <v>2699</v>
      </c>
      <c r="AC20" s="224"/>
    </row>
    <row r="21" spans="2:31" x14ac:dyDescent="0.35">
      <c r="B21" s="303" t="s">
        <v>42</v>
      </c>
      <c r="C21" s="219"/>
      <c r="D21" s="253">
        <v>215050</v>
      </c>
      <c r="E21" s="254">
        <v>227239</v>
      </c>
      <c r="F21" s="254">
        <v>216497</v>
      </c>
      <c r="G21" s="254">
        <v>215854</v>
      </c>
      <c r="H21" s="254">
        <v>224758</v>
      </c>
      <c r="I21" s="254">
        <v>237020</v>
      </c>
      <c r="J21" s="1357">
        <v>256322</v>
      </c>
      <c r="K21" s="257">
        <v>262142</v>
      </c>
      <c r="M21" s="222"/>
      <c r="N21" s="256">
        <v>5.6679841897233185E-2</v>
      </c>
      <c r="O21" s="257">
        <v>12189</v>
      </c>
      <c r="P21" s="258">
        <v>-4.7271815137366335E-2</v>
      </c>
      <c r="Q21" s="257">
        <v>-10742</v>
      </c>
      <c r="R21" s="258">
        <v>-2.9700180602963977E-3</v>
      </c>
      <c r="S21" s="257">
        <v>-643</v>
      </c>
      <c r="T21" s="258">
        <v>4.1250104237123164E-2</v>
      </c>
      <c r="U21" s="257">
        <v>8904</v>
      </c>
      <c r="V21" s="258">
        <v>5.4556456277418341E-2</v>
      </c>
      <c r="W21" s="257">
        <v>12262</v>
      </c>
      <c r="X21" s="258">
        <v>8.1436165724411369E-2</v>
      </c>
      <c r="Y21" s="257">
        <v>19302</v>
      </c>
      <c r="Z21" s="258">
        <v>7.3099044149251835E-2</v>
      </c>
      <c r="AA21" s="257">
        <v>17857</v>
      </c>
      <c r="AC21" s="224"/>
    </row>
    <row r="22" spans="2:31" x14ac:dyDescent="0.35">
      <c r="B22" s="303" t="s">
        <v>43</v>
      </c>
      <c r="C22" s="219"/>
      <c r="D22" s="253">
        <v>43671</v>
      </c>
      <c r="E22" s="254">
        <v>46430</v>
      </c>
      <c r="F22" s="254">
        <v>45294</v>
      </c>
      <c r="G22" s="254">
        <v>47556</v>
      </c>
      <c r="H22" s="254">
        <v>50117</v>
      </c>
      <c r="I22" s="254">
        <v>54056</v>
      </c>
      <c r="J22" s="1357">
        <v>59427</v>
      </c>
      <c r="K22" s="257">
        <v>59971</v>
      </c>
      <c r="M22" s="222"/>
      <c r="N22" s="256">
        <v>6.3176936639875336E-2</v>
      </c>
      <c r="O22" s="257">
        <v>2759</v>
      </c>
      <c r="P22" s="258">
        <v>-2.446693947878531E-2</v>
      </c>
      <c r="Q22" s="257">
        <v>-1136</v>
      </c>
      <c r="R22" s="258">
        <v>4.994038945555701E-2</v>
      </c>
      <c r="S22" s="257">
        <v>2262</v>
      </c>
      <c r="T22" s="258">
        <v>5.3852300445790258E-2</v>
      </c>
      <c r="U22" s="257">
        <v>2561</v>
      </c>
      <c r="V22" s="258">
        <v>7.8596085160723916E-2</v>
      </c>
      <c r="W22" s="257">
        <v>3939</v>
      </c>
      <c r="X22" s="258">
        <v>9.9359923042770415E-2</v>
      </c>
      <c r="Y22" s="257">
        <v>5371</v>
      </c>
      <c r="Z22" s="258">
        <v>0.11143852626116613</v>
      </c>
      <c r="AA22" s="257">
        <v>6013</v>
      </c>
      <c r="AC22" s="224"/>
    </row>
    <row r="23" spans="2:31" x14ac:dyDescent="0.35">
      <c r="B23" s="303" t="s">
        <v>44</v>
      </c>
      <c r="C23" s="219"/>
      <c r="D23" s="253">
        <v>19559</v>
      </c>
      <c r="E23" s="254">
        <v>18635</v>
      </c>
      <c r="F23" s="254">
        <v>19594</v>
      </c>
      <c r="G23" s="254">
        <v>20339</v>
      </c>
      <c r="H23" s="254">
        <v>21233</v>
      </c>
      <c r="I23" s="254">
        <v>22030</v>
      </c>
      <c r="J23" s="1357">
        <v>21443</v>
      </c>
      <c r="K23" s="257">
        <v>20881</v>
      </c>
      <c r="L23" s="304"/>
      <c r="M23" s="219"/>
      <c r="N23" s="256">
        <v>-4.7241679022444916E-2</v>
      </c>
      <c r="O23" s="257">
        <v>-924</v>
      </c>
      <c r="P23" s="258">
        <v>5.1462302119667402E-2</v>
      </c>
      <c r="Q23" s="257">
        <v>959</v>
      </c>
      <c r="R23" s="258">
        <v>3.8021843421455648E-2</v>
      </c>
      <c r="S23" s="257">
        <v>745</v>
      </c>
      <c r="T23" s="258">
        <v>4.3954963370863798E-2</v>
      </c>
      <c r="U23" s="257">
        <v>894</v>
      </c>
      <c r="V23" s="258">
        <v>3.7535911081806539E-2</v>
      </c>
      <c r="W23" s="257">
        <v>797</v>
      </c>
      <c r="X23" s="258">
        <v>-2.6645483431684047E-2</v>
      </c>
      <c r="Y23" s="257">
        <v>-587</v>
      </c>
      <c r="Z23" s="258">
        <v>-4.7877433769550004E-2</v>
      </c>
      <c r="AA23" s="257">
        <v>-1050</v>
      </c>
      <c r="AC23" s="224"/>
    </row>
    <row r="24" spans="2:31" x14ac:dyDescent="0.35">
      <c r="B24" s="303" t="s">
        <v>45</v>
      </c>
      <c r="C24" s="219"/>
      <c r="D24" s="253">
        <v>102231</v>
      </c>
      <c r="E24" s="254">
        <v>105837</v>
      </c>
      <c r="F24" s="254">
        <v>105419</v>
      </c>
      <c r="G24" s="254">
        <v>106624</v>
      </c>
      <c r="H24" s="254">
        <v>108415</v>
      </c>
      <c r="I24" s="254">
        <v>113823</v>
      </c>
      <c r="J24" s="1357">
        <v>117423</v>
      </c>
      <c r="K24" s="257">
        <v>117718</v>
      </c>
      <c r="M24" s="222"/>
      <c r="N24" s="256">
        <v>3.5273058074360986E-2</v>
      </c>
      <c r="O24" s="257">
        <v>3606</v>
      </c>
      <c r="P24" s="258">
        <v>-3.9494694671995401E-3</v>
      </c>
      <c r="Q24" s="257">
        <v>-418</v>
      </c>
      <c r="R24" s="258">
        <v>1.1430577030705935E-2</v>
      </c>
      <c r="S24" s="257">
        <v>1205</v>
      </c>
      <c r="T24" s="258">
        <v>1.6797343937575038E-2</v>
      </c>
      <c r="U24" s="257">
        <v>1791</v>
      </c>
      <c r="V24" s="258">
        <v>4.9882396347368907E-2</v>
      </c>
      <c r="W24" s="257">
        <v>5408</v>
      </c>
      <c r="X24" s="258">
        <v>3.1628054083972401E-2</v>
      </c>
      <c r="Y24" s="257">
        <v>3600</v>
      </c>
      <c r="Z24" s="258">
        <v>3.3620455004434113E-2</v>
      </c>
      <c r="AA24" s="257">
        <v>3829</v>
      </c>
      <c r="AC24" s="224"/>
    </row>
    <row r="25" spans="2:31" x14ac:dyDescent="0.35">
      <c r="B25" s="303" t="s">
        <v>46</v>
      </c>
      <c r="C25" s="219"/>
      <c r="D25" s="253">
        <v>15250</v>
      </c>
      <c r="E25" s="254">
        <v>15370</v>
      </c>
      <c r="F25" s="254">
        <v>14678</v>
      </c>
      <c r="G25" s="254">
        <v>15446</v>
      </c>
      <c r="H25" s="254">
        <v>14352</v>
      </c>
      <c r="I25" s="254">
        <v>14615</v>
      </c>
      <c r="J25" s="1357">
        <v>14692</v>
      </c>
      <c r="K25" s="257">
        <v>14794</v>
      </c>
      <c r="M25" s="222"/>
      <c r="N25" s="256">
        <v>7.8688524590164732E-3</v>
      </c>
      <c r="O25" s="257">
        <v>120</v>
      </c>
      <c r="P25" s="258">
        <v>-4.5022771633051351E-2</v>
      </c>
      <c r="Q25" s="257">
        <v>-692</v>
      </c>
      <c r="R25" s="258">
        <v>5.2323204796293821E-2</v>
      </c>
      <c r="S25" s="257">
        <v>768</v>
      </c>
      <c r="T25" s="258">
        <v>-7.0827398679269682E-2</v>
      </c>
      <c r="U25" s="257">
        <v>-1094</v>
      </c>
      <c r="V25" s="258">
        <v>1.8324972129319939E-2</v>
      </c>
      <c r="W25" s="257">
        <v>263</v>
      </c>
      <c r="X25" s="258">
        <v>5.2685596989394679E-3</v>
      </c>
      <c r="Y25" s="257">
        <v>77</v>
      </c>
      <c r="Z25" s="258">
        <v>2.6431718061674658E-3</v>
      </c>
      <c r="AA25" s="257">
        <v>39</v>
      </c>
      <c r="AC25" s="224"/>
    </row>
    <row r="26" spans="2:31" x14ac:dyDescent="0.35">
      <c r="B26" s="305" t="s">
        <v>1</v>
      </c>
      <c r="C26" s="219"/>
      <c r="D26" s="260">
        <v>4201</v>
      </c>
      <c r="E26" s="261">
        <v>4335</v>
      </c>
      <c r="F26" s="261">
        <v>4305</v>
      </c>
      <c r="G26" s="261">
        <v>4447</v>
      </c>
      <c r="H26" s="261">
        <v>4708</v>
      </c>
      <c r="I26" s="261">
        <v>5044</v>
      </c>
      <c r="J26" s="1358">
        <v>5404</v>
      </c>
      <c r="K26" s="265">
        <v>5454</v>
      </c>
      <c r="M26" s="222"/>
      <c r="N26" s="264">
        <v>3.1897167341109256E-2</v>
      </c>
      <c r="O26" s="265">
        <v>134</v>
      </c>
      <c r="P26" s="266">
        <v>-6.9204152249134898E-3</v>
      </c>
      <c r="Q26" s="265">
        <v>-30</v>
      </c>
      <c r="R26" s="266">
        <v>3.2984901277584244E-2</v>
      </c>
      <c r="S26" s="265">
        <v>142</v>
      </c>
      <c r="T26" s="266">
        <v>5.8691252529795346E-2</v>
      </c>
      <c r="U26" s="265">
        <v>261</v>
      </c>
      <c r="V26" s="266">
        <v>7.136788445199671E-2</v>
      </c>
      <c r="W26" s="265">
        <v>336</v>
      </c>
      <c r="X26" s="266">
        <v>7.1371927042030103E-2</v>
      </c>
      <c r="Y26" s="265">
        <v>360</v>
      </c>
      <c r="Z26" s="266">
        <v>6.108949416342413E-2</v>
      </c>
      <c r="AA26" s="265">
        <v>314</v>
      </c>
      <c r="AC26" s="224"/>
      <c r="AD26" s="224"/>
      <c r="AE26" s="286"/>
    </row>
    <row r="27" spans="2:31" x14ac:dyDescent="0.35">
      <c r="B27" s="235" t="s">
        <v>0</v>
      </c>
      <c r="C27" s="219"/>
      <c r="D27" s="1222">
        <f>SUM(D9:D26)</f>
        <v>1638618</v>
      </c>
      <c r="E27" s="306">
        <f>SUM(E9:E26)</f>
        <v>1735551</v>
      </c>
      <c r="F27" s="307">
        <f>SUM(F9:F26)</f>
        <v>1709394</v>
      </c>
      <c r="G27" s="306">
        <f>SUM(G9:G26)</f>
        <v>1768008</v>
      </c>
      <c r="H27" s="307">
        <v>1850208</v>
      </c>
      <c r="I27" s="306">
        <f>SUM(I9:I26)</f>
        <v>1944185</v>
      </c>
      <c r="J27" s="306">
        <v>2037769</v>
      </c>
      <c r="K27" s="306">
        <f>SUM(K9:K26)</f>
        <v>2058212</v>
      </c>
      <c r="L27" s="308"/>
      <c r="M27" s="222"/>
      <c r="N27" s="240">
        <f>E27/D27-1</f>
        <v>5.9155336997396502E-2</v>
      </c>
      <c r="O27" s="241">
        <f>E27-D27</f>
        <v>96933</v>
      </c>
      <c r="P27" s="242">
        <f>F27/E27-1</f>
        <v>-1.507129436127197E-2</v>
      </c>
      <c r="Q27" s="243">
        <f>F27-E27</f>
        <v>-26157</v>
      </c>
      <c r="R27" s="242">
        <f t="shared" ref="R27" si="0">G27/F27-1</f>
        <v>3.4289344644944375E-2</v>
      </c>
      <c r="S27" s="237">
        <f t="shared" ref="S27" si="1">G27-F27</f>
        <v>58614</v>
      </c>
      <c r="T27" s="242">
        <f>H27/G27-1</f>
        <v>4.6493002294107244E-2</v>
      </c>
      <c r="U27" s="243">
        <f>H27-G27</f>
        <v>82200</v>
      </c>
      <c r="V27" s="309">
        <f>I27/H27-1</f>
        <v>5.0792667635206401E-2</v>
      </c>
      <c r="W27" s="237">
        <f>I27-H27</f>
        <v>93977</v>
      </c>
      <c r="X27" s="242">
        <v>4.8135336914953974E-2</v>
      </c>
      <c r="Y27" s="243">
        <v>93584</v>
      </c>
      <c r="Z27" s="242">
        <v>5.8331833584434056E-2</v>
      </c>
      <c r="AA27" s="243">
        <f>SUM(AA9:AA26)</f>
        <v>113442</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433"/>
      <c r="C2" s="1433"/>
      <c r="D2" s="1433"/>
      <c r="E2" s="1433"/>
      <c r="F2" s="344"/>
      <c r="G2" s="1649"/>
      <c r="H2" s="1649"/>
      <c r="I2" s="1649"/>
      <c r="J2" s="1649"/>
      <c r="K2" s="1649"/>
      <c r="L2" s="1649"/>
      <c r="M2" s="1649"/>
      <c r="N2" s="1649"/>
      <c r="O2" s="1649"/>
      <c r="P2" s="1649"/>
      <c r="Q2" s="1649"/>
      <c r="R2" s="1649"/>
      <c r="T2" s="344"/>
    </row>
    <row r="3" spans="1:22" s="343" customFormat="1" ht="3" customHeight="1" x14ac:dyDescent="0.35">
      <c r="B3" s="344"/>
      <c r="C3" s="344"/>
      <c r="D3" s="344"/>
      <c r="E3" s="344"/>
      <c r="F3" s="344"/>
      <c r="L3" s="344"/>
      <c r="Q3" s="344"/>
      <c r="T3" s="344"/>
    </row>
    <row r="4" spans="1:22" s="345" customFormat="1" ht="15" customHeight="1" x14ac:dyDescent="0.25">
      <c r="B4" s="1471" t="s">
        <v>434</v>
      </c>
      <c r="C4" s="1471"/>
      <c r="D4" s="1471"/>
      <c r="E4" s="1471"/>
      <c r="F4" s="1471"/>
      <c r="G4" s="1471"/>
      <c r="H4" s="1471"/>
      <c r="I4" s="1471"/>
      <c r="J4" s="1471"/>
      <c r="K4" s="1471"/>
      <c r="L4" s="1471"/>
      <c r="M4" s="1471"/>
      <c r="N4" s="1471"/>
      <c r="O4" s="1471"/>
      <c r="P4" s="1471"/>
      <c r="Q4" s="1471"/>
      <c r="R4" s="1471"/>
      <c r="S4" s="1471"/>
      <c r="T4" s="1471"/>
      <c r="U4" s="924"/>
    </row>
    <row r="5" spans="1:22" s="345" customFormat="1" ht="1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925"/>
      <c r="V5" s="875"/>
    </row>
    <row r="6" spans="1:22" s="345" customFormat="1" ht="4.5" customHeight="1" x14ac:dyDescent="0.25"/>
    <row r="7" spans="1:22" s="322" customFormat="1" ht="15" customHeight="1" x14ac:dyDescent="0.25">
      <c r="A7" s="316"/>
      <c r="B7" s="1650" t="s">
        <v>12</v>
      </c>
      <c r="C7" s="920"/>
      <c r="D7" s="1664" t="s">
        <v>76</v>
      </c>
      <c r="E7" s="1655"/>
      <c r="F7" s="920"/>
      <c r="G7" s="1666" t="s">
        <v>31</v>
      </c>
      <c r="H7" s="1667"/>
      <c r="I7" s="1667"/>
      <c r="J7" s="1668"/>
      <c r="K7" s="921"/>
      <c r="L7" s="1666" t="s">
        <v>49</v>
      </c>
      <c r="M7" s="1667"/>
      <c r="N7" s="1667"/>
      <c r="O7" s="1668"/>
      <c r="P7" s="921"/>
      <c r="Q7" s="1666" t="s">
        <v>50</v>
      </c>
      <c r="R7" s="1667"/>
      <c r="S7" s="1667"/>
      <c r="T7" s="1668"/>
    </row>
    <row r="8" spans="1:22" s="322" customFormat="1" ht="35.25" customHeight="1" x14ac:dyDescent="0.25">
      <c r="A8" s="316"/>
      <c r="B8" s="1651"/>
      <c r="C8" s="920"/>
      <c r="D8" s="1665"/>
      <c r="E8" s="1658"/>
      <c r="F8" s="920"/>
      <c r="G8" s="1669" t="s">
        <v>69</v>
      </c>
      <c r="H8" s="1670"/>
      <c r="I8" s="1660" t="s">
        <v>287</v>
      </c>
      <c r="J8" s="1661"/>
      <c r="K8" s="957"/>
      <c r="L8" s="1671" t="s">
        <v>69</v>
      </c>
      <c r="M8" s="1672"/>
      <c r="N8" s="1660" t="s">
        <v>287</v>
      </c>
      <c r="O8" s="1661"/>
      <c r="P8" s="957"/>
      <c r="Q8" s="1671" t="s">
        <v>69</v>
      </c>
      <c r="R8" s="1672"/>
      <c r="S8" s="1660" t="s">
        <v>287</v>
      </c>
      <c r="T8" s="1661"/>
    </row>
    <row r="9" spans="1:22" s="322" customFormat="1" ht="29.25" customHeight="1" x14ac:dyDescent="0.25">
      <c r="A9" s="316"/>
      <c r="B9" s="165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27698</v>
      </c>
      <c r="E11" s="928">
        <f>D11/D$29*100</f>
        <v>15.228136150467048</v>
      </c>
      <c r="F11" s="930"/>
      <c r="G11" s="927">
        <v>12295</v>
      </c>
      <c r="H11" s="928">
        <v>44.38948660553109</v>
      </c>
      <c r="I11" s="927">
        <v>12244</v>
      </c>
      <c r="J11" s="928">
        <v>99.58519723464822</v>
      </c>
      <c r="K11" s="930"/>
      <c r="L11" s="927">
        <v>15308</v>
      </c>
      <c r="M11" s="928">
        <v>55.267528341396485</v>
      </c>
      <c r="N11" s="927">
        <v>15164</v>
      </c>
      <c r="O11" s="928">
        <v>99.059315390645423</v>
      </c>
      <c r="P11" s="930"/>
      <c r="Q11" s="927">
        <v>95</v>
      </c>
      <c r="R11" s="928">
        <v>0.342985053072424</v>
      </c>
      <c r="S11" s="927">
        <v>93</v>
      </c>
      <c r="T11" s="928">
        <f>IFERROR(S11/Q11*100,"-")</f>
        <v>97.894736842105274</v>
      </c>
    </row>
    <row r="12" spans="1:22" s="331" customFormat="1" ht="18" customHeight="1" x14ac:dyDescent="0.25">
      <c r="A12" s="330"/>
      <c r="B12" s="931" t="s">
        <v>7</v>
      </c>
      <c r="C12" s="930"/>
      <c r="D12" s="932">
        <f t="shared" ref="D12:D28" si="0">G12+L12+Q12</f>
        <v>4078</v>
      </c>
      <c r="E12" s="933">
        <f t="shared" ref="E12:E29" si="1">D12/D$29*100</f>
        <v>2.2420513835513258</v>
      </c>
      <c r="F12" s="930"/>
      <c r="G12" s="932">
        <v>2789</v>
      </c>
      <c r="H12" s="933">
        <v>68.391368317802844</v>
      </c>
      <c r="I12" s="932">
        <v>1051</v>
      </c>
      <c r="J12" s="933">
        <v>37.683757619218355</v>
      </c>
      <c r="K12" s="930"/>
      <c r="L12" s="932">
        <v>1189</v>
      </c>
      <c r="M12" s="933">
        <v>29.156449239823445</v>
      </c>
      <c r="N12" s="932">
        <v>506</v>
      </c>
      <c r="O12" s="933">
        <v>42.556770395290158</v>
      </c>
      <c r="P12" s="930"/>
      <c r="Q12" s="932">
        <v>100</v>
      </c>
      <c r="R12" s="933">
        <v>2.4521824423737124</v>
      </c>
      <c r="S12" s="932">
        <v>52</v>
      </c>
      <c r="T12" s="933">
        <f t="shared" ref="T12:T28" si="2">IFERROR(S12/Q12*100,"-")</f>
        <v>52</v>
      </c>
    </row>
    <row r="13" spans="1:22" s="331" customFormat="1" ht="18" customHeight="1" x14ac:dyDescent="0.25">
      <c r="A13" s="330"/>
      <c r="B13" s="931" t="s">
        <v>37</v>
      </c>
      <c r="C13" s="930"/>
      <c r="D13" s="932">
        <f t="shared" si="0"/>
        <v>3799</v>
      </c>
      <c r="E13" s="933">
        <f t="shared" si="1"/>
        <v>2.0886594424010512</v>
      </c>
      <c r="F13" s="930"/>
      <c r="G13" s="932">
        <v>1815</v>
      </c>
      <c r="H13" s="933">
        <v>47.775730455382998</v>
      </c>
      <c r="I13" s="932">
        <v>28</v>
      </c>
      <c r="J13" s="933">
        <v>1.5426997245179064</v>
      </c>
      <c r="K13" s="930"/>
      <c r="L13" s="932">
        <v>1914</v>
      </c>
      <c r="M13" s="933">
        <v>50.381679389312971</v>
      </c>
      <c r="N13" s="932">
        <v>34</v>
      </c>
      <c r="O13" s="933">
        <v>1.7763845350052248</v>
      </c>
      <c r="P13" s="930"/>
      <c r="Q13" s="932">
        <v>70</v>
      </c>
      <c r="R13" s="933">
        <v>1.8425901553040274</v>
      </c>
      <c r="S13" s="932">
        <v>22</v>
      </c>
      <c r="T13" s="933">
        <f t="shared" si="2"/>
        <v>31.428571428571427</v>
      </c>
    </row>
    <row r="14" spans="1:22" s="331" customFormat="1" ht="18" customHeight="1" x14ac:dyDescent="0.25">
      <c r="A14" s="330"/>
      <c r="B14" s="931" t="s">
        <v>38</v>
      </c>
      <c r="C14" s="930"/>
      <c r="D14" s="932">
        <f t="shared" si="0"/>
        <v>2996</v>
      </c>
      <c r="E14" s="933">
        <f t="shared" si="1"/>
        <v>1.647176543678218</v>
      </c>
      <c r="F14" s="930"/>
      <c r="G14" s="932">
        <v>2154</v>
      </c>
      <c r="H14" s="933">
        <v>71.895861148197596</v>
      </c>
      <c r="I14" s="932">
        <v>2096</v>
      </c>
      <c r="J14" s="933">
        <v>97.307335190343551</v>
      </c>
      <c r="K14" s="930"/>
      <c r="L14" s="932">
        <v>838</v>
      </c>
      <c r="M14" s="933">
        <v>27.970627503337788</v>
      </c>
      <c r="N14" s="932">
        <v>737</v>
      </c>
      <c r="O14" s="933">
        <v>87.94749403341288</v>
      </c>
      <c r="P14" s="930"/>
      <c r="Q14" s="932">
        <v>4</v>
      </c>
      <c r="R14" s="933">
        <v>0.13351134846461948</v>
      </c>
      <c r="S14" s="932">
        <v>4</v>
      </c>
      <c r="T14" s="933">
        <f t="shared" si="2"/>
        <v>100</v>
      </c>
    </row>
    <row r="15" spans="1:22" s="331" customFormat="1" ht="18" customHeight="1" x14ac:dyDescent="0.25">
      <c r="A15" s="330"/>
      <c r="B15" s="931" t="s">
        <v>6</v>
      </c>
      <c r="C15" s="930"/>
      <c r="D15" s="932">
        <f t="shared" si="0"/>
        <v>4660</v>
      </c>
      <c r="E15" s="933">
        <f t="shared" si="1"/>
        <v>2.5620302715422212</v>
      </c>
      <c r="F15" s="930"/>
      <c r="G15" s="932">
        <v>2832</v>
      </c>
      <c r="H15" s="933">
        <v>60.772532188841197</v>
      </c>
      <c r="I15" s="932">
        <v>2759</v>
      </c>
      <c r="J15" s="933">
        <v>97.422316384180789</v>
      </c>
      <c r="K15" s="930"/>
      <c r="L15" s="932">
        <v>1749</v>
      </c>
      <c r="M15" s="933">
        <v>37.532188841201716</v>
      </c>
      <c r="N15" s="932">
        <v>1646</v>
      </c>
      <c r="O15" s="933">
        <v>94.110920526014866</v>
      </c>
      <c r="P15" s="930"/>
      <c r="Q15" s="932">
        <v>79</v>
      </c>
      <c r="R15" s="933">
        <v>1.6952789699570814</v>
      </c>
      <c r="S15" s="932">
        <v>70</v>
      </c>
      <c r="T15" s="933">
        <f t="shared" si="2"/>
        <v>88.60759493670885</v>
      </c>
    </row>
    <row r="16" spans="1:22" s="331" customFormat="1" ht="18" customHeight="1" x14ac:dyDescent="0.25">
      <c r="A16" s="330"/>
      <c r="B16" s="931" t="s">
        <v>5</v>
      </c>
      <c r="C16" s="930"/>
      <c r="D16" s="932">
        <f t="shared" si="0"/>
        <v>4470</v>
      </c>
      <c r="E16" s="933">
        <f t="shared" si="1"/>
        <v>2.4575698098269805</v>
      </c>
      <c r="F16" s="930"/>
      <c r="G16" s="932">
        <v>1847</v>
      </c>
      <c r="H16" s="933">
        <v>41.319910514541384</v>
      </c>
      <c r="I16" s="932">
        <v>13</v>
      </c>
      <c r="J16" s="933">
        <v>0.70384407146724415</v>
      </c>
      <c r="K16" s="930"/>
      <c r="L16" s="932">
        <v>2576</v>
      </c>
      <c r="M16" s="933">
        <v>57.628635346756155</v>
      </c>
      <c r="N16" s="932">
        <v>21</v>
      </c>
      <c r="O16" s="933">
        <v>0.81521739130434778</v>
      </c>
      <c r="P16" s="930"/>
      <c r="Q16" s="932">
        <v>47</v>
      </c>
      <c r="R16" s="933">
        <v>1.051454138702461</v>
      </c>
      <c r="S16" s="932">
        <v>0</v>
      </c>
      <c r="T16" s="933">
        <f t="shared" si="2"/>
        <v>0</v>
      </c>
    </row>
    <row r="17" spans="1:20" s="331" customFormat="1" ht="18" customHeight="1" x14ac:dyDescent="0.25">
      <c r="A17" s="330"/>
      <c r="B17" s="931" t="s">
        <v>4</v>
      </c>
      <c r="C17" s="930"/>
      <c r="D17" s="932">
        <f t="shared" si="0"/>
        <v>9060</v>
      </c>
      <c r="E17" s="933">
        <f t="shared" si="1"/>
        <v>4.9811146481056916</v>
      </c>
      <c r="F17" s="930"/>
      <c r="G17" s="932">
        <v>5552</v>
      </c>
      <c r="H17" s="933">
        <v>61.280353200882999</v>
      </c>
      <c r="I17" s="932">
        <v>374</v>
      </c>
      <c r="J17" s="933">
        <v>6.7363112391930837</v>
      </c>
      <c r="K17" s="930"/>
      <c r="L17" s="932">
        <v>3505</v>
      </c>
      <c r="M17" s="933">
        <v>38.686534216335538</v>
      </c>
      <c r="N17" s="932">
        <v>88</v>
      </c>
      <c r="O17" s="933">
        <v>2.5106990014265333</v>
      </c>
      <c r="P17" s="930"/>
      <c r="Q17" s="932">
        <v>3</v>
      </c>
      <c r="R17" s="933">
        <v>3.3112582781456956E-2</v>
      </c>
      <c r="S17" s="932">
        <v>1</v>
      </c>
      <c r="T17" s="933">
        <f t="shared" si="2"/>
        <v>33.333333333333329</v>
      </c>
    </row>
    <row r="18" spans="1:20" s="331" customFormat="1" ht="18" customHeight="1" x14ac:dyDescent="0.25">
      <c r="A18" s="330"/>
      <c r="B18" s="931" t="s">
        <v>40</v>
      </c>
      <c r="C18" s="930"/>
      <c r="D18" s="932">
        <f t="shared" si="0"/>
        <v>12447</v>
      </c>
      <c r="E18" s="933">
        <f t="shared" si="1"/>
        <v>6.8432598261557995</v>
      </c>
      <c r="F18" s="930"/>
      <c r="G18" s="932">
        <v>7033</v>
      </c>
      <c r="H18" s="933">
        <v>56.503575158672767</v>
      </c>
      <c r="I18" s="932">
        <v>6790</v>
      </c>
      <c r="J18" s="933">
        <v>96.544859945969009</v>
      </c>
      <c r="K18" s="930"/>
      <c r="L18" s="932">
        <v>3853</v>
      </c>
      <c r="M18" s="933">
        <v>30.955250261107093</v>
      </c>
      <c r="N18" s="932">
        <v>3518</v>
      </c>
      <c r="O18" s="933">
        <v>91.30547625227095</v>
      </c>
      <c r="P18" s="930"/>
      <c r="Q18" s="932">
        <v>1561</v>
      </c>
      <c r="R18" s="933">
        <v>12.541174580220133</v>
      </c>
      <c r="S18" s="932">
        <v>1337</v>
      </c>
      <c r="T18" s="933">
        <f t="shared" si="2"/>
        <v>85.650224215246638</v>
      </c>
    </row>
    <row r="19" spans="1:20" s="331" customFormat="1" ht="18" customHeight="1" x14ac:dyDescent="0.25">
      <c r="A19" s="330"/>
      <c r="B19" s="931" t="s">
        <v>41</v>
      </c>
      <c r="C19" s="930"/>
      <c r="D19" s="932">
        <f t="shared" si="0"/>
        <v>38738</v>
      </c>
      <c r="E19" s="933">
        <f t="shared" si="1"/>
        <v>21.297838768026303</v>
      </c>
      <c r="F19" s="930"/>
      <c r="G19" s="932">
        <v>14885</v>
      </c>
      <c r="H19" s="933">
        <v>38.424802519489909</v>
      </c>
      <c r="I19" s="932">
        <v>14304</v>
      </c>
      <c r="J19" s="933">
        <v>96.096741686261339</v>
      </c>
      <c r="K19" s="930"/>
      <c r="L19" s="932">
        <v>20692</v>
      </c>
      <c r="M19" s="933">
        <v>53.415251174557291</v>
      </c>
      <c r="N19" s="932">
        <v>19235</v>
      </c>
      <c r="O19" s="933">
        <v>92.958631355113084</v>
      </c>
      <c r="P19" s="930"/>
      <c r="Q19" s="932">
        <v>3161</v>
      </c>
      <c r="R19" s="933">
        <v>8.1599463059528112</v>
      </c>
      <c r="S19" s="932">
        <v>3136</v>
      </c>
      <c r="T19" s="933">
        <f t="shared" si="2"/>
        <v>99.209111040809873</v>
      </c>
    </row>
    <row r="20" spans="1:20" s="331" customFormat="1" ht="18" customHeight="1" x14ac:dyDescent="0.25">
      <c r="A20" s="330"/>
      <c r="B20" s="931" t="s">
        <v>3</v>
      </c>
      <c r="C20" s="930"/>
      <c r="D20" s="932">
        <f t="shared" si="0"/>
        <v>13656</v>
      </c>
      <c r="E20" s="933">
        <f t="shared" si="1"/>
        <v>7.5079582378069905</v>
      </c>
      <c r="F20" s="930"/>
      <c r="G20" s="932">
        <v>6320</v>
      </c>
      <c r="H20" s="933">
        <v>46.280023432923258</v>
      </c>
      <c r="I20" s="932">
        <v>6050</v>
      </c>
      <c r="J20" s="933">
        <v>95.72784810126582</v>
      </c>
      <c r="K20" s="930"/>
      <c r="L20" s="932">
        <v>6420</v>
      </c>
      <c r="M20" s="933">
        <v>47.012302284710017</v>
      </c>
      <c r="N20" s="932">
        <v>5974</v>
      </c>
      <c r="O20" s="933">
        <v>93.052959501557638</v>
      </c>
      <c r="P20" s="930"/>
      <c r="Q20" s="932">
        <v>916</v>
      </c>
      <c r="R20" s="933">
        <v>6.7076742823667255</v>
      </c>
      <c r="S20" s="932">
        <v>568</v>
      </c>
      <c r="T20" s="933">
        <f t="shared" si="2"/>
        <v>62.008733624454152</v>
      </c>
    </row>
    <row r="21" spans="1:20" s="331" customFormat="1" ht="18" customHeight="1" x14ac:dyDescent="0.25">
      <c r="A21" s="330"/>
      <c r="B21" s="931" t="s">
        <v>2</v>
      </c>
      <c r="C21" s="930"/>
      <c r="D21" s="932">
        <f t="shared" si="0"/>
        <v>5273</v>
      </c>
      <c r="E21" s="933">
        <f t="shared" si="1"/>
        <v>2.8990527085498137</v>
      </c>
      <c r="F21" s="930"/>
      <c r="G21" s="932">
        <v>3414</v>
      </c>
      <c r="H21" s="933">
        <v>64.744926986535177</v>
      </c>
      <c r="I21" s="932">
        <v>3393</v>
      </c>
      <c r="J21" s="933">
        <v>99.384885764499117</v>
      </c>
      <c r="K21" s="930"/>
      <c r="L21" s="932">
        <v>1823</v>
      </c>
      <c r="M21" s="933">
        <v>34.572349706049685</v>
      </c>
      <c r="N21" s="932">
        <v>1813</v>
      </c>
      <c r="O21" s="933">
        <v>99.451453647833247</v>
      </c>
      <c r="P21" s="930"/>
      <c r="Q21" s="932">
        <v>36</v>
      </c>
      <c r="R21" s="933">
        <v>0.68272330741513376</v>
      </c>
      <c r="S21" s="932">
        <v>36</v>
      </c>
      <c r="T21" s="933">
        <f t="shared" si="2"/>
        <v>100</v>
      </c>
    </row>
    <row r="22" spans="1:20" s="331" customFormat="1" ht="18" customHeight="1" x14ac:dyDescent="0.25">
      <c r="A22" s="330"/>
      <c r="B22" s="931" t="s">
        <v>35</v>
      </c>
      <c r="C22" s="930"/>
      <c r="D22" s="932">
        <f t="shared" si="0"/>
        <v>6783</v>
      </c>
      <c r="E22" s="933">
        <f t="shared" si="1"/>
        <v>3.7292384832340959</v>
      </c>
      <c r="F22" s="930"/>
      <c r="G22" s="932">
        <v>4026</v>
      </c>
      <c r="H22" s="933">
        <v>59.354268022998667</v>
      </c>
      <c r="I22" s="932">
        <v>3857</v>
      </c>
      <c r="J22" s="933">
        <v>95.802285146547433</v>
      </c>
      <c r="K22" s="930"/>
      <c r="L22" s="932">
        <v>2607</v>
      </c>
      <c r="M22" s="933">
        <v>38.434321096859797</v>
      </c>
      <c r="N22" s="932">
        <v>2563</v>
      </c>
      <c r="O22" s="933">
        <v>98.312236286919827</v>
      </c>
      <c r="P22" s="930"/>
      <c r="Q22" s="932">
        <v>150</v>
      </c>
      <c r="R22" s="933">
        <v>2.2114108801415302</v>
      </c>
      <c r="S22" s="932">
        <v>150</v>
      </c>
      <c r="T22" s="933">
        <f t="shared" si="2"/>
        <v>100</v>
      </c>
    </row>
    <row r="23" spans="1:20" s="331" customFormat="1" ht="18" customHeight="1" x14ac:dyDescent="0.25">
      <c r="A23" s="330"/>
      <c r="B23" s="931" t="s">
        <v>42</v>
      </c>
      <c r="C23" s="930"/>
      <c r="D23" s="932">
        <f t="shared" si="0"/>
        <v>24742</v>
      </c>
      <c r="E23" s="933">
        <f t="shared" si="1"/>
        <v>13.602951282939408</v>
      </c>
      <c r="F23" s="930"/>
      <c r="G23" s="932">
        <v>15306</v>
      </c>
      <c r="H23" s="933">
        <v>61.862420176218578</v>
      </c>
      <c r="I23" s="932">
        <v>13056</v>
      </c>
      <c r="J23" s="933">
        <v>85.299882399059186</v>
      </c>
      <c r="K23" s="930"/>
      <c r="L23" s="932">
        <v>8157</v>
      </c>
      <c r="M23" s="933">
        <v>32.968232155848355</v>
      </c>
      <c r="N23" s="932">
        <v>7250</v>
      </c>
      <c r="O23" s="933">
        <v>88.880715949491233</v>
      </c>
      <c r="P23" s="930"/>
      <c r="Q23" s="932">
        <v>1279</v>
      </c>
      <c r="R23" s="933">
        <v>5.169347667933069</v>
      </c>
      <c r="S23" s="932">
        <v>1268</v>
      </c>
      <c r="T23" s="933">
        <f t="shared" si="2"/>
        <v>99.139953088350268</v>
      </c>
    </row>
    <row r="24" spans="1:20" s="331" customFormat="1" ht="18" customHeight="1" x14ac:dyDescent="0.25">
      <c r="A24" s="330">
        <v>47094</v>
      </c>
      <c r="B24" s="931" t="s">
        <v>43</v>
      </c>
      <c r="C24" s="930"/>
      <c r="D24" s="932">
        <f t="shared" si="0"/>
        <v>5236</v>
      </c>
      <c r="E24" s="933">
        <f t="shared" si="1"/>
        <v>2.8787104081105301</v>
      </c>
      <c r="F24" s="930"/>
      <c r="G24" s="932">
        <v>2744</v>
      </c>
      <c r="H24" s="933">
        <v>52.406417112299465</v>
      </c>
      <c r="I24" s="932">
        <v>2735</v>
      </c>
      <c r="J24" s="933">
        <v>99.672011661807574</v>
      </c>
      <c r="K24" s="930"/>
      <c r="L24" s="932">
        <v>2469</v>
      </c>
      <c r="M24" s="933">
        <v>47.154316271963332</v>
      </c>
      <c r="N24" s="932">
        <v>2462</v>
      </c>
      <c r="O24" s="933">
        <v>99.716484406642365</v>
      </c>
      <c r="P24" s="930"/>
      <c r="Q24" s="932">
        <v>23</v>
      </c>
      <c r="R24" s="933">
        <v>0.43926661573720399</v>
      </c>
      <c r="S24" s="932">
        <v>22</v>
      </c>
      <c r="T24" s="933">
        <f t="shared" si="2"/>
        <v>95.652173913043484</v>
      </c>
    </row>
    <row r="25" spans="1:20" s="331" customFormat="1" ht="18" customHeight="1" x14ac:dyDescent="0.25">
      <c r="B25" s="931" t="s">
        <v>44</v>
      </c>
      <c r="C25" s="930"/>
      <c r="D25" s="932">
        <f t="shared" si="0"/>
        <v>2623</v>
      </c>
      <c r="E25" s="933">
        <f t="shared" si="1"/>
        <v>1.4421041635740872</v>
      </c>
      <c r="F25" s="930"/>
      <c r="G25" s="932">
        <v>970</v>
      </c>
      <c r="H25" s="933">
        <v>36.980556614563476</v>
      </c>
      <c r="I25" s="932">
        <v>964</v>
      </c>
      <c r="J25" s="933">
        <v>99.381443298969074</v>
      </c>
      <c r="K25" s="930"/>
      <c r="L25" s="932">
        <v>1573</v>
      </c>
      <c r="M25" s="933">
        <v>59.969500571864273</v>
      </c>
      <c r="N25" s="932">
        <v>1564</v>
      </c>
      <c r="O25" s="933">
        <v>99.427844882390332</v>
      </c>
      <c r="P25" s="930"/>
      <c r="Q25" s="932">
        <v>80</v>
      </c>
      <c r="R25" s="933">
        <v>3.0499428135722457</v>
      </c>
      <c r="S25" s="932">
        <v>80</v>
      </c>
      <c r="T25" s="933">
        <f t="shared" si="2"/>
        <v>100</v>
      </c>
    </row>
    <row r="26" spans="1:20" s="331" customFormat="1" ht="18" customHeight="1" x14ac:dyDescent="0.25">
      <c r="B26" s="931" t="s">
        <v>45</v>
      </c>
      <c r="C26" s="930"/>
      <c r="D26" s="932">
        <f t="shared" si="0"/>
        <v>13395</v>
      </c>
      <c r="E26" s="933">
        <f t="shared" si="1"/>
        <v>7.3644625509244745</v>
      </c>
      <c r="F26" s="930"/>
      <c r="G26" s="932">
        <v>6061</v>
      </c>
      <c r="H26" s="933">
        <v>45.248226950354606</v>
      </c>
      <c r="I26" s="932">
        <v>5096</v>
      </c>
      <c r="J26" s="933">
        <v>84.078534895231797</v>
      </c>
      <c r="K26" s="930"/>
      <c r="L26" s="932">
        <v>4961</v>
      </c>
      <c r="M26" s="933">
        <v>37.036207540126917</v>
      </c>
      <c r="N26" s="932">
        <v>3984</v>
      </c>
      <c r="O26" s="933">
        <v>80.306389840757902</v>
      </c>
      <c r="P26" s="930"/>
      <c r="Q26" s="932">
        <v>2373</v>
      </c>
      <c r="R26" s="933">
        <v>17.715565509518477</v>
      </c>
      <c r="S26" s="932">
        <v>1672</v>
      </c>
      <c r="T26" s="933">
        <f t="shared" si="2"/>
        <v>70.459334176148332</v>
      </c>
    </row>
    <row r="27" spans="1:20" s="331" customFormat="1" ht="18" customHeight="1" x14ac:dyDescent="0.25">
      <c r="B27" s="931" t="s">
        <v>46</v>
      </c>
      <c r="C27" s="930"/>
      <c r="D27" s="932">
        <f t="shared" si="0"/>
        <v>2021</v>
      </c>
      <c r="E27" s="933">
        <f t="shared" si="1"/>
        <v>1.1111294375079033</v>
      </c>
      <c r="F27" s="930"/>
      <c r="G27" s="932">
        <v>700</v>
      </c>
      <c r="H27" s="933">
        <v>34.636318654131621</v>
      </c>
      <c r="I27" s="932">
        <v>498</v>
      </c>
      <c r="J27" s="933">
        <v>71.142857142857139</v>
      </c>
      <c r="K27" s="930"/>
      <c r="L27" s="932">
        <v>1199</v>
      </c>
      <c r="M27" s="933">
        <v>59.32706580900544</v>
      </c>
      <c r="N27" s="932">
        <v>919</v>
      </c>
      <c r="O27" s="933">
        <v>76.647206005004165</v>
      </c>
      <c r="P27" s="930"/>
      <c r="Q27" s="932">
        <v>122</v>
      </c>
      <c r="R27" s="933">
        <v>6.0366155368629393</v>
      </c>
      <c r="S27" s="932">
        <v>98</v>
      </c>
      <c r="T27" s="933">
        <f t="shared" si="2"/>
        <v>80.327868852459019</v>
      </c>
    </row>
    <row r="28" spans="1:20" s="331" customFormat="1" ht="18" customHeight="1" x14ac:dyDescent="0.25">
      <c r="B28" s="953" t="s">
        <v>1</v>
      </c>
      <c r="C28" s="930"/>
      <c r="D28" s="954">
        <f t="shared" si="0"/>
        <v>212</v>
      </c>
      <c r="E28" s="955">
        <f t="shared" si="1"/>
        <v>0.11655588359805813</v>
      </c>
      <c r="F28" s="930"/>
      <c r="G28" s="954">
        <v>93</v>
      </c>
      <c r="H28" s="955">
        <v>43.867924528301891</v>
      </c>
      <c r="I28" s="954">
        <v>85</v>
      </c>
      <c r="J28" s="955">
        <v>91.397849462365585</v>
      </c>
      <c r="K28" s="930"/>
      <c r="L28" s="954">
        <v>119</v>
      </c>
      <c r="M28" s="955">
        <v>56.132075471698116</v>
      </c>
      <c r="N28" s="954">
        <v>115</v>
      </c>
      <c r="O28" s="955">
        <v>96.638655462184872</v>
      </c>
      <c r="P28" s="930"/>
      <c r="Q28" s="954">
        <v>0</v>
      </c>
      <c r="R28" s="955">
        <v>0</v>
      </c>
      <c r="S28" s="954">
        <v>0</v>
      </c>
      <c r="T28" s="955" t="str">
        <f t="shared" si="2"/>
        <v>-</v>
      </c>
    </row>
    <row r="29" spans="1:20" s="319" customFormat="1" ht="18" customHeight="1" x14ac:dyDescent="0.25">
      <c r="B29" s="1284" t="s">
        <v>0</v>
      </c>
      <c r="C29" s="1277"/>
      <c r="D29" s="1285">
        <f>SUM(D11:D28)</f>
        <v>181887</v>
      </c>
      <c r="E29" s="1286">
        <f t="shared" si="1"/>
        <v>100</v>
      </c>
      <c r="F29" s="1277"/>
      <c r="G29" s="1285">
        <f>SUM(G11:G28)</f>
        <v>90836</v>
      </c>
      <c r="H29" s="1286">
        <f t="shared" ref="H29" si="3">G29/$D29*100</f>
        <v>49.940897370345319</v>
      </c>
      <c r="I29" s="1285">
        <f>SUM(I11:I28)</f>
        <v>75393</v>
      </c>
      <c r="J29" s="1286">
        <f>I29/G29*100</f>
        <v>82.999031221101774</v>
      </c>
      <c r="K29" s="1277"/>
      <c r="L29" s="1285">
        <f>SUM(L11:L28)</f>
        <v>80952</v>
      </c>
      <c r="M29" s="1286">
        <f t="shared" ref="M29" si="4">L29/$D29*100</f>
        <v>44.506754193537745</v>
      </c>
      <c r="N29" s="1285">
        <f>SUM(N11:N28)</f>
        <v>67593</v>
      </c>
      <c r="O29" s="1286">
        <f>N29/L29*100</f>
        <v>83.497628224132825</v>
      </c>
      <c r="P29" s="1277"/>
      <c r="Q29" s="1285">
        <f>SUM(Q11:Q28)</f>
        <v>10099</v>
      </c>
      <c r="R29" s="1286">
        <f t="shared" ref="R29" si="5">Q29/$D29*100</f>
        <v>5.5523484361169304</v>
      </c>
      <c r="S29" s="1285">
        <f>SUM(S11:S28)</f>
        <v>8609</v>
      </c>
      <c r="T29" s="1286">
        <f>S29/Q29*100</f>
        <v>85.24606396672938</v>
      </c>
    </row>
    <row r="30" spans="1:20" s="328" customFormat="1" ht="6.75" customHeight="1" x14ac:dyDescent="0.25">
      <c r="B30" s="1662"/>
      <c r="C30" s="1662"/>
      <c r="D30" s="1662"/>
      <c r="E30" s="1662"/>
      <c r="F30" s="779"/>
    </row>
    <row r="31" spans="1:20" x14ac:dyDescent="0.35">
      <c r="B31" s="1663"/>
      <c r="C31" s="1663"/>
      <c r="D31" s="1663"/>
      <c r="E31" s="1663"/>
      <c r="F31" s="1663"/>
      <c r="G31" s="1663"/>
      <c r="H31" s="1663"/>
      <c r="I31" s="1663"/>
      <c r="J31" s="1663"/>
      <c r="K31" s="1663"/>
      <c r="L31" s="1663"/>
      <c r="M31" s="1663"/>
      <c r="N31" s="1663"/>
      <c r="O31" s="1663"/>
      <c r="P31" s="1663"/>
      <c r="Q31" s="1663"/>
      <c r="R31" s="1663"/>
    </row>
    <row r="32" spans="1:20" x14ac:dyDescent="0.35">
      <c r="G32" s="935"/>
      <c r="L32" s="935"/>
    </row>
    <row r="33" spans="2:17" x14ac:dyDescent="0.35">
      <c r="B33" s="935"/>
      <c r="L33" s="935"/>
    </row>
    <row r="34" spans="2:17"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35"/>
    <row r="37" spans="2:17" s="567" customFormat="1" x14ac:dyDescent="0.35"/>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433"/>
      <c r="C2" s="1433"/>
      <c r="D2" s="1433"/>
      <c r="E2" s="1433"/>
      <c r="F2" s="344"/>
      <c r="G2" s="1649"/>
      <c r="H2" s="1649"/>
      <c r="I2" s="1649"/>
      <c r="J2" s="1649"/>
      <c r="K2" s="1649"/>
      <c r="L2" s="1649"/>
      <c r="M2" s="1649"/>
      <c r="N2" s="1649"/>
      <c r="O2" s="1649"/>
      <c r="P2" s="1649"/>
      <c r="Q2" s="1649"/>
      <c r="R2" s="1649"/>
      <c r="T2" s="344"/>
    </row>
    <row r="3" spans="1:22" s="343" customFormat="1" ht="3" customHeight="1" x14ac:dyDescent="0.35">
      <c r="B3" s="344"/>
      <c r="C3" s="344"/>
      <c r="D3" s="344"/>
      <c r="E3" s="344"/>
      <c r="F3" s="344"/>
      <c r="L3" s="344"/>
      <c r="Q3" s="344"/>
      <c r="T3" s="344"/>
    </row>
    <row r="4" spans="1:22" s="345" customFormat="1" ht="15" customHeight="1" x14ac:dyDescent="0.25">
      <c r="B4" s="1471" t="s">
        <v>433</v>
      </c>
      <c r="C4" s="1471"/>
      <c r="D4" s="1471"/>
      <c r="E4" s="1471"/>
      <c r="F4" s="1471"/>
      <c r="G4" s="1471"/>
      <c r="H4" s="1471"/>
      <c r="I4" s="1471"/>
      <c r="J4" s="1471"/>
      <c r="K4" s="1471"/>
      <c r="L4" s="1471"/>
      <c r="M4" s="1471"/>
      <c r="N4" s="1471"/>
      <c r="O4" s="1471"/>
      <c r="P4" s="1471"/>
      <c r="Q4" s="1471"/>
      <c r="R4" s="1471"/>
      <c r="S4" s="1471"/>
      <c r="T4" s="1471"/>
      <c r="U4" s="924"/>
    </row>
    <row r="5" spans="1:22" s="345" customFormat="1" ht="1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925"/>
      <c r="V5" s="875"/>
    </row>
    <row r="6" spans="1:22" s="345" customFormat="1" ht="4.5" customHeight="1" x14ac:dyDescent="0.25"/>
    <row r="7" spans="1:22" s="322" customFormat="1" ht="15" customHeight="1" x14ac:dyDescent="0.25">
      <c r="A7" s="316"/>
      <c r="B7" s="1650" t="s">
        <v>12</v>
      </c>
      <c r="C7" s="920"/>
      <c r="D7" s="1664" t="s">
        <v>77</v>
      </c>
      <c r="E7" s="1655"/>
      <c r="F7" s="920"/>
      <c r="G7" s="1666" t="s">
        <v>31</v>
      </c>
      <c r="H7" s="1667"/>
      <c r="I7" s="1667"/>
      <c r="J7" s="1668"/>
      <c r="K7" s="921"/>
      <c r="L7" s="1666" t="s">
        <v>49</v>
      </c>
      <c r="M7" s="1667"/>
      <c r="N7" s="1667"/>
      <c r="O7" s="1668"/>
      <c r="P7" s="921"/>
      <c r="Q7" s="1666" t="s">
        <v>50</v>
      </c>
      <c r="R7" s="1667"/>
      <c r="S7" s="1667"/>
      <c r="T7" s="1668"/>
    </row>
    <row r="8" spans="1:22" s="322" customFormat="1" ht="35.25" customHeight="1" x14ac:dyDescent="0.25">
      <c r="A8" s="316"/>
      <c r="B8" s="1651"/>
      <c r="C8" s="920"/>
      <c r="D8" s="1665"/>
      <c r="E8" s="1658"/>
      <c r="F8" s="920"/>
      <c r="G8" s="1669" t="s">
        <v>69</v>
      </c>
      <c r="H8" s="1670"/>
      <c r="I8" s="1660" t="s">
        <v>287</v>
      </c>
      <c r="J8" s="1661"/>
      <c r="K8" s="957"/>
      <c r="L8" s="1671" t="s">
        <v>69</v>
      </c>
      <c r="M8" s="1672"/>
      <c r="N8" s="1660" t="s">
        <v>287</v>
      </c>
      <c r="O8" s="1661"/>
      <c r="P8" s="957"/>
      <c r="Q8" s="1671" t="s">
        <v>69</v>
      </c>
      <c r="R8" s="1672"/>
      <c r="S8" s="1660" t="s">
        <v>287</v>
      </c>
      <c r="T8" s="1661"/>
    </row>
    <row r="9" spans="1:22" s="322" customFormat="1" ht="29.25" customHeight="1" x14ac:dyDescent="0.25">
      <c r="A9" s="316"/>
      <c r="B9" s="165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4754</v>
      </c>
      <c r="E11" s="928">
        <f>D11/D$29*100</f>
        <v>2.1765406098342646</v>
      </c>
      <c r="F11" s="930"/>
      <c r="G11" s="927">
        <v>2372</v>
      </c>
      <c r="H11" s="928">
        <v>49.8948254101809</v>
      </c>
      <c r="I11" s="927">
        <v>2301</v>
      </c>
      <c r="J11" s="928">
        <v>97.006745362563237</v>
      </c>
      <c r="K11" s="930"/>
      <c r="L11" s="927">
        <v>2262</v>
      </c>
      <c r="M11" s="928">
        <v>47.580984434160705</v>
      </c>
      <c r="N11" s="927">
        <v>2142</v>
      </c>
      <c r="O11" s="928">
        <v>94.694960212201593</v>
      </c>
      <c r="P11" s="930"/>
      <c r="Q11" s="927">
        <v>120</v>
      </c>
      <c r="R11" s="928">
        <v>2.5241901556583928</v>
      </c>
      <c r="S11" s="927">
        <v>49</v>
      </c>
      <c r="T11" s="928">
        <f>IFERROR(S11/Q11*100,"-")</f>
        <v>40.833333333333336</v>
      </c>
    </row>
    <row r="12" spans="1:22" s="331" customFormat="1" ht="18" customHeight="1" x14ac:dyDescent="0.25">
      <c r="A12" s="330"/>
      <c r="B12" s="931" t="s">
        <v>7</v>
      </c>
      <c r="C12" s="930"/>
      <c r="D12" s="932">
        <f t="shared" ref="D12:D28" si="0">G12+L12+Q12</f>
        <v>9897</v>
      </c>
      <c r="E12" s="933">
        <f t="shared" ref="E12:E29" si="1">D12/D$29*100</f>
        <v>4.5311784635106678</v>
      </c>
      <c r="F12" s="930"/>
      <c r="G12" s="932">
        <v>4133</v>
      </c>
      <c r="H12" s="933">
        <v>41.76012933212084</v>
      </c>
      <c r="I12" s="932">
        <v>4041</v>
      </c>
      <c r="J12" s="933">
        <v>97.77401403338979</v>
      </c>
      <c r="K12" s="930"/>
      <c r="L12" s="932">
        <v>4036</v>
      </c>
      <c r="M12" s="933">
        <v>40.780034353844599</v>
      </c>
      <c r="N12" s="932">
        <v>3903</v>
      </c>
      <c r="O12" s="933">
        <v>96.704658077304259</v>
      </c>
      <c r="P12" s="930"/>
      <c r="Q12" s="932">
        <v>1728</v>
      </c>
      <c r="R12" s="933">
        <v>17.459836314034554</v>
      </c>
      <c r="S12" s="932">
        <v>1638</v>
      </c>
      <c r="T12" s="933">
        <f t="shared" ref="T12:T28" si="2">IFERROR(S12/Q12*100,"-")</f>
        <v>94.791666666666657</v>
      </c>
    </row>
    <row r="13" spans="1:22" s="331" customFormat="1" ht="18" customHeight="1" x14ac:dyDescent="0.25">
      <c r="A13" s="330"/>
      <c r="B13" s="931" t="s">
        <v>37</v>
      </c>
      <c r="C13" s="930"/>
      <c r="D13" s="932">
        <f t="shared" si="0"/>
        <v>5180</v>
      </c>
      <c r="E13" s="933">
        <f t="shared" si="1"/>
        <v>2.3715776943503344</v>
      </c>
      <c r="F13" s="930"/>
      <c r="G13" s="932">
        <v>1761</v>
      </c>
      <c r="H13" s="933">
        <v>33.996138996138995</v>
      </c>
      <c r="I13" s="932">
        <v>1706</v>
      </c>
      <c r="J13" s="933">
        <v>96.876774559909137</v>
      </c>
      <c r="K13" s="930"/>
      <c r="L13" s="932">
        <v>1852</v>
      </c>
      <c r="M13" s="933">
        <v>35.752895752895753</v>
      </c>
      <c r="N13" s="932">
        <v>1696</v>
      </c>
      <c r="O13" s="933">
        <v>91.576673866090701</v>
      </c>
      <c r="P13" s="930"/>
      <c r="Q13" s="932">
        <v>1567</v>
      </c>
      <c r="R13" s="933">
        <v>30.250965250965251</v>
      </c>
      <c r="S13" s="932">
        <v>1275</v>
      </c>
      <c r="T13" s="933">
        <f t="shared" si="2"/>
        <v>81.365666879387362</v>
      </c>
    </row>
    <row r="14" spans="1:22" s="331" customFormat="1" ht="18" customHeight="1" x14ac:dyDescent="0.25">
      <c r="A14" s="330"/>
      <c r="B14" s="931" t="s">
        <v>38</v>
      </c>
      <c r="C14" s="930"/>
      <c r="D14" s="932">
        <f t="shared" si="0"/>
        <v>791</v>
      </c>
      <c r="E14" s="933">
        <f t="shared" si="1"/>
        <v>0.36214632359674026</v>
      </c>
      <c r="F14" s="930"/>
      <c r="G14" s="932">
        <v>358</v>
      </c>
      <c r="H14" s="933">
        <v>45.259165613147914</v>
      </c>
      <c r="I14" s="932">
        <v>313</v>
      </c>
      <c r="J14" s="933">
        <v>87.430167597765362</v>
      </c>
      <c r="K14" s="930"/>
      <c r="L14" s="932">
        <v>383</v>
      </c>
      <c r="M14" s="933">
        <v>48.419721871049305</v>
      </c>
      <c r="N14" s="932">
        <v>322</v>
      </c>
      <c r="O14" s="933">
        <v>84.073107049608353</v>
      </c>
      <c r="P14" s="930"/>
      <c r="Q14" s="932">
        <v>50</v>
      </c>
      <c r="R14" s="933">
        <v>6.3211125158027803</v>
      </c>
      <c r="S14" s="932">
        <v>11</v>
      </c>
      <c r="T14" s="933">
        <f t="shared" si="2"/>
        <v>22</v>
      </c>
    </row>
    <row r="15" spans="1:22" s="331" customFormat="1" ht="18" customHeight="1" x14ac:dyDescent="0.25">
      <c r="A15" s="330"/>
      <c r="B15" s="931" t="s">
        <v>6</v>
      </c>
      <c r="C15" s="930"/>
      <c r="D15" s="932">
        <f t="shared" si="0"/>
        <v>15728</v>
      </c>
      <c r="E15" s="933">
        <f t="shared" si="1"/>
        <v>7.20080578701584</v>
      </c>
      <c r="F15" s="930"/>
      <c r="G15" s="932">
        <v>4727</v>
      </c>
      <c r="H15" s="933">
        <v>30.054679552390638</v>
      </c>
      <c r="I15" s="932">
        <v>3894</v>
      </c>
      <c r="J15" s="933">
        <v>82.377829490162895</v>
      </c>
      <c r="K15" s="930"/>
      <c r="L15" s="932">
        <v>5251</v>
      </c>
      <c r="M15" s="933">
        <v>33.386317395727367</v>
      </c>
      <c r="N15" s="932">
        <v>4231</v>
      </c>
      <c r="O15" s="933">
        <v>80.575128546943446</v>
      </c>
      <c r="P15" s="930"/>
      <c r="Q15" s="932">
        <v>5750</v>
      </c>
      <c r="R15" s="933">
        <v>36.559003051881994</v>
      </c>
      <c r="S15" s="932">
        <v>4694</v>
      </c>
      <c r="T15" s="933">
        <f t="shared" si="2"/>
        <v>81.634782608695659</v>
      </c>
    </row>
    <row r="16" spans="1:22" s="331" customFormat="1" ht="18" customHeight="1" x14ac:dyDescent="0.25">
      <c r="A16" s="330"/>
      <c r="B16" s="931" t="s">
        <v>5</v>
      </c>
      <c r="C16" s="930"/>
      <c r="D16" s="932">
        <f t="shared" si="0"/>
        <v>338</v>
      </c>
      <c r="E16" s="933">
        <f t="shared" si="1"/>
        <v>0.15474773372401793</v>
      </c>
      <c r="F16" s="930"/>
      <c r="G16" s="932">
        <v>167</v>
      </c>
      <c r="H16" s="933">
        <v>49.408284023668642</v>
      </c>
      <c r="I16" s="932">
        <v>167</v>
      </c>
      <c r="J16" s="933">
        <v>100</v>
      </c>
      <c r="K16" s="930"/>
      <c r="L16" s="932">
        <v>171</v>
      </c>
      <c r="M16" s="933">
        <v>50.591715976331365</v>
      </c>
      <c r="N16" s="932">
        <v>171</v>
      </c>
      <c r="O16" s="933">
        <v>100</v>
      </c>
      <c r="P16" s="930"/>
      <c r="Q16" s="932">
        <v>0</v>
      </c>
      <c r="R16" s="933">
        <v>0</v>
      </c>
      <c r="S16" s="932">
        <v>0</v>
      </c>
      <c r="T16" s="933" t="str">
        <f t="shared" si="2"/>
        <v>-</v>
      </c>
    </row>
    <row r="17" spans="1:20" s="331" customFormat="1" ht="18" customHeight="1" x14ac:dyDescent="0.25">
      <c r="A17" s="330"/>
      <c r="B17" s="931" t="s">
        <v>4</v>
      </c>
      <c r="C17" s="930"/>
      <c r="D17" s="932">
        <f t="shared" si="0"/>
        <v>49319</v>
      </c>
      <c r="E17" s="933">
        <f t="shared" si="1"/>
        <v>22.579891951286513</v>
      </c>
      <c r="F17" s="930"/>
      <c r="G17" s="932">
        <v>16065</v>
      </c>
      <c r="H17" s="933">
        <v>32.573653155984509</v>
      </c>
      <c r="I17" s="932">
        <v>13782</v>
      </c>
      <c r="J17" s="933">
        <v>85.788982259570489</v>
      </c>
      <c r="K17" s="930"/>
      <c r="L17" s="932">
        <v>15963</v>
      </c>
      <c r="M17" s="933">
        <v>32.366836310549687</v>
      </c>
      <c r="N17" s="932">
        <v>12999</v>
      </c>
      <c r="O17" s="933">
        <v>81.432061642548391</v>
      </c>
      <c r="P17" s="930"/>
      <c r="Q17" s="932">
        <v>17291</v>
      </c>
      <c r="R17" s="933">
        <v>35.059510533465804</v>
      </c>
      <c r="S17" s="932">
        <v>11994</v>
      </c>
      <c r="T17" s="933">
        <f t="shared" si="2"/>
        <v>69.365565901335955</v>
      </c>
    </row>
    <row r="18" spans="1:20" s="331" customFormat="1" ht="18" customHeight="1" x14ac:dyDescent="0.25">
      <c r="A18" s="330"/>
      <c r="B18" s="931" t="s">
        <v>40</v>
      </c>
      <c r="C18" s="930"/>
      <c r="D18" s="932">
        <f t="shared" si="0"/>
        <v>11814</v>
      </c>
      <c r="E18" s="933">
        <f t="shared" si="1"/>
        <v>5.4088453438329829</v>
      </c>
      <c r="F18" s="930"/>
      <c r="G18" s="932">
        <v>4088</v>
      </c>
      <c r="H18" s="933">
        <v>34.603013373963094</v>
      </c>
      <c r="I18" s="932">
        <v>3434</v>
      </c>
      <c r="J18" s="933">
        <v>84.001956947162427</v>
      </c>
      <c r="K18" s="930"/>
      <c r="L18" s="932">
        <v>4420</v>
      </c>
      <c r="M18" s="933">
        <v>37.413238530556967</v>
      </c>
      <c r="N18" s="932">
        <v>3649</v>
      </c>
      <c r="O18" s="933">
        <v>82.556561085972845</v>
      </c>
      <c r="P18" s="930"/>
      <c r="Q18" s="932">
        <v>3306</v>
      </c>
      <c r="R18" s="933">
        <v>27.983748095479939</v>
      </c>
      <c r="S18" s="932">
        <v>2473</v>
      </c>
      <c r="T18" s="933">
        <f t="shared" si="2"/>
        <v>74.803387779794321</v>
      </c>
    </row>
    <row r="19" spans="1:20" s="331" customFormat="1" ht="18" customHeight="1" x14ac:dyDescent="0.25">
      <c r="A19" s="330"/>
      <c r="B19" s="931" t="s">
        <v>41</v>
      </c>
      <c r="C19" s="930"/>
      <c r="D19" s="932">
        <f t="shared" si="0"/>
        <v>23449</v>
      </c>
      <c r="E19" s="933">
        <f t="shared" si="1"/>
        <v>10.735738485486678</v>
      </c>
      <c r="F19" s="930"/>
      <c r="G19" s="932">
        <v>6470</v>
      </c>
      <c r="H19" s="933">
        <v>27.591794959273319</v>
      </c>
      <c r="I19" s="932">
        <v>6164</v>
      </c>
      <c r="J19" s="933">
        <v>95.270479134466768</v>
      </c>
      <c r="K19" s="930"/>
      <c r="L19" s="932">
        <v>11537</v>
      </c>
      <c r="M19" s="933">
        <v>49.20039234082477</v>
      </c>
      <c r="N19" s="932">
        <v>10620</v>
      </c>
      <c r="O19" s="933">
        <v>92.051659876917739</v>
      </c>
      <c r="P19" s="930"/>
      <c r="Q19" s="932">
        <v>5442</v>
      </c>
      <c r="R19" s="933">
        <v>23.207812699901915</v>
      </c>
      <c r="S19" s="932">
        <v>4312</v>
      </c>
      <c r="T19" s="933">
        <f t="shared" si="2"/>
        <v>79.235575156192567</v>
      </c>
    </row>
    <row r="20" spans="1:20" s="331" customFormat="1" ht="18" customHeight="1" x14ac:dyDescent="0.25">
      <c r="A20" s="330"/>
      <c r="B20" s="931" t="s">
        <v>3</v>
      </c>
      <c r="C20" s="930"/>
      <c r="D20" s="932">
        <f t="shared" si="0"/>
        <v>25253</v>
      </c>
      <c r="E20" s="933">
        <f t="shared" si="1"/>
        <v>11.561670176723743</v>
      </c>
      <c r="F20" s="930"/>
      <c r="G20" s="932">
        <v>7742</v>
      </c>
      <c r="H20" s="933">
        <v>30.657743634419671</v>
      </c>
      <c r="I20" s="932">
        <v>4530</v>
      </c>
      <c r="J20" s="933">
        <v>58.512012399896662</v>
      </c>
      <c r="K20" s="930"/>
      <c r="L20" s="932">
        <v>9580</v>
      </c>
      <c r="M20" s="933">
        <v>37.936086801568131</v>
      </c>
      <c r="N20" s="932">
        <v>5114</v>
      </c>
      <c r="O20" s="933">
        <v>53.382045929018787</v>
      </c>
      <c r="P20" s="930"/>
      <c r="Q20" s="932">
        <v>7931</v>
      </c>
      <c r="R20" s="933">
        <v>31.406169564012199</v>
      </c>
      <c r="S20" s="932">
        <v>3103</v>
      </c>
      <c r="T20" s="933">
        <f t="shared" si="2"/>
        <v>39.124952717185728</v>
      </c>
    </row>
    <row r="21" spans="1:20" s="331" customFormat="1" ht="18" customHeight="1" x14ac:dyDescent="0.25">
      <c r="A21" s="330"/>
      <c r="B21" s="931" t="s">
        <v>2</v>
      </c>
      <c r="C21" s="930"/>
      <c r="D21" s="932">
        <f t="shared" si="0"/>
        <v>19555</v>
      </c>
      <c r="E21" s="933">
        <f t="shared" si="1"/>
        <v>8.9529347129383758</v>
      </c>
      <c r="F21" s="930"/>
      <c r="G21" s="932">
        <v>6006</v>
      </c>
      <c r="H21" s="933">
        <v>30.713372538992584</v>
      </c>
      <c r="I21" s="932">
        <v>4962</v>
      </c>
      <c r="J21" s="933">
        <v>82.617382617382617</v>
      </c>
      <c r="K21" s="930"/>
      <c r="L21" s="932">
        <v>6473</v>
      </c>
      <c r="M21" s="933">
        <v>33.101508565584247</v>
      </c>
      <c r="N21" s="932">
        <v>4600</v>
      </c>
      <c r="O21" s="933">
        <v>71.064421442916739</v>
      </c>
      <c r="P21" s="930"/>
      <c r="Q21" s="932">
        <v>7076</v>
      </c>
      <c r="R21" s="933">
        <v>36.185118895423166</v>
      </c>
      <c r="S21" s="932">
        <v>4391</v>
      </c>
      <c r="T21" s="933">
        <f t="shared" si="2"/>
        <v>62.054833239118146</v>
      </c>
    </row>
    <row r="22" spans="1:20" s="331" customFormat="1" ht="18" customHeight="1" x14ac:dyDescent="0.25">
      <c r="A22" s="330"/>
      <c r="B22" s="931" t="s">
        <v>35</v>
      </c>
      <c r="C22" s="930"/>
      <c r="D22" s="932">
        <f t="shared" si="0"/>
        <v>16175</v>
      </c>
      <c r="E22" s="933">
        <f t="shared" si="1"/>
        <v>7.4054573756981963</v>
      </c>
      <c r="F22" s="930"/>
      <c r="G22" s="932">
        <v>5944</v>
      </c>
      <c r="H22" s="933">
        <v>36.748068006182386</v>
      </c>
      <c r="I22" s="932">
        <v>5156</v>
      </c>
      <c r="J22" s="933">
        <v>86.742934051144019</v>
      </c>
      <c r="K22" s="930"/>
      <c r="L22" s="932">
        <v>5204</v>
      </c>
      <c r="M22" s="933">
        <v>32.173106646058727</v>
      </c>
      <c r="N22" s="932">
        <v>4056</v>
      </c>
      <c r="O22" s="933">
        <v>77.940046118370489</v>
      </c>
      <c r="P22" s="930"/>
      <c r="Q22" s="932">
        <v>5027</v>
      </c>
      <c r="R22" s="933">
        <v>31.078825347758887</v>
      </c>
      <c r="S22" s="932">
        <v>3525</v>
      </c>
      <c r="T22" s="933">
        <f t="shared" si="2"/>
        <v>70.121344738412574</v>
      </c>
    </row>
    <row r="23" spans="1:20" s="331" customFormat="1" ht="18" customHeight="1" x14ac:dyDescent="0.25">
      <c r="A23" s="330"/>
      <c r="B23" s="931" t="s">
        <v>42</v>
      </c>
      <c r="C23" s="930"/>
      <c r="D23" s="932">
        <f t="shared" si="0"/>
        <v>29475</v>
      </c>
      <c r="E23" s="933">
        <f t="shared" si="1"/>
        <v>13.494643347678783</v>
      </c>
      <c r="F23" s="930"/>
      <c r="G23" s="932">
        <v>13660</v>
      </c>
      <c r="H23" s="933">
        <v>46.344359626802373</v>
      </c>
      <c r="I23" s="932">
        <v>11577</v>
      </c>
      <c r="J23" s="933">
        <v>84.751098096632504</v>
      </c>
      <c r="K23" s="930"/>
      <c r="L23" s="932">
        <v>10558</v>
      </c>
      <c r="M23" s="933">
        <v>35.820186598812555</v>
      </c>
      <c r="N23" s="932">
        <v>8558</v>
      </c>
      <c r="O23" s="933">
        <v>81.057018374692177</v>
      </c>
      <c r="P23" s="930"/>
      <c r="Q23" s="932">
        <v>5257</v>
      </c>
      <c r="R23" s="933">
        <v>17.835453774385073</v>
      </c>
      <c r="S23" s="932">
        <v>3821</v>
      </c>
      <c r="T23" s="933">
        <f t="shared" si="2"/>
        <v>72.684040327182814</v>
      </c>
    </row>
    <row r="24" spans="1:20" s="331" customFormat="1" ht="18" customHeight="1" x14ac:dyDescent="0.25">
      <c r="A24" s="330">
        <v>47094</v>
      </c>
      <c r="B24" s="931" t="s">
        <v>43</v>
      </c>
      <c r="C24" s="930"/>
      <c r="D24" s="932">
        <f t="shared" si="0"/>
        <v>1374</v>
      </c>
      <c r="E24" s="933">
        <f t="shared" si="1"/>
        <v>0.62906327259408479</v>
      </c>
      <c r="F24" s="930"/>
      <c r="G24" s="932">
        <v>761</v>
      </c>
      <c r="H24" s="933">
        <v>55.385735080058232</v>
      </c>
      <c r="I24" s="932">
        <v>722</v>
      </c>
      <c r="J24" s="933">
        <v>94.875164257555838</v>
      </c>
      <c r="K24" s="930"/>
      <c r="L24" s="932">
        <v>427</v>
      </c>
      <c r="M24" s="933">
        <v>31.077147016011647</v>
      </c>
      <c r="N24" s="932">
        <v>374</v>
      </c>
      <c r="O24" s="933">
        <v>87.587822014051525</v>
      </c>
      <c r="P24" s="930"/>
      <c r="Q24" s="932">
        <v>186</v>
      </c>
      <c r="R24" s="933">
        <v>13.537117903930133</v>
      </c>
      <c r="S24" s="932">
        <v>152</v>
      </c>
      <c r="T24" s="933">
        <f t="shared" si="2"/>
        <v>81.72043010752688</v>
      </c>
    </row>
    <row r="25" spans="1:20" s="331" customFormat="1" ht="18" customHeight="1" x14ac:dyDescent="0.25">
      <c r="B25" s="931" t="s">
        <v>44</v>
      </c>
      <c r="C25" s="930"/>
      <c r="D25" s="932">
        <f t="shared" si="0"/>
        <v>2813</v>
      </c>
      <c r="E25" s="933">
        <f t="shared" si="1"/>
        <v>1.2878857247504807</v>
      </c>
      <c r="F25" s="930"/>
      <c r="G25" s="932">
        <v>759</v>
      </c>
      <c r="H25" s="933">
        <v>26.981869889797373</v>
      </c>
      <c r="I25" s="932">
        <v>572</v>
      </c>
      <c r="J25" s="933">
        <v>75.362318840579718</v>
      </c>
      <c r="K25" s="930"/>
      <c r="L25" s="932">
        <v>1360</v>
      </c>
      <c r="M25" s="933">
        <v>48.346960540348384</v>
      </c>
      <c r="N25" s="932">
        <v>993</v>
      </c>
      <c r="O25" s="933">
        <v>73.014705882352942</v>
      </c>
      <c r="P25" s="930"/>
      <c r="Q25" s="932">
        <v>694</v>
      </c>
      <c r="R25" s="933">
        <v>24.67116956985425</v>
      </c>
      <c r="S25" s="932">
        <v>417</v>
      </c>
      <c r="T25" s="933">
        <f t="shared" si="2"/>
        <v>60.086455331412104</v>
      </c>
    </row>
    <row r="26" spans="1:20" s="331" customFormat="1" ht="18" customHeight="1" x14ac:dyDescent="0.25">
      <c r="B26" s="931" t="s">
        <v>45</v>
      </c>
      <c r="C26" s="930"/>
      <c r="D26" s="932">
        <f t="shared" si="0"/>
        <v>1398</v>
      </c>
      <c r="E26" s="933">
        <f t="shared" si="1"/>
        <v>0.64005127735555356</v>
      </c>
      <c r="F26" s="930"/>
      <c r="G26" s="932">
        <v>697</v>
      </c>
      <c r="H26" s="933">
        <v>49.856938483547921</v>
      </c>
      <c r="I26" s="932">
        <v>577</v>
      </c>
      <c r="J26" s="933">
        <v>82.783357245337157</v>
      </c>
      <c r="K26" s="930"/>
      <c r="L26" s="932">
        <v>668</v>
      </c>
      <c r="M26" s="933">
        <v>47.782546494992843</v>
      </c>
      <c r="N26" s="932">
        <v>559</v>
      </c>
      <c r="O26" s="933">
        <v>83.682634730538922</v>
      </c>
      <c r="P26" s="930"/>
      <c r="Q26" s="932">
        <v>33</v>
      </c>
      <c r="R26" s="933">
        <v>2.3605150214592276</v>
      </c>
      <c r="S26" s="932">
        <v>22</v>
      </c>
      <c r="T26" s="933">
        <f t="shared" si="2"/>
        <v>66.666666666666657</v>
      </c>
    </row>
    <row r="27" spans="1:20" s="331" customFormat="1" ht="18" customHeight="1" x14ac:dyDescent="0.25">
      <c r="B27" s="931" t="s">
        <v>46</v>
      </c>
      <c r="C27" s="930"/>
      <c r="D27" s="932">
        <f t="shared" si="0"/>
        <v>1102</v>
      </c>
      <c r="E27" s="933">
        <f t="shared" si="1"/>
        <v>0.50453255196410585</v>
      </c>
      <c r="F27" s="930"/>
      <c r="G27" s="932">
        <v>486</v>
      </c>
      <c r="H27" s="933">
        <v>44.101633393829403</v>
      </c>
      <c r="I27" s="932">
        <v>418</v>
      </c>
      <c r="J27" s="933">
        <v>86.008230452674894</v>
      </c>
      <c r="K27" s="930"/>
      <c r="L27" s="932">
        <v>580</v>
      </c>
      <c r="M27" s="933">
        <v>52.631578947368418</v>
      </c>
      <c r="N27" s="932">
        <v>469</v>
      </c>
      <c r="O27" s="933">
        <v>80.862068965517238</v>
      </c>
      <c r="P27" s="930"/>
      <c r="Q27" s="932">
        <v>36</v>
      </c>
      <c r="R27" s="933">
        <v>3.2667876588021776</v>
      </c>
      <c r="S27" s="932">
        <v>22</v>
      </c>
      <c r="T27" s="933">
        <f t="shared" si="2"/>
        <v>61.111111111111114</v>
      </c>
    </row>
    <row r="28" spans="1:20" s="331" customFormat="1" ht="18" customHeight="1" x14ac:dyDescent="0.25">
      <c r="B28" s="953" t="s">
        <v>1</v>
      </c>
      <c r="C28" s="930"/>
      <c r="D28" s="954">
        <f t="shared" si="0"/>
        <v>5</v>
      </c>
      <c r="E28" s="955">
        <f t="shared" si="1"/>
        <v>2.2891676586393188E-3</v>
      </c>
      <c r="F28" s="930"/>
      <c r="G28" s="954">
        <v>0</v>
      </c>
      <c r="H28" s="955">
        <v>0</v>
      </c>
      <c r="I28" s="954">
        <v>0</v>
      </c>
      <c r="J28" s="955" t="s">
        <v>364</v>
      </c>
      <c r="K28" s="930"/>
      <c r="L28" s="954">
        <v>4</v>
      </c>
      <c r="M28" s="955">
        <v>80</v>
      </c>
      <c r="N28" s="954">
        <v>3</v>
      </c>
      <c r="O28" s="955">
        <v>75</v>
      </c>
      <c r="P28" s="930"/>
      <c r="Q28" s="954">
        <v>1</v>
      </c>
      <c r="R28" s="955">
        <v>20</v>
      </c>
      <c r="S28" s="954">
        <v>0</v>
      </c>
      <c r="T28" s="955">
        <f t="shared" si="2"/>
        <v>0</v>
      </c>
    </row>
    <row r="29" spans="1:20" s="319" customFormat="1" ht="18" customHeight="1" x14ac:dyDescent="0.25">
      <c r="B29" s="1284" t="s">
        <v>0</v>
      </c>
      <c r="C29" s="1277"/>
      <c r="D29" s="1285">
        <f>SUM(D11:D28)</f>
        <v>218420</v>
      </c>
      <c r="E29" s="1286">
        <f t="shared" si="1"/>
        <v>100</v>
      </c>
      <c r="F29" s="1277"/>
      <c r="G29" s="1285">
        <f>SUM(G11:G28)</f>
        <v>76196</v>
      </c>
      <c r="H29" s="1286">
        <f>G29/$D29*100</f>
        <v>34.885083783536309</v>
      </c>
      <c r="I29" s="1285">
        <f>SUM(I11:I28)</f>
        <v>64316</v>
      </c>
      <c r="J29" s="1286">
        <f>I29/G29*100</f>
        <v>84.408630374297871</v>
      </c>
      <c r="K29" s="1277"/>
      <c r="L29" s="1285">
        <f>SUM(L11:L28)</f>
        <v>80729</v>
      </c>
      <c r="M29" s="1286">
        <f>L29/$D29*100</f>
        <v>36.960443182858711</v>
      </c>
      <c r="N29" s="1285">
        <f>SUM(N11:N28)</f>
        <v>64459</v>
      </c>
      <c r="O29" s="1286">
        <f>N29/L29*100</f>
        <v>79.846151940442709</v>
      </c>
      <c r="P29" s="1277"/>
      <c r="Q29" s="1285">
        <f>SUM(Q11:Q28)</f>
        <v>61495</v>
      </c>
      <c r="R29" s="1286">
        <f>Q29/$D29*100</f>
        <v>28.154473033604983</v>
      </c>
      <c r="S29" s="1285">
        <f>SUM(S11:S28)</f>
        <v>41899</v>
      </c>
      <c r="T29" s="1286">
        <f>S29/Q29*100</f>
        <v>68.13399463371006</v>
      </c>
    </row>
    <row r="30" spans="1:20" s="328" customFormat="1" ht="6.75" customHeight="1" x14ac:dyDescent="0.25">
      <c r="B30" s="1662"/>
      <c r="C30" s="1662"/>
      <c r="D30" s="1662"/>
      <c r="E30" s="1662"/>
      <c r="F30" s="779"/>
    </row>
    <row r="31" spans="1:20" x14ac:dyDescent="0.35">
      <c r="B31" s="1663"/>
      <c r="C31" s="1663"/>
      <c r="D31" s="1663"/>
      <c r="E31" s="1663"/>
      <c r="F31" s="1663"/>
      <c r="G31" s="1663"/>
      <c r="H31" s="1663"/>
      <c r="I31" s="1663"/>
      <c r="J31" s="1663"/>
      <c r="K31" s="1663"/>
      <c r="L31" s="1663"/>
      <c r="M31" s="1663"/>
      <c r="N31" s="1663"/>
      <c r="O31" s="1663"/>
      <c r="P31" s="1663"/>
      <c r="Q31" s="1663"/>
      <c r="R31" s="1663"/>
    </row>
    <row r="32" spans="1:20" x14ac:dyDescent="0.35">
      <c r="G32" s="935"/>
      <c r="L32" s="935"/>
    </row>
    <row r="33" spans="2:12" x14ac:dyDescent="0.3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433"/>
      <c r="C2" s="1433"/>
      <c r="D2" s="1433"/>
      <c r="E2" s="1433"/>
      <c r="F2" s="344"/>
      <c r="G2" s="1649"/>
      <c r="H2" s="1649"/>
      <c r="I2" s="1649"/>
      <c r="J2" s="1649"/>
      <c r="K2" s="1649"/>
      <c r="L2" s="1649"/>
      <c r="M2" s="1649"/>
      <c r="N2" s="1649"/>
      <c r="O2" s="1649"/>
      <c r="P2" s="1649"/>
      <c r="Q2" s="1649"/>
      <c r="R2" s="1649"/>
      <c r="T2" s="344"/>
    </row>
    <row r="3" spans="1:22" s="343" customFormat="1" ht="3" customHeight="1" x14ac:dyDescent="0.35">
      <c r="B3" s="344"/>
      <c r="C3" s="344"/>
      <c r="D3" s="344"/>
      <c r="E3" s="344"/>
      <c r="F3" s="344"/>
      <c r="L3" s="344"/>
      <c r="Q3" s="344"/>
      <c r="T3" s="344"/>
    </row>
    <row r="4" spans="1:22" s="345" customFormat="1" ht="15" customHeight="1" x14ac:dyDescent="0.25">
      <c r="B4" s="1471" t="s">
        <v>432</v>
      </c>
      <c r="C4" s="1471"/>
      <c r="D4" s="1471"/>
      <c r="E4" s="1471"/>
      <c r="F4" s="1471"/>
      <c r="G4" s="1471"/>
      <c r="H4" s="1471"/>
      <c r="I4" s="1471"/>
      <c r="J4" s="1471"/>
      <c r="K4" s="1471"/>
      <c r="L4" s="1471"/>
      <c r="M4" s="1471"/>
      <c r="N4" s="1471"/>
      <c r="O4" s="1471"/>
      <c r="P4" s="1471"/>
      <c r="Q4" s="1471"/>
      <c r="R4" s="1471"/>
      <c r="S4" s="1471"/>
      <c r="T4" s="1471"/>
      <c r="U4" s="924"/>
    </row>
    <row r="5" spans="1:22" s="345" customFormat="1" ht="1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925"/>
      <c r="V5" s="875"/>
    </row>
    <row r="6" spans="1:22" s="345" customFormat="1" ht="4.5" customHeight="1" x14ac:dyDescent="0.25"/>
    <row r="7" spans="1:22" s="322" customFormat="1" ht="15" customHeight="1" x14ac:dyDescent="0.25">
      <c r="A7" s="316"/>
      <c r="B7" s="1650" t="s">
        <v>12</v>
      </c>
      <c r="C7" s="920"/>
      <c r="D7" s="1664" t="s">
        <v>66</v>
      </c>
      <c r="E7" s="1655"/>
      <c r="F7" s="920"/>
      <c r="G7" s="1666" t="s">
        <v>31</v>
      </c>
      <c r="H7" s="1667"/>
      <c r="I7" s="1667"/>
      <c r="J7" s="1668"/>
      <c r="K7" s="921"/>
      <c r="L7" s="1666" t="s">
        <v>49</v>
      </c>
      <c r="M7" s="1667"/>
      <c r="N7" s="1667"/>
      <c r="O7" s="1668"/>
      <c r="P7" s="921"/>
      <c r="Q7" s="1666" t="s">
        <v>50</v>
      </c>
      <c r="R7" s="1667"/>
      <c r="S7" s="1667"/>
      <c r="T7" s="1668"/>
    </row>
    <row r="8" spans="1:22" s="322" customFormat="1" ht="35.25" customHeight="1" x14ac:dyDescent="0.25">
      <c r="A8" s="316"/>
      <c r="B8" s="1651"/>
      <c r="C8" s="920"/>
      <c r="D8" s="1665"/>
      <c r="E8" s="1658"/>
      <c r="F8" s="920"/>
      <c r="G8" s="1669" t="s">
        <v>69</v>
      </c>
      <c r="H8" s="1670"/>
      <c r="I8" s="1660" t="s">
        <v>287</v>
      </c>
      <c r="J8" s="1661"/>
      <c r="K8" s="957"/>
      <c r="L8" s="1671" t="s">
        <v>69</v>
      </c>
      <c r="M8" s="1672"/>
      <c r="N8" s="1660" t="s">
        <v>287</v>
      </c>
      <c r="O8" s="1661"/>
      <c r="P8" s="957"/>
      <c r="Q8" s="1671" t="s">
        <v>69</v>
      </c>
      <c r="R8" s="1672"/>
      <c r="S8" s="1660" t="s">
        <v>287</v>
      </c>
      <c r="T8" s="1661"/>
    </row>
    <row r="9" spans="1:22" s="322" customFormat="1" ht="29.25" customHeight="1" x14ac:dyDescent="0.25">
      <c r="A9" s="316"/>
      <c r="B9" s="165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86847</v>
      </c>
      <c r="E11" s="928">
        <f>D11/D$29*100</f>
        <v>13.415647649824827</v>
      </c>
      <c r="F11" s="930"/>
      <c r="G11" s="927">
        <v>26535</v>
      </c>
      <c r="H11" s="928">
        <v>30.553732425990539</v>
      </c>
      <c r="I11" s="927">
        <v>21527</v>
      </c>
      <c r="J11" s="928">
        <v>81.126813642359153</v>
      </c>
      <c r="K11" s="930"/>
      <c r="L11" s="927">
        <v>39880</v>
      </c>
      <c r="M11" s="928">
        <v>45.919836033484174</v>
      </c>
      <c r="N11" s="927">
        <v>31656</v>
      </c>
      <c r="O11" s="928">
        <v>79.378134403209629</v>
      </c>
      <c r="P11" s="930"/>
      <c r="Q11" s="927">
        <v>20432</v>
      </c>
      <c r="R11" s="928">
        <v>23.526431540525291</v>
      </c>
      <c r="S11" s="927">
        <v>16070</v>
      </c>
      <c r="T11" s="928">
        <f>IFERROR(S11/Q11*100,"-")</f>
        <v>78.651135473766644</v>
      </c>
    </row>
    <row r="12" spans="1:22" s="331" customFormat="1" ht="18" customHeight="1" x14ac:dyDescent="0.25">
      <c r="A12" s="330"/>
      <c r="B12" s="931" t="s">
        <v>7</v>
      </c>
      <c r="C12" s="930"/>
      <c r="D12" s="932">
        <f t="shared" ref="D12:D28" si="0">G12+L12+Q12</f>
        <v>23827</v>
      </c>
      <c r="E12" s="933">
        <f t="shared" ref="E12:E29" si="1">D12/D$29*100</f>
        <v>3.6806641168074443</v>
      </c>
      <c r="F12" s="930"/>
      <c r="G12" s="932">
        <v>5252</v>
      </c>
      <c r="H12" s="933">
        <v>22.042221009778824</v>
      </c>
      <c r="I12" s="932">
        <v>3839</v>
      </c>
      <c r="J12" s="933">
        <v>73.095963442498089</v>
      </c>
      <c r="K12" s="930"/>
      <c r="L12" s="932">
        <v>8668</v>
      </c>
      <c r="M12" s="933">
        <v>36.37889788894951</v>
      </c>
      <c r="N12" s="932">
        <v>6115</v>
      </c>
      <c r="O12" s="933">
        <v>70.54683894785417</v>
      </c>
      <c r="P12" s="930"/>
      <c r="Q12" s="932">
        <v>9907</v>
      </c>
      <c r="R12" s="933">
        <v>41.578881101271662</v>
      </c>
      <c r="S12" s="932">
        <v>6762</v>
      </c>
      <c r="T12" s="933">
        <f t="shared" ref="T12:T28" si="2">IFERROR(S12/Q12*100,"-")</f>
        <v>68.254769355001514</v>
      </c>
    </row>
    <row r="13" spans="1:22" s="331" customFormat="1" ht="18" customHeight="1" x14ac:dyDescent="0.25">
      <c r="A13" s="330"/>
      <c r="B13" s="931" t="s">
        <v>37</v>
      </c>
      <c r="C13" s="930"/>
      <c r="D13" s="932">
        <f t="shared" si="0"/>
        <v>12855</v>
      </c>
      <c r="E13" s="933">
        <f t="shared" si="1"/>
        <v>1.9857698082662398</v>
      </c>
      <c r="F13" s="930"/>
      <c r="G13" s="932">
        <v>2833</v>
      </c>
      <c r="H13" s="933">
        <v>22.038117464021781</v>
      </c>
      <c r="I13" s="932">
        <v>2449</v>
      </c>
      <c r="J13" s="933">
        <v>86.445464172255555</v>
      </c>
      <c r="K13" s="930"/>
      <c r="L13" s="932">
        <v>4506</v>
      </c>
      <c r="M13" s="933">
        <v>35.052508751458575</v>
      </c>
      <c r="N13" s="932">
        <v>3669</v>
      </c>
      <c r="O13" s="933">
        <v>81.424766977363518</v>
      </c>
      <c r="P13" s="930"/>
      <c r="Q13" s="932">
        <v>5516</v>
      </c>
      <c r="R13" s="933">
        <v>42.909373784519644</v>
      </c>
      <c r="S13" s="932">
        <v>3943</v>
      </c>
      <c r="T13" s="933">
        <f t="shared" si="2"/>
        <v>71.482958665699783</v>
      </c>
    </row>
    <row r="14" spans="1:22" s="331" customFormat="1" ht="18" customHeight="1" x14ac:dyDescent="0.25">
      <c r="A14" s="330"/>
      <c r="B14" s="931" t="s">
        <v>38</v>
      </c>
      <c r="C14" s="930"/>
      <c r="D14" s="932">
        <f t="shared" si="0"/>
        <v>24482</v>
      </c>
      <c r="E14" s="933">
        <f t="shared" si="1"/>
        <v>3.7818449199513098</v>
      </c>
      <c r="F14" s="930"/>
      <c r="G14" s="932">
        <v>4660</v>
      </c>
      <c r="H14" s="933">
        <v>19.034392614982437</v>
      </c>
      <c r="I14" s="932">
        <v>2034</v>
      </c>
      <c r="J14" s="933">
        <v>43.648068669527895</v>
      </c>
      <c r="K14" s="930"/>
      <c r="L14" s="932">
        <v>8104</v>
      </c>
      <c r="M14" s="933">
        <v>33.101870762192632</v>
      </c>
      <c r="N14" s="932">
        <v>2725</v>
      </c>
      <c r="O14" s="933">
        <v>33.6253701875617</v>
      </c>
      <c r="P14" s="930"/>
      <c r="Q14" s="932">
        <v>11718</v>
      </c>
      <c r="R14" s="933">
        <v>47.863736622824931</v>
      </c>
      <c r="S14" s="932">
        <v>3271</v>
      </c>
      <c r="T14" s="933">
        <f t="shared" si="2"/>
        <v>27.914319849803721</v>
      </c>
    </row>
    <row r="15" spans="1:22" s="331" customFormat="1" ht="18" customHeight="1" x14ac:dyDescent="0.25">
      <c r="A15" s="330"/>
      <c r="B15" s="931" t="s">
        <v>6</v>
      </c>
      <c r="C15" s="930"/>
      <c r="D15" s="932">
        <f t="shared" si="0"/>
        <v>21197</v>
      </c>
      <c r="E15" s="933">
        <f t="shared" si="1"/>
        <v>3.2743961591458177</v>
      </c>
      <c r="F15" s="930"/>
      <c r="G15" s="932">
        <v>7394</v>
      </c>
      <c r="H15" s="933">
        <v>34.882294664339291</v>
      </c>
      <c r="I15" s="932">
        <v>6151</v>
      </c>
      <c r="J15" s="933">
        <v>83.18907222071951</v>
      </c>
      <c r="K15" s="930"/>
      <c r="L15" s="932">
        <v>7886</v>
      </c>
      <c r="M15" s="933">
        <v>37.203377836486297</v>
      </c>
      <c r="N15" s="932">
        <v>6781</v>
      </c>
      <c r="O15" s="933">
        <v>85.987826528024343</v>
      </c>
      <c r="P15" s="930"/>
      <c r="Q15" s="932">
        <v>5917</v>
      </c>
      <c r="R15" s="933">
        <v>27.914327499174412</v>
      </c>
      <c r="S15" s="932">
        <v>5105</v>
      </c>
      <c r="T15" s="933">
        <f t="shared" si="2"/>
        <v>86.276829474395811</v>
      </c>
    </row>
    <row r="16" spans="1:22" s="331" customFormat="1" ht="18" customHeight="1" x14ac:dyDescent="0.25">
      <c r="A16" s="330"/>
      <c r="B16" s="931" t="s">
        <v>5</v>
      </c>
      <c r="C16" s="930"/>
      <c r="D16" s="932">
        <f t="shared" si="0"/>
        <v>9353</v>
      </c>
      <c r="E16" s="933">
        <f t="shared" si="1"/>
        <v>1.4448000790909485</v>
      </c>
      <c r="F16" s="930"/>
      <c r="G16" s="932">
        <v>2228</v>
      </c>
      <c r="H16" s="933">
        <v>23.821233828718057</v>
      </c>
      <c r="I16" s="932">
        <v>1883</v>
      </c>
      <c r="J16" s="933">
        <v>84.515260323159779</v>
      </c>
      <c r="K16" s="930"/>
      <c r="L16" s="932">
        <v>3578</v>
      </c>
      <c r="M16" s="933">
        <v>38.255105313803057</v>
      </c>
      <c r="N16" s="932">
        <v>2633</v>
      </c>
      <c r="O16" s="933">
        <v>73.588596981553948</v>
      </c>
      <c r="P16" s="930"/>
      <c r="Q16" s="932">
        <v>3547</v>
      </c>
      <c r="R16" s="933">
        <v>37.923660857478886</v>
      </c>
      <c r="S16" s="932">
        <v>2470</v>
      </c>
      <c r="T16" s="933">
        <f t="shared" si="2"/>
        <v>69.636312376656335</v>
      </c>
    </row>
    <row r="17" spans="1:20" s="331" customFormat="1" ht="18" customHeight="1" x14ac:dyDescent="0.25">
      <c r="A17" s="330"/>
      <c r="B17" s="931" t="s">
        <v>4</v>
      </c>
      <c r="C17" s="930"/>
      <c r="D17" s="932">
        <f t="shared" si="0"/>
        <v>36988</v>
      </c>
      <c r="E17" s="933">
        <f t="shared" si="1"/>
        <v>5.7137031247103609</v>
      </c>
      <c r="F17" s="930"/>
      <c r="G17" s="932">
        <v>9501</v>
      </c>
      <c r="H17" s="933">
        <v>25.686709202984755</v>
      </c>
      <c r="I17" s="932">
        <v>6654</v>
      </c>
      <c r="J17" s="933">
        <v>70.034733185980429</v>
      </c>
      <c r="K17" s="930"/>
      <c r="L17" s="932">
        <v>13483</v>
      </c>
      <c r="M17" s="933">
        <v>36.45236292851736</v>
      </c>
      <c r="N17" s="932">
        <v>9023</v>
      </c>
      <c r="O17" s="933">
        <v>66.921308314173402</v>
      </c>
      <c r="P17" s="930"/>
      <c r="Q17" s="932">
        <v>14004</v>
      </c>
      <c r="R17" s="933">
        <v>37.860927868497889</v>
      </c>
      <c r="S17" s="932">
        <v>9406</v>
      </c>
      <c r="T17" s="933">
        <f t="shared" si="2"/>
        <v>67.166523850328474</v>
      </c>
    </row>
    <row r="18" spans="1:20" s="331" customFormat="1" ht="18" customHeight="1" x14ac:dyDescent="0.25">
      <c r="A18" s="330"/>
      <c r="B18" s="931" t="s">
        <v>40</v>
      </c>
      <c r="C18" s="930"/>
      <c r="D18" s="932">
        <f t="shared" si="0"/>
        <v>19873</v>
      </c>
      <c r="E18" s="933">
        <f t="shared" si="1"/>
        <v>3.0698719097374552</v>
      </c>
      <c r="F18" s="930"/>
      <c r="G18" s="932">
        <v>8106</v>
      </c>
      <c r="H18" s="933">
        <v>40.78901021486439</v>
      </c>
      <c r="I18" s="932">
        <v>4019</v>
      </c>
      <c r="J18" s="933">
        <v>49.580557611645695</v>
      </c>
      <c r="K18" s="930"/>
      <c r="L18" s="932">
        <v>8064</v>
      </c>
      <c r="M18" s="933">
        <v>40.577668193025715</v>
      </c>
      <c r="N18" s="932">
        <v>4735</v>
      </c>
      <c r="O18" s="933">
        <v>58.717757936507944</v>
      </c>
      <c r="P18" s="930"/>
      <c r="Q18" s="932">
        <v>3703</v>
      </c>
      <c r="R18" s="933">
        <v>18.633321592109898</v>
      </c>
      <c r="S18" s="932">
        <v>2404</v>
      </c>
      <c r="T18" s="933">
        <f t="shared" si="2"/>
        <v>64.920334863624092</v>
      </c>
    </row>
    <row r="19" spans="1:20" s="331" customFormat="1" ht="18" customHeight="1" x14ac:dyDescent="0.25">
      <c r="A19" s="330"/>
      <c r="B19" s="931" t="s">
        <v>41</v>
      </c>
      <c r="C19" s="930"/>
      <c r="D19" s="932">
        <f t="shared" si="0"/>
        <v>139092</v>
      </c>
      <c r="E19" s="933">
        <f t="shared" si="1"/>
        <v>21.486168352498471</v>
      </c>
      <c r="F19" s="930"/>
      <c r="G19" s="932">
        <v>21505</v>
      </c>
      <c r="H19" s="933">
        <v>15.460989848445633</v>
      </c>
      <c r="I19" s="932">
        <v>14226</v>
      </c>
      <c r="J19" s="933">
        <v>66.152057661009067</v>
      </c>
      <c r="K19" s="930"/>
      <c r="L19" s="932">
        <v>49171</v>
      </c>
      <c r="M19" s="933">
        <v>35.3514220803497</v>
      </c>
      <c r="N19" s="932">
        <v>35440</v>
      </c>
      <c r="O19" s="933">
        <v>72.075003559008351</v>
      </c>
      <c r="P19" s="930"/>
      <c r="Q19" s="932">
        <v>68416</v>
      </c>
      <c r="R19" s="933">
        <v>49.187588071204672</v>
      </c>
      <c r="S19" s="932">
        <v>56477</v>
      </c>
      <c r="T19" s="933">
        <f t="shared" si="2"/>
        <v>82.549403648269418</v>
      </c>
    </row>
    <row r="20" spans="1:20" s="331" customFormat="1" ht="18" customHeight="1" x14ac:dyDescent="0.25">
      <c r="A20" s="330"/>
      <c r="B20" s="931" t="s">
        <v>3</v>
      </c>
      <c r="C20" s="930"/>
      <c r="D20" s="932">
        <f t="shared" si="0"/>
        <v>114287</v>
      </c>
      <c r="E20" s="933">
        <f t="shared" si="1"/>
        <v>17.654428166264001</v>
      </c>
      <c r="F20" s="930"/>
      <c r="G20" s="932">
        <v>30720</v>
      </c>
      <c r="H20" s="933">
        <v>26.879697603401965</v>
      </c>
      <c r="I20" s="932">
        <v>13212</v>
      </c>
      <c r="J20" s="933">
        <v>43.0078125</v>
      </c>
      <c r="K20" s="930"/>
      <c r="L20" s="932">
        <v>41916</v>
      </c>
      <c r="M20" s="933">
        <v>36.676087394016818</v>
      </c>
      <c r="N20" s="932">
        <v>17184</v>
      </c>
      <c r="O20" s="933">
        <v>40.996278270827368</v>
      </c>
      <c r="P20" s="930"/>
      <c r="Q20" s="932">
        <v>41651</v>
      </c>
      <c r="R20" s="933">
        <v>36.444215002581224</v>
      </c>
      <c r="S20" s="932">
        <v>18303</v>
      </c>
      <c r="T20" s="933">
        <f t="shared" si="2"/>
        <v>43.94372283978776</v>
      </c>
    </row>
    <row r="21" spans="1:20" s="331" customFormat="1" ht="18" customHeight="1" x14ac:dyDescent="0.25">
      <c r="A21" s="330"/>
      <c r="B21" s="931" t="s">
        <v>2</v>
      </c>
      <c r="C21" s="930"/>
      <c r="D21" s="932">
        <f t="shared" si="0"/>
        <v>6787</v>
      </c>
      <c r="E21" s="933">
        <f t="shared" si="1"/>
        <v>1.0484184899807834</v>
      </c>
      <c r="F21" s="930"/>
      <c r="G21" s="932">
        <v>1983</v>
      </c>
      <c r="H21" s="933">
        <v>29.217621924266979</v>
      </c>
      <c r="I21" s="932">
        <v>1590</v>
      </c>
      <c r="J21" s="933">
        <v>80.181543116490161</v>
      </c>
      <c r="K21" s="930"/>
      <c r="L21" s="932">
        <v>2580</v>
      </c>
      <c r="M21" s="933">
        <v>38.013850007367026</v>
      </c>
      <c r="N21" s="932">
        <v>2154</v>
      </c>
      <c r="O21" s="933">
        <v>83.488372093023258</v>
      </c>
      <c r="P21" s="930"/>
      <c r="Q21" s="932">
        <v>2224</v>
      </c>
      <c r="R21" s="933">
        <v>32.768528068365995</v>
      </c>
      <c r="S21" s="932">
        <v>1931</v>
      </c>
      <c r="T21" s="933">
        <f t="shared" si="2"/>
        <v>86.82553956834532</v>
      </c>
    </row>
    <row r="22" spans="1:20" s="331" customFormat="1" ht="18" customHeight="1" x14ac:dyDescent="0.25">
      <c r="A22" s="330"/>
      <c r="B22" s="931" t="s">
        <v>35</v>
      </c>
      <c r="C22" s="930"/>
      <c r="D22" s="932">
        <f t="shared" si="0"/>
        <v>21681</v>
      </c>
      <c r="E22" s="933">
        <f t="shared" si="1"/>
        <v>3.3491618213162462</v>
      </c>
      <c r="F22" s="930"/>
      <c r="G22" s="932">
        <v>5795</v>
      </c>
      <c r="H22" s="933">
        <v>26.728471933951386</v>
      </c>
      <c r="I22" s="932">
        <v>4023</v>
      </c>
      <c r="J22" s="933">
        <v>69.421915444348585</v>
      </c>
      <c r="K22" s="930"/>
      <c r="L22" s="932">
        <v>7469</v>
      </c>
      <c r="M22" s="933">
        <v>34.449518011161842</v>
      </c>
      <c r="N22" s="932">
        <v>5245</v>
      </c>
      <c r="O22" s="933">
        <v>70.223590842147544</v>
      </c>
      <c r="P22" s="930"/>
      <c r="Q22" s="932">
        <v>8417</v>
      </c>
      <c r="R22" s="933">
        <v>38.822010054886768</v>
      </c>
      <c r="S22" s="932">
        <v>5470</v>
      </c>
      <c r="T22" s="933">
        <f t="shared" si="2"/>
        <v>64.987525246524896</v>
      </c>
    </row>
    <row r="23" spans="1:20" s="331" customFormat="1" ht="18" customHeight="1" x14ac:dyDescent="0.25">
      <c r="A23" s="330"/>
      <c r="B23" s="931" t="s">
        <v>42</v>
      </c>
      <c r="C23" s="930"/>
      <c r="D23" s="932">
        <f t="shared" si="0"/>
        <v>52268</v>
      </c>
      <c r="E23" s="933">
        <f t="shared" si="1"/>
        <v>8.0740736163718267</v>
      </c>
      <c r="F23" s="930"/>
      <c r="G23" s="932">
        <v>16343</v>
      </c>
      <c r="H23" s="933">
        <v>31.267697252621108</v>
      </c>
      <c r="I23" s="932">
        <v>10887</v>
      </c>
      <c r="J23" s="933">
        <v>66.615676436394793</v>
      </c>
      <c r="K23" s="930"/>
      <c r="L23" s="932">
        <v>20893</v>
      </c>
      <c r="M23" s="933">
        <v>39.972832325705973</v>
      </c>
      <c r="N23" s="932">
        <v>14277</v>
      </c>
      <c r="O23" s="933">
        <v>68.333891734073617</v>
      </c>
      <c r="P23" s="930"/>
      <c r="Q23" s="932">
        <v>15032</v>
      </c>
      <c r="R23" s="933">
        <v>28.759470421672916</v>
      </c>
      <c r="S23" s="932">
        <v>11024</v>
      </c>
      <c r="T23" s="933">
        <f t="shared" si="2"/>
        <v>73.336881319850988</v>
      </c>
    </row>
    <row r="24" spans="1:20" s="331" customFormat="1" ht="18" customHeight="1" x14ac:dyDescent="0.25">
      <c r="A24" s="330">
        <v>47094</v>
      </c>
      <c r="B24" s="931" t="s">
        <v>43</v>
      </c>
      <c r="C24" s="930"/>
      <c r="D24" s="932">
        <f t="shared" si="0"/>
        <v>27087</v>
      </c>
      <c r="E24" s="933">
        <f t="shared" si="1"/>
        <v>4.1842510148975212</v>
      </c>
      <c r="F24" s="930"/>
      <c r="G24" s="932">
        <v>7679</v>
      </c>
      <c r="H24" s="933">
        <v>28.349392697604014</v>
      </c>
      <c r="I24" s="932">
        <v>5967</v>
      </c>
      <c r="J24" s="933">
        <v>77.705430394582635</v>
      </c>
      <c r="K24" s="930"/>
      <c r="L24" s="932">
        <v>10156</v>
      </c>
      <c r="M24" s="933">
        <v>37.494000812197733</v>
      </c>
      <c r="N24" s="932">
        <v>7527</v>
      </c>
      <c r="O24" s="933">
        <v>74.113824340291458</v>
      </c>
      <c r="P24" s="930"/>
      <c r="Q24" s="932">
        <v>9252</v>
      </c>
      <c r="R24" s="933">
        <v>34.15660649019825</v>
      </c>
      <c r="S24" s="932">
        <v>6077</v>
      </c>
      <c r="T24" s="933">
        <f t="shared" si="2"/>
        <v>65.683095546908774</v>
      </c>
    </row>
    <row r="25" spans="1:20" s="331" customFormat="1" ht="18" customHeight="1" x14ac:dyDescent="0.25">
      <c r="B25" s="931" t="s">
        <v>44</v>
      </c>
      <c r="C25" s="930"/>
      <c r="D25" s="932">
        <f t="shared" si="0"/>
        <v>9472</v>
      </c>
      <c r="E25" s="933">
        <f t="shared" si="1"/>
        <v>1.4631825456163225</v>
      </c>
      <c r="F25" s="930"/>
      <c r="G25" s="932">
        <v>1354</v>
      </c>
      <c r="H25" s="933">
        <v>14.294763513513514</v>
      </c>
      <c r="I25" s="932">
        <v>897</v>
      </c>
      <c r="J25" s="933">
        <v>66.24815361890694</v>
      </c>
      <c r="K25" s="930"/>
      <c r="L25" s="932">
        <v>3189</v>
      </c>
      <c r="M25" s="933">
        <v>33.667652027027032</v>
      </c>
      <c r="N25" s="932">
        <v>1977</v>
      </c>
      <c r="O25" s="933">
        <v>61.994355597365946</v>
      </c>
      <c r="P25" s="930"/>
      <c r="Q25" s="932">
        <v>4929</v>
      </c>
      <c r="R25" s="933">
        <v>52.03758445945946</v>
      </c>
      <c r="S25" s="932">
        <v>2731</v>
      </c>
      <c r="T25" s="933">
        <f t="shared" si="2"/>
        <v>55.406776222357479</v>
      </c>
    </row>
    <row r="26" spans="1:20" s="331" customFormat="1" ht="18" customHeight="1" x14ac:dyDescent="0.25">
      <c r="B26" s="931" t="s">
        <v>45</v>
      </c>
      <c r="C26" s="930"/>
      <c r="D26" s="932">
        <f t="shared" si="0"/>
        <v>38145</v>
      </c>
      <c r="E26" s="933">
        <f t="shared" si="1"/>
        <v>5.8924301311797533</v>
      </c>
      <c r="F26" s="930"/>
      <c r="G26" s="932">
        <v>7329</v>
      </c>
      <c r="H26" s="933">
        <v>19.213527329925284</v>
      </c>
      <c r="I26" s="932">
        <v>3652</v>
      </c>
      <c r="J26" s="933">
        <v>49.829444671851547</v>
      </c>
      <c r="K26" s="930"/>
      <c r="L26" s="932">
        <v>12526</v>
      </c>
      <c r="M26" s="933">
        <v>32.837855551186266</v>
      </c>
      <c r="N26" s="932">
        <v>6408</v>
      </c>
      <c r="O26" s="933">
        <v>51.157592208206928</v>
      </c>
      <c r="P26" s="930"/>
      <c r="Q26" s="932">
        <v>18290</v>
      </c>
      <c r="R26" s="933">
        <v>47.948617118888457</v>
      </c>
      <c r="S26" s="932">
        <v>10225</v>
      </c>
      <c r="T26" s="933">
        <f t="shared" si="2"/>
        <v>55.904866047020228</v>
      </c>
    </row>
    <row r="27" spans="1:20" s="331" customFormat="1" ht="18" customHeight="1" x14ac:dyDescent="0.25">
      <c r="B27" s="931" t="s">
        <v>46</v>
      </c>
      <c r="C27" s="930"/>
      <c r="D27" s="932">
        <f t="shared" si="0"/>
        <v>1230</v>
      </c>
      <c r="E27" s="933">
        <f t="shared" si="1"/>
        <v>0.19000364559840335</v>
      </c>
      <c r="F27" s="930"/>
      <c r="G27" s="932">
        <v>489</v>
      </c>
      <c r="H27" s="933">
        <v>39.756097560975611</v>
      </c>
      <c r="I27" s="932">
        <v>176</v>
      </c>
      <c r="J27" s="933">
        <v>35.991820040899796</v>
      </c>
      <c r="K27" s="930"/>
      <c r="L27" s="932">
        <v>737</v>
      </c>
      <c r="M27" s="933">
        <v>59.918699186991873</v>
      </c>
      <c r="N27" s="932">
        <v>266</v>
      </c>
      <c r="O27" s="933">
        <v>36.092265943012215</v>
      </c>
      <c r="P27" s="930"/>
      <c r="Q27" s="932">
        <v>4</v>
      </c>
      <c r="R27" s="933">
        <v>0.32520325203252032</v>
      </c>
      <c r="S27" s="932">
        <v>2</v>
      </c>
      <c r="T27" s="933">
        <f t="shared" si="2"/>
        <v>50</v>
      </c>
    </row>
    <row r="28" spans="1:20" s="331" customFormat="1" ht="18" customHeight="1" x14ac:dyDescent="0.25">
      <c r="B28" s="953" t="s">
        <v>1</v>
      </c>
      <c r="C28" s="930"/>
      <c r="D28" s="954">
        <f t="shared" si="0"/>
        <v>1885</v>
      </c>
      <c r="E28" s="955">
        <f t="shared" si="1"/>
        <v>0.29118444874226851</v>
      </c>
      <c r="F28" s="930"/>
      <c r="G28" s="954">
        <v>662</v>
      </c>
      <c r="H28" s="955">
        <v>35.11936339522547</v>
      </c>
      <c r="I28" s="954">
        <v>642</v>
      </c>
      <c r="J28" s="955">
        <v>96.978851963746223</v>
      </c>
      <c r="K28" s="930"/>
      <c r="L28" s="954">
        <v>723</v>
      </c>
      <c r="M28" s="955">
        <v>38.355437665782496</v>
      </c>
      <c r="N28" s="954">
        <v>704</v>
      </c>
      <c r="O28" s="955">
        <v>97.372060857538031</v>
      </c>
      <c r="P28" s="930"/>
      <c r="Q28" s="954">
        <v>500</v>
      </c>
      <c r="R28" s="955">
        <v>26.525198938992045</v>
      </c>
      <c r="S28" s="954">
        <v>482</v>
      </c>
      <c r="T28" s="955">
        <f t="shared" si="2"/>
        <v>96.399999999999991</v>
      </c>
    </row>
    <row r="29" spans="1:20" s="319" customFormat="1" ht="18" customHeight="1" x14ac:dyDescent="0.25">
      <c r="B29" s="1284" t="s">
        <v>0</v>
      </c>
      <c r="C29" s="1277"/>
      <c r="D29" s="1285">
        <f>SUM(D11:D28)</f>
        <v>647356</v>
      </c>
      <c r="E29" s="1286">
        <f t="shared" si="1"/>
        <v>100</v>
      </c>
      <c r="F29" s="1277"/>
      <c r="G29" s="1285">
        <f>SUM(G11:G28)</f>
        <v>160368</v>
      </c>
      <c r="H29" s="1286">
        <f>G29/$D29*100</f>
        <v>24.772767997824999</v>
      </c>
      <c r="I29" s="1285">
        <f>SUM(I11:I28)</f>
        <v>103828</v>
      </c>
      <c r="J29" s="1286">
        <f>I29/G29*100</f>
        <v>64.743589743589752</v>
      </c>
      <c r="K29" s="1277"/>
      <c r="L29" s="1285">
        <f>SUM(L11:L28)</f>
        <v>243529</v>
      </c>
      <c r="M29" s="1286">
        <f>L29/$D29*100</f>
        <v>37.619022608889082</v>
      </c>
      <c r="N29" s="1285">
        <f>SUM(N11:N28)</f>
        <v>158519</v>
      </c>
      <c r="O29" s="1286">
        <f>N29/L29*100</f>
        <v>65.092453054872308</v>
      </c>
      <c r="P29" s="1277"/>
      <c r="Q29" s="1285">
        <f>SUM(Q11:Q28)</f>
        <v>243459</v>
      </c>
      <c r="R29" s="1286">
        <f>Q29/$D29*100</f>
        <v>37.608209393285918</v>
      </c>
      <c r="S29" s="1285">
        <f>SUM(S11:S28)</f>
        <v>162153</v>
      </c>
      <c r="T29" s="1286">
        <f>S29/Q29*100</f>
        <v>66.603822409522749</v>
      </c>
    </row>
    <row r="30" spans="1:20" s="328" customFormat="1" ht="6.75" customHeight="1" x14ac:dyDescent="0.25">
      <c r="B30" s="1662"/>
      <c r="C30" s="1662"/>
      <c r="D30" s="1662"/>
      <c r="E30" s="1662"/>
      <c r="F30" s="779"/>
    </row>
    <row r="31" spans="1:20" x14ac:dyDescent="0.35">
      <c r="B31" s="1663"/>
      <c r="C31" s="1663"/>
      <c r="D31" s="1663"/>
      <c r="E31" s="1663"/>
      <c r="F31" s="1663"/>
      <c r="G31" s="1663"/>
      <c r="H31" s="1663"/>
      <c r="I31" s="1663"/>
      <c r="J31" s="1663"/>
      <c r="K31" s="1663"/>
      <c r="L31" s="1663"/>
      <c r="M31" s="1663"/>
      <c r="N31" s="1663"/>
      <c r="O31" s="1663"/>
      <c r="P31" s="1663"/>
      <c r="Q31" s="1663"/>
      <c r="R31" s="1663"/>
    </row>
    <row r="32" spans="1:20" x14ac:dyDescent="0.35">
      <c r="G32" s="935"/>
      <c r="L32" s="935"/>
    </row>
    <row r="33" spans="2:12" x14ac:dyDescent="0.35">
      <c r="B33" s="935"/>
      <c r="L33" s="935"/>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433"/>
      <c r="C2" s="1433"/>
      <c r="D2" s="1433"/>
      <c r="E2" s="1433"/>
      <c r="F2" s="344"/>
      <c r="G2" s="1649"/>
      <c r="H2" s="1649"/>
      <c r="I2" s="1649"/>
      <c r="J2" s="1649"/>
      <c r="K2" s="1649"/>
      <c r="L2" s="1649"/>
      <c r="M2" s="1649"/>
      <c r="N2" s="1649"/>
      <c r="O2" s="1649"/>
      <c r="P2" s="1649"/>
      <c r="Q2" s="1649"/>
      <c r="R2" s="1649"/>
      <c r="T2" s="344"/>
    </row>
    <row r="3" spans="1:22" s="343" customFormat="1" ht="3" customHeight="1" x14ac:dyDescent="0.35">
      <c r="B3" s="344"/>
      <c r="C3" s="344"/>
      <c r="D3" s="344"/>
      <c r="E3" s="344"/>
      <c r="F3" s="344"/>
      <c r="L3" s="344"/>
      <c r="Q3" s="344"/>
      <c r="T3" s="344"/>
    </row>
    <row r="4" spans="1:22" s="345" customFormat="1" ht="15" customHeight="1" x14ac:dyDescent="0.25">
      <c r="B4" s="1471" t="s">
        <v>431</v>
      </c>
      <c r="C4" s="1471"/>
      <c r="D4" s="1471"/>
      <c r="E4" s="1471"/>
      <c r="F4" s="1471"/>
      <c r="G4" s="1471"/>
      <c r="H4" s="1471"/>
      <c r="I4" s="1471"/>
      <c r="J4" s="1471"/>
      <c r="K4" s="1471"/>
      <c r="L4" s="1471"/>
      <c r="M4" s="1471"/>
      <c r="N4" s="1471"/>
      <c r="O4" s="1471"/>
      <c r="P4" s="1471"/>
      <c r="Q4" s="1471"/>
      <c r="R4" s="1471"/>
      <c r="S4" s="1471"/>
      <c r="T4" s="1471"/>
      <c r="U4" s="924"/>
    </row>
    <row r="5" spans="1:22" s="345" customFormat="1" ht="1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925"/>
      <c r="V5" s="875"/>
    </row>
    <row r="6" spans="1:22" s="345" customFormat="1" ht="4.5" customHeight="1" x14ac:dyDescent="0.25"/>
    <row r="7" spans="1:22" s="322" customFormat="1" ht="15" customHeight="1" x14ac:dyDescent="0.25">
      <c r="A7" s="316"/>
      <c r="B7" s="1650" t="s">
        <v>12</v>
      </c>
      <c r="C7" s="920"/>
      <c r="D7" s="1664" t="s">
        <v>65</v>
      </c>
      <c r="E7" s="1655"/>
      <c r="F7" s="920"/>
      <c r="G7" s="1666" t="s">
        <v>31</v>
      </c>
      <c r="H7" s="1667"/>
      <c r="I7" s="1667"/>
      <c r="J7" s="1668"/>
      <c r="K7" s="921"/>
      <c r="L7" s="1666" t="s">
        <v>49</v>
      </c>
      <c r="M7" s="1667"/>
      <c r="N7" s="1667"/>
      <c r="O7" s="1668"/>
      <c r="P7" s="921"/>
      <c r="Q7" s="1666" t="s">
        <v>50</v>
      </c>
      <c r="R7" s="1667"/>
      <c r="S7" s="1667"/>
      <c r="T7" s="1668"/>
    </row>
    <row r="8" spans="1:22" s="322" customFormat="1" ht="35.25" customHeight="1" x14ac:dyDescent="0.25">
      <c r="A8" s="316"/>
      <c r="B8" s="1651"/>
      <c r="C8" s="920"/>
      <c r="D8" s="1665"/>
      <c r="E8" s="1658"/>
      <c r="F8" s="920"/>
      <c r="G8" s="1669" t="s">
        <v>69</v>
      </c>
      <c r="H8" s="1670"/>
      <c r="I8" s="1660" t="s">
        <v>287</v>
      </c>
      <c r="J8" s="1661"/>
      <c r="K8" s="957"/>
      <c r="L8" s="1671" t="s">
        <v>69</v>
      </c>
      <c r="M8" s="1672"/>
      <c r="N8" s="1660" t="s">
        <v>287</v>
      </c>
      <c r="O8" s="1661"/>
      <c r="P8" s="957"/>
      <c r="Q8" s="1671" t="s">
        <v>69</v>
      </c>
      <c r="R8" s="1672"/>
      <c r="S8" s="1660" t="s">
        <v>287</v>
      </c>
      <c r="T8" s="1661"/>
    </row>
    <row r="9" spans="1:22" s="322" customFormat="1" ht="29.25" customHeight="1" x14ac:dyDescent="0.25">
      <c r="A9" s="316"/>
      <c r="B9" s="1652"/>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12</v>
      </c>
      <c r="E11" s="928">
        <f>D11/D$29*100</f>
        <v>0.10832280194981043</v>
      </c>
      <c r="F11" s="930"/>
      <c r="G11" s="927">
        <v>8</v>
      </c>
      <c r="H11" s="928">
        <v>66.666666666666657</v>
      </c>
      <c r="I11" s="927">
        <v>7</v>
      </c>
      <c r="J11" s="928">
        <v>87.5</v>
      </c>
      <c r="K11" s="930"/>
      <c r="L11" s="927">
        <v>4</v>
      </c>
      <c r="M11" s="928">
        <v>33.333333333333329</v>
      </c>
      <c r="N11" s="927">
        <v>4</v>
      </c>
      <c r="O11" s="928">
        <v>100</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364</v>
      </c>
      <c r="I12" s="932">
        <v>0</v>
      </c>
      <c r="J12" s="933" t="s">
        <v>364</v>
      </c>
      <c r="K12" s="930"/>
      <c r="L12" s="932">
        <v>0</v>
      </c>
      <c r="M12" s="933" t="s">
        <v>364</v>
      </c>
      <c r="N12" s="932">
        <v>0</v>
      </c>
      <c r="O12" s="933" t="s">
        <v>364</v>
      </c>
      <c r="P12" s="930"/>
      <c r="Q12" s="932">
        <v>0</v>
      </c>
      <c r="R12" s="933" t="s">
        <v>364</v>
      </c>
      <c r="S12" s="932">
        <v>0</v>
      </c>
      <c r="T12" s="933" t="str">
        <f t="shared" ref="T12:T28" si="2">IFERROR(S12/Q12*100,"-")</f>
        <v>-</v>
      </c>
    </row>
    <row r="13" spans="1:22" s="331" customFormat="1" ht="18" customHeight="1" x14ac:dyDescent="0.25">
      <c r="A13" s="330"/>
      <c r="B13" s="931" t="s">
        <v>37</v>
      </c>
      <c r="C13" s="930"/>
      <c r="D13" s="932">
        <f t="shared" si="0"/>
        <v>27</v>
      </c>
      <c r="E13" s="933">
        <f t="shared" si="1"/>
        <v>0.24372630438707346</v>
      </c>
      <c r="F13" s="930"/>
      <c r="G13" s="932">
        <v>11</v>
      </c>
      <c r="H13" s="933">
        <v>40.74074074074074</v>
      </c>
      <c r="I13" s="932">
        <v>9</v>
      </c>
      <c r="J13" s="933">
        <v>81.818181818181827</v>
      </c>
      <c r="K13" s="930"/>
      <c r="L13" s="932">
        <v>5</v>
      </c>
      <c r="M13" s="933">
        <v>18.518518518518519</v>
      </c>
      <c r="N13" s="932">
        <v>4</v>
      </c>
      <c r="O13" s="933">
        <v>80</v>
      </c>
      <c r="P13" s="930"/>
      <c r="Q13" s="932">
        <v>11</v>
      </c>
      <c r="R13" s="933">
        <v>40.74074074074074</v>
      </c>
      <c r="S13" s="932">
        <v>8</v>
      </c>
      <c r="T13" s="933">
        <f t="shared" si="2"/>
        <v>72.727272727272734</v>
      </c>
    </row>
    <row r="14" spans="1:22" s="331" customFormat="1" ht="18" customHeight="1" x14ac:dyDescent="0.25">
      <c r="A14" s="330"/>
      <c r="B14" s="931" t="s">
        <v>38</v>
      </c>
      <c r="C14" s="930"/>
      <c r="D14" s="932">
        <f t="shared" si="0"/>
        <v>0</v>
      </c>
      <c r="E14" s="933">
        <f t="shared" si="1"/>
        <v>0</v>
      </c>
      <c r="F14" s="930"/>
      <c r="G14" s="932">
        <v>0</v>
      </c>
      <c r="H14" s="933" t="s">
        <v>364</v>
      </c>
      <c r="I14" s="932">
        <v>0</v>
      </c>
      <c r="J14" s="933" t="s">
        <v>364</v>
      </c>
      <c r="K14" s="930"/>
      <c r="L14" s="932">
        <v>0</v>
      </c>
      <c r="M14" s="933" t="s">
        <v>364</v>
      </c>
      <c r="N14" s="932">
        <v>0</v>
      </c>
      <c r="O14" s="933" t="s">
        <v>364</v>
      </c>
      <c r="P14" s="930"/>
      <c r="Q14" s="932">
        <v>0</v>
      </c>
      <c r="R14" s="933" t="s">
        <v>364</v>
      </c>
      <c r="S14" s="932">
        <v>0</v>
      </c>
      <c r="T14" s="933" t="str">
        <f t="shared" si="2"/>
        <v>-</v>
      </c>
    </row>
    <row r="15" spans="1:22" s="331" customFormat="1" ht="18" customHeight="1" x14ac:dyDescent="0.25">
      <c r="A15" s="330"/>
      <c r="B15" s="931" t="s">
        <v>6</v>
      </c>
      <c r="C15" s="930"/>
      <c r="D15" s="932">
        <f t="shared" si="0"/>
        <v>0</v>
      </c>
      <c r="E15" s="933">
        <f t="shared" si="1"/>
        <v>0</v>
      </c>
      <c r="F15" s="930"/>
      <c r="G15" s="932">
        <v>0</v>
      </c>
      <c r="H15" s="933" t="s">
        <v>364</v>
      </c>
      <c r="I15" s="932">
        <v>0</v>
      </c>
      <c r="J15" s="933" t="s">
        <v>364</v>
      </c>
      <c r="K15" s="930"/>
      <c r="L15" s="932">
        <v>0</v>
      </c>
      <c r="M15" s="933" t="s">
        <v>364</v>
      </c>
      <c r="N15" s="932">
        <v>0</v>
      </c>
      <c r="O15" s="933" t="s">
        <v>364</v>
      </c>
      <c r="P15" s="930"/>
      <c r="Q15" s="932">
        <v>0</v>
      </c>
      <c r="R15" s="933" t="s">
        <v>364</v>
      </c>
      <c r="S15" s="932">
        <v>0</v>
      </c>
      <c r="T15" s="933" t="str">
        <f t="shared" si="2"/>
        <v>-</v>
      </c>
    </row>
    <row r="16" spans="1:22" s="331" customFormat="1" ht="18" customHeight="1" x14ac:dyDescent="0.25">
      <c r="A16" s="330"/>
      <c r="B16" s="931" t="s">
        <v>5</v>
      </c>
      <c r="C16" s="930"/>
      <c r="D16" s="932">
        <f t="shared" si="0"/>
        <v>0</v>
      </c>
      <c r="E16" s="933">
        <f t="shared" si="1"/>
        <v>0</v>
      </c>
      <c r="F16" s="930"/>
      <c r="G16" s="932">
        <v>0</v>
      </c>
      <c r="H16" s="933" t="s">
        <v>364</v>
      </c>
      <c r="I16" s="932">
        <v>0</v>
      </c>
      <c r="J16" s="933" t="s">
        <v>364</v>
      </c>
      <c r="K16" s="930"/>
      <c r="L16" s="932">
        <v>0</v>
      </c>
      <c r="M16" s="933" t="s">
        <v>364</v>
      </c>
      <c r="N16" s="932">
        <v>0</v>
      </c>
      <c r="O16" s="933" t="s">
        <v>364</v>
      </c>
      <c r="P16" s="930"/>
      <c r="Q16" s="932">
        <v>0</v>
      </c>
      <c r="R16" s="933" t="s">
        <v>364</v>
      </c>
      <c r="S16" s="932">
        <v>0</v>
      </c>
      <c r="T16" s="933" t="str">
        <f t="shared" si="2"/>
        <v>-</v>
      </c>
    </row>
    <row r="17" spans="1:20" s="331" customFormat="1" ht="18" customHeight="1" x14ac:dyDescent="0.25">
      <c r="A17" s="330"/>
      <c r="B17" s="931" t="s">
        <v>4</v>
      </c>
      <c r="C17" s="930"/>
      <c r="D17" s="932">
        <f t="shared" si="0"/>
        <v>2754</v>
      </c>
      <c r="E17" s="933">
        <f t="shared" si="1"/>
        <v>24.860083047481496</v>
      </c>
      <c r="F17" s="930"/>
      <c r="G17" s="932">
        <v>596</v>
      </c>
      <c r="H17" s="933">
        <v>21.641249092229483</v>
      </c>
      <c r="I17" s="932">
        <v>474</v>
      </c>
      <c r="J17" s="933">
        <v>79.530201342281885</v>
      </c>
      <c r="K17" s="930"/>
      <c r="L17" s="932">
        <v>914</v>
      </c>
      <c r="M17" s="933">
        <v>33.18809005083515</v>
      </c>
      <c r="N17" s="932">
        <v>640</v>
      </c>
      <c r="O17" s="933">
        <v>70.021881838074393</v>
      </c>
      <c r="P17" s="930"/>
      <c r="Q17" s="932">
        <v>1244</v>
      </c>
      <c r="R17" s="933">
        <v>45.17066085693537</v>
      </c>
      <c r="S17" s="932">
        <v>830</v>
      </c>
      <c r="T17" s="933">
        <f t="shared" si="2"/>
        <v>66.720257234726688</v>
      </c>
    </row>
    <row r="18" spans="1:20" s="331" customFormat="1" ht="18" customHeight="1" x14ac:dyDescent="0.25">
      <c r="A18" s="330"/>
      <c r="B18" s="931" t="s">
        <v>40</v>
      </c>
      <c r="C18" s="930"/>
      <c r="D18" s="932">
        <f t="shared" si="0"/>
        <v>20</v>
      </c>
      <c r="E18" s="933">
        <f t="shared" si="1"/>
        <v>0.18053800324968405</v>
      </c>
      <c r="F18" s="930"/>
      <c r="G18" s="932">
        <v>15</v>
      </c>
      <c r="H18" s="933">
        <v>75</v>
      </c>
      <c r="I18" s="932">
        <v>12</v>
      </c>
      <c r="J18" s="933">
        <v>80</v>
      </c>
      <c r="K18" s="930"/>
      <c r="L18" s="932">
        <v>3</v>
      </c>
      <c r="M18" s="933">
        <v>15</v>
      </c>
      <c r="N18" s="932">
        <v>2</v>
      </c>
      <c r="O18" s="933">
        <v>66.666666666666657</v>
      </c>
      <c r="P18" s="930"/>
      <c r="Q18" s="932">
        <v>2</v>
      </c>
      <c r="R18" s="933">
        <v>10</v>
      </c>
      <c r="S18" s="932">
        <v>1</v>
      </c>
      <c r="T18" s="933">
        <f t="shared" si="2"/>
        <v>50</v>
      </c>
    </row>
    <row r="19" spans="1:20" s="331" customFormat="1" ht="18" customHeight="1" x14ac:dyDescent="0.25">
      <c r="A19" s="330"/>
      <c r="B19" s="931" t="s">
        <v>41</v>
      </c>
      <c r="C19" s="930"/>
      <c r="D19" s="932">
        <f t="shared" si="0"/>
        <v>86</v>
      </c>
      <c r="E19" s="933">
        <f t="shared" si="1"/>
        <v>0.77631341397364151</v>
      </c>
      <c r="F19" s="930"/>
      <c r="G19" s="932">
        <v>63</v>
      </c>
      <c r="H19" s="933">
        <v>73.255813953488371</v>
      </c>
      <c r="I19" s="932">
        <v>54</v>
      </c>
      <c r="J19" s="933">
        <v>85.714285714285708</v>
      </c>
      <c r="K19" s="930"/>
      <c r="L19" s="932">
        <v>16</v>
      </c>
      <c r="M19" s="933">
        <v>18.604651162790699</v>
      </c>
      <c r="N19" s="932">
        <v>14</v>
      </c>
      <c r="O19" s="933">
        <v>87.5</v>
      </c>
      <c r="P19" s="930"/>
      <c r="Q19" s="932">
        <v>7</v>
      </c>
      <c r="R19" s="933">
        <v>8.1395348837209305</v>
      </c>
      <c r="S19" s="932">
        <v>7</v>
      </c>
      <c r="T19" s="933">
        <f t="shared" si="2"/>
        <v>100</v>
      </c>
    </row>
    <row r="20" spans="1:20" s="331" customFormat="1" ht="18" customHeight="1" x14ac:dyDescent="0.25">
      <c r="A20" s="330"/>
      <c r="B20" s="931" t="s">
        <v>3</v>
      </c>
      <c r="C20" s="930"/>
      <c r="D20" s="932">
        <f t="shared" si="0"/>
        <v>817</v>
      </c>
      <c r="E20" s="933">
        <f t="shared" si="1"/>
        <v>7.3749774327495938</v>
      </c>
      <c r="F20" s="930"/>
      <c r="G20" s="932">
        <v>304</v>
      </c>
      <c r="H20" s="933">
        <v>37.209302325581397</v>
      </c>
      <c r="I20" s="932">
        <v>202</v>
      </c>
      <c r="J20" s="933">
        <v>66.44736842105263</v>
      </c>
      <c r="K20" s="930"/>
      <c r="L20" s="932">
        <v>363</v>
      </c>
      <c r="M20" s="933">
        <v>44.430844553243574</v>
      </c>
      <c r="N20" s="932">
        <v>278</v>
      </c>
      <c r="O20" s="933">
        <v>76.584022038567497</v>
      </c>
      <c r="P20" s="930"/>
      <c r="Q20" s="932">
        <v>150</v>
      </c>
      <c r="R20" s="933">
        <v>18.359853121175028</v>
      </c>
      <c r="S20" s="932">
        <v>115</v>
      </c>
      <c r="T20" s="933">
        <f t="shared" si="2"/>
        <v>76.666666666666671</v>
      </c>
    </row>
    <row r="21" spans="1:20" s="331" customFormat="1" ht="18" customHeight="1" x14ac:dyDescent="0.25">
      <c r="A21" s="330"/>
      <c r="B21" s="931" t="s">
        <v>2</v>
      </c>
      <c r="C21" s="930"/>
      <c r="D21" s="932">
        <f t="shared" si="0"/>
        <v>0</v>
      </c>
      <c r="E21" s="933">
        <f t="shared" si="1"/>
        <v>0</v>
      </c>
      <c r="F21" s="930"/>
      <c r="G21" s="932">
        <v>0</v>
      </c>
      <c r="H21" s="933" t="s">
        <v>364</v>
      </c>
      <c r="I21" s="932">
        <v>0</v>
      </c>
      <c r="J21" s="933" t="s">
        <v>364</v>
      </c>
      <c r="K21" s="930"/>
      <c r="L21" s="932">
        <v>0</v>
      </c>
      <c r="M21" s="933" t="s">
        <v>364</v>
      </c>
      <c r="N21" s="932">
        <v>0</v>
      </c>
      <c r="O21" s="933" t="s">
        <v>364</v>
      </c>
      <c r="P21" s="930"/>
      <c r="Q21" s="932">
        <v>0</v>
      </c>
      <c r="R21" s="933" t="s">
        <v>364</v>
      </c>
      <c r="S21" s="932">
        <v>0</v>
      </c>
      <c r="T21" s="933" t="str">
        <f t="shared" si="2"/>
        <v>-</v>
      </c>
    </row>
    <row r="22" spans="1:20" s="331" customFormat="1" ht="18" customHeight="1" x14ac:dyDescent="0.25">
      <c r="A22" s="330"/>
      <c r="B22" s="931" t="s">
        <v>35</v>
      </c>
      <c r="C22" s="930"/>
      <c r="D22" s="932">
        <f t="shared" si="0"/>
        <v>136</v>
      </c>
      <c r="E22" s="933">
        <f t="shared" si="1"/>
        <v>1.2276584220978517</v>
      </c>
      <c r="F22" s="930"/>
      <c r="G22" s="932">
        <v>85</v>
      </c>
      <c r="H22" s="933">
        <v>62.5</v>
      </c>
      <c r="I22" s="932">
        <v>75</v>
      </c>
      <c r="J22" s="933">
        <v>88.235294117647058</v>
      </c>
      <c r="K22" s="930"/>
      <c r="L22" s="932">
        <v>48</v>
      </c>
      <c r="M22" s="933">
        <v>35.294117647058826</v>
      </c>
      <c r="N22" s="932">
        <v>43</v>
      </c>
      <c r="O22" s="933">
        <v>89.583333333333343</v>
      </c>
      <c r="P22" s="930"/>
      <c r="Q22" s="932">
        <v>3</v>
      </c>
      <c r="R22" s="933">
        <v>2.2058823529411766</v>
      </c>
      <c r="S22" s="932">
        <v>3</v>
      </c>
      <c r="T22" s="933">
        <f t="shared" si="2"/>
        <v>100</v>
      </c>
    </row>
    <row r="23" spans="1:20" s="331" customFormat="1" ht="18" customHeight="1" x14ac:dyDescent="0.25">
      <c r="A23" s="330"/>
      <c r="B23" s="931" t="s">
        <v>42</v>
      </c>
      <c r="C23" s="930"/>
      <c r="D23" s="932">
        <f t="shared" si="0"/>
        <v>82</v>
      </c>
      <c r="E23" s="933">
        <f t="shared" si="1"/>
        <v>0.74020581332370472</v>
      </c>
      <c r="F23" s="930"/>
      <c r="G23" s="932">
        <v>65</v>
      </c>
      <c r="H23" s="933">
        <v>79.268292682926827</v>
      </c>
      <c r="I23" s="932">
        <v>56</v>
      </c>
      <c r="J23" s="933">
        <v>86.15384615384616</v>
      </c>
      <c r="K23" s="930"/>
      <c r="L23" s="932">
        <v>16</v>
      </c>
      <c r="M23" s="933">
        <v>19.512195121951219</v>
      </c>
      <c r="N23" s="932">
        <v>15</v>
      </c>
      <c r="O23" s="933">
        <v>93.75</v>
      </c>
      <c r="P23" s="930"/>
      <c r="Q23" s="932">
        <v>1</v>
      </c>
      <c r="R23" s="933">
        <v>1.2195121951219512</v>
      </c>
      <c r="S23" s="932">
        <v>1</v>
      </c>
      <c r="T23" s="933">
        <f t="shared" si="2"/>
        <v>100</v>
      </c>
    </row>
    <row r="24" spans="1:20" s="331" customFormat="1" ht="18" customHeight="1" x14ac:dyDescent="0.25">
      <c r="A24" s="330">
        <v>47094</v>
      </c>
      <c r="B24" s="931" t="s">
        <v>43</v>
      </c>
      <c r="C24" s="930"/>
      <c r="D24" s="932">
        <f t="shared" si="0"/>
        <v>4</v>
      </c>
      <c r="E24" s="933">
        <f t="shared" si="1"/>
        <v>3.6107600649936809E-2</v>
      </c>
      <c r="F24" s="930"/>
      <c r="G24" s="932">
        <v>2</v>
      </c>
      <c r="H24" s="933">
        <v>50</v>
      </c>
      <c r="I24" s="932">
        <v>1</v>
      </c>
      <c r="J24" s="933">
        <v>50</v>
      </c>
      <c r="K24" s="930"/>
      <c r="L24" s="932">
        <v>1</v>
      </c>
      <c r="M24" s="933">
        <v>25</v>
      </c>
      <c r="N24" s="932">
        <v>0</v>
      </c>
      <c r="O24" s="933">
        <v>0</v>
      </c>
      <c r="P24" s="930"/>
      <c r="Q24" s="932">
        <v>1</v>
      </c>
      <c r="R24" s="933">
        <v>25</v>
      </c>
      <c r="S24" s="932">
        <v>1</v>
      </c>
      <c r="T24" s="933">
        <f t="shared" si="2"/>
        <v>100</v>
      </c>
    </row>
    <row r="25" spans="1:20" s="331" customFormat="1" ht="18" customHeight="1" x14ac:dyDescent="0.25">
      <c r="B25" s="931" t="s">
        <v>44</v>
      </c>
      <c r="C25" s="930"/>
      <c r="D25" s="932">
        <f t="shared" si="0"/>
        <v>40</v>
      </c>
      <c r="E25" s="933">
        <f t="shared" si="1"/>
        <v>0.36107600649936811</v>
      </c>
      <c r="F25" s="930"/>
      <c r="G25" s="932">
        <v>11</v>
      </c>
      <c r="H25" s="933">
        <v>27.500000000000004</v>
      </c>
      <c r="I25" s="932">
        <v>8</v>
      </c>
      <c r="J25" s="933">
        <v>72.727272727272734</v>
      </c>
      <c r="K25" s="930"/>
      <c r="L25" s="932">
        <v>17</v>
      </c>
      <c r="M25" s="933">
        <v>42.5</v>
      </c>
      <c r="N25" s="932">
        <v>10</v>
      </c>
      <c r="O25" s="933">
        <v>58.82352941176471</v>
      </c>
      <c r="P25" s="930"/>
      <c r="Q25" s="932">
        <v>12</v>
      </c>
      <c r="R25" s="933">
        <v>30</v>
      </c>
      <c r="S25" s="932">
        <v>7</v>
      </c>
      <c r="T25" s="933">
        <f t="shared" si="2"/>
        <v>58.333333333333336</v>
      </c>
    </row>
    <row r="26" spans="1:20" s="331" customFormat="1" ht="18" customHeight="1" x14ac:dyDescent="0.25">
      <c r="B26" s="931" t="s">
        <v>45</v>
      </c>
      <c r="C26" s="930"/>
      <c r="D26" s="932">
        <f t="shared" si="0"/>
        <v>7100</v>
      </c>
      <c r="E26" s="933">
        <f t="shared" si="1"/>
        <v>64.090991153637844</v>
      </c>
      <c r="F26" s="930"/>
      <c r="G26" s="932">
        <v>1961</v>
      </c>
      <c r="H26" s="933">
        <v>27.619718309859152</v>
      </c>
      <c r="I26" s="932">
        <v>797</v>
      </c>
      <c r="J26" s="933">
        <v>40.642529321774603</v>
      </c>
      <c r="K26" s="930"/>
      <c r="L26" s="932">
        <v>2566</v>
      </c>
      <c r="M26" s="933">
        <v>36.140845070422536</v>
      </c>
      <c r="N26" s="932">
        <v>848</v>
      </c>
      <c r="O26" s="933">
        <v>33.04754481683554</v>
      </c>
      <c r="P26" s="930"/>
      <c r="Q26" s="932">
        <v>2573</v>
      </c>
      <c r="R26" s="933">
        <v>36.239436619718305</v>
      </c>
      <c r="S26" s="932">
        <v>1036</v>
      </c>
      <c r="T26" s="933">
        <f t="shared" si="2"/>
        <v>40.264282938204431</v>
      </c>
    </row>
    <row r="27" spans="1:20" s="331" customFormat="1" ht="18" customHeight="1" x14ac:dyDescent="0.25">
      <c r="B27" s="931" t="s">
        <v>46</v>
      </c>
      <c r="C27" s="930"/>
      <c r="D27" s="932">
        <f t="shared" si="0"/>
        <v>0</v>
      </c>
      <c r="E27" s="933">
        <f t="shared" si="1"/>
        <v>0</v>
      </c>
      <c r="F27" s="930"/>
      <c r="G27" s="932">
        <v>0</v>
      </c>
      <c r="H27" s="933" t="s">
        <v>364</v>
      </c>
      <c r="I27" s="932">
        <v>0</v>
      </c>
      <c r="J27" s="933" t="s">
        <v>364</v>
      </c>
      <c r="K27" s="930"/>
      <c r="L27" s="932">
        <v>0</v>
      </c>
      <c r="M27" s="933" t="s">
        <v>364</v>
      </c>
      <c r="N27" s="932">
        <v>0</v>
      </c>
      <c r="O27" s="933" t="s">
        <v>364</v>
      </c>
      <c r="P27" s="930"/>
      <c r="Q27" s="932">
        <v>0</v>
      </c>
      <c r="R27" s="933" t="s">
        <v>364</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364</v>
      </c>
      <c r="I28" s="954">
        <v>0</v>
      </c>
      <c r="J28" s="955" t="s">
        <v>364</v>
      </c>
      <c r="K28" s="930"/>
      <c r="L28" s="954">
        <v>0</v>
      </c>
      <c r="M28" s="955" t="s">
        <v>364</v>
      </c>
      <c r="N28" s="954">
        <v>0</v>
      </c>
      <c r="O28" s="955" t="s">
        <v>364</v>
      </c>
      <c r="P28" s="930"/>
      <c r="Q28" s="954">
        <v>0</v>
      </c>
      <c r="R28" s="955" t="s">
        <v>364</v>
      </c>
      <c r="S28" s="954">
        <v>0</v>
      </c>
      <c r="T28" s="955" t="str">
        <f t="shared" si="2"/>
        <v>-</v>
      </c>
    </row>
    <row r="29" spans="1:20" s="319" customFormat="1" ht="18" customHeight="1" x14ac:dyDescent="0.25">
      <c r="B29" s="1284" t="s">
        <v>0</v>
      </c>
      <c r="C29" s="1277"/>
      <c r="D29" s="1285">
        <f>SUM(D11:D28)</f>
        <v>11078</v>
      </c>
      <c r="E29" s="1286">
        <f t="shared" si="1"/>
        <v>100</v>
      </c>
      <c r="F29" s="1277"/>
      <c r="G29" s="1285">
        <f>SUM(G11:G28)</f>
        <v>3121</v>
      </c>
      <c r="H29" s="1286">
        <f>G29/$D29*100</f>
        <v>28.1729554071132</v>
      </c>
      <c r="I29" s="1285">
        <f>SUM(I11:I28)</f>
        <v>1695</v>
      </c>
      <c r="J29" s="1286">
        <f>I29/G29*100</f>
        <v>54.309516180711313</v>
      </c>
      <c r="K29" s="1277"/>
      <c r="L29" s="1285">
        <f>SUM(L11:L28)</f>
        <v>3953</v>
      </c>
      <c r="M29" s="1286">
        <f>L29/$D29*100</f>
        <v>35.683336342300052</v>
      </c>
      <c r="N29" s="1285">
        <f>SUM(N11:N28)</f>
        <v>1858</v>
      </c>
      <c r="O29" s="1286">
        <f>N29/L29*100</f>
        <v>47.002276751834046</v>
      </c>
      <c r="P29" s="1277"/>
      <c r="Q29" s="1285">
        <f>SUM(Q11:Q28)</f>
        <v>4004</v>
      </c>
      <c r="R29" s="1286">
        <f>Q29/$D29*100</f>
        <v>36.143708250586748</v>
      </c>
      <c r="S29" s="1285">
        <f>SUM(S11:S28)</f>
        <v>2009</v>
      </c>
      <c r="T29" s="1286">
        <f>S29/Q29*100</f>
        <v>50.17482517482518</v>
      </c>
    </row>
    <row r="30" spans="1:20" s="328" customFormat="1" ht="6.75" customHeight="1" x14ac:dyDescent="0.25">
      <c r="B30" s="1662"/>
      <c r="C30" s="1662"/>
      <c r="D30" s="1662"/>
      <c r="E30" s="1662"/>
      <c r="F30" s="779"/>
    </row>
    <row r="31" spans="1:20" x14ac:dyDescent="0.35">
      <c r="B31" s="1663"/>
      <c r="C31" s="1663"/>
      <c r="D31" s="1663"/>
      <c r="E31" s="1663"/>
      <c r="F31" s="1663"/>
      <c r="G31" s="1663"/>
      <c r="H31" s="1663"/>
      <c r="I31" s="1663"/>
      <c r="J31" s="1663"/>
      <c r="K31" s="1663"/>
      <c r="L31" s="1663"/>
      <c r="M31" s="1663"/>
      <c r="N31" s="1663"/>
      <c r="O31" s="1663"/>
      <c r="P31" s="1663"/>
      <c r="Q31" s="1663"/>
      <c r="R31" s="1663"/>
    </row>
    <row r="32" spans="1:20" x14ac:dyDescent="0.35">
      <c r="G32" s="935"/>
      <c r="L32" s="935"/>
    </row>
    <row r="33" spans="2:12" x14ac:dyDescent="0.35">
      <c r="B33" s="935"/>
      <c r="L33" s="935"/>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552" t="s">
        <v>440</v>
      </c>
      <c r="C3" s="1552"/>
      <c r="D3" s="1552"/>
      <c r="E3" s="1552"/>
      <c r="F3" s="1552"/>
      <c r="G3" s="1552"/>
      <c r="H3" s="1552"/>
      <c r="I3" s="1552"/>
      <c r="J3" s="1552"/>
      <c r="K3" s="1552"/>
      <c r="L3" s="1552"/>
      <c r="M3" s="1552"/>
      <c r="N3" s="1552"/>
      <c r="O3" s="1552"/>
      <c r="P3" s="1552"/>
    </row>
    <row r="4" spans="1:21" s="967" customFormat="1" ht="15.5" x14ac:dyDescent="0.25">
      <c r="B4" s="1472" t="str">
        <f>porsaad!$B$6</f>
        <v>Situación a 28 de febrero de 2025</v>
      </c>
      <c r="C4" s="1472"/>
      <c r="D4" s="1472"/>
      <c r="E4" s="1472"/>
      <c r="F4" s="1472"/>
      <c r="G4" s="1472"/>
      <c r="H4" s="1472"/>
      <c r="I4" s="1472"/>
      <c r="J4" s="1472"/>
      <c r="K4" s="1472"/>
      <c r="L4" s="1472"/>
      <c r="M4" s="1472"/>
      <c r="N4" s="1472"/>
      <c r="O4" s="1472"/>
      <c r="P4" s="1472"/>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75" t="s">
        <v>200</v>
      </c>
      <c r="D6" s="1676"/>
      <c r="E6" s="1676"/>
      <c r="F6" s="1676"/>
      <c r="G6" s="1676"/>
      <c r="H6" s="1676"/>
      <c r="I6" s="1676"/>
      <c r="J6" s="1676"/>
      <c r="K6" s="1676"/>
      <c r="L6" s="1676"/>
      <c r="M6" s="1676"/>
      <c r="N6" s="1676"/>
      <c r="O6" s="1676"/>
      <c r="P6" s="1677"/>
    </row>
    <row r="7" spans="1:21" s="967" customFormat="1" ht="57" customHeight="1" x14ac:dyDescent="0.25">
      <c r="B7" s="1678" t="s">
        <v>12</v>
      </c>
      <c r="C7" s="1680" t="s">
        <v>0</v>
      </c>
      <c r="D7" s="1681"/>
      <c r="E7" s="1673" t="s">
        <v>201</v>
      </c>
      <c r="F7" s="1682"/>
      <c r="G7" s="1683" t="s">
        <v>202</v>
      </c>
      <c r="H7" s="1684"/>
      <c r="I7" s="1683" t="s">
        <v>203</v>
      </c>
      <c r="J7" s="1684"/>
      <c r="K7" s="1683" t="s">
        <v>204</v>
      </c>
      <c r="L7" s="1684"/>
      <c r="M7" s="1683" t="s">
        <v>205</v>
      </c>
      <c r="N7" s="1684"/>
      <c r="O7" s="1673" t="s">
        <v>206</v>
      </c>
      <c r="P7" s="1674"/>
    </row>
    <row r="8" spans="1:21" s="972" customFormat="1" ht="12" customHeight="1" x14ac:dyDescent="0.25">
      <c r="B8" s="167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4754</v>
      </c>
      <c r="D9" s="976">
        <f>IFERROR(C9/$C9*100,"-")</f>
        <v>100</v>
      </c>
      <c r="E9" s="975">
        <v>0</v>
      </c>
      <c r="F9" s="976">
        <v>0</v>
      </c>
      <c r="G9" s="975">
        <v>4415</v>
      </c>
      <c r="H9" s="976">
        <v>92.869162810265038</v>
      </c>
      <c r="I9" s="975">
        <v>339</v>
      </c>
      <c r="J9" s="976">
        <v>7.1308371897349607</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9897</v>
      </c>
      <c r="D10" s="980">
        <f t="shared" ref="D10:D26" si="2">IFERROR(C10/$C10*100,"-")</f>
        <v>100</v>
      </c>
      <c r="E10" s="979">
        <v>1</v>
      </c>
      <c r="F10" s="980">
        <v>1.0104071940992221E-2</v>
      </c>
      <c r="G10" s="979">
        <v>7553</v>
      </c>
      <c r="H10" s="980">
        <v>76.316055370314245</v>
      </c>
      <c r="I10" s="979">
        <v>2343</v>
      </c>
      <c r="J10" s="980">
        <v>23.673840557744771</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5180</v>
      </c>
      <c r="D11" s="980">
        <f t="shared" si="2"/>
        <v>100</v>
      </c>
      <c r="E11" s="979">
        <v>297</v>
      </c>
      <c r="F11" s="980">
        <v>5.7335907335907335</v>
      </c>
      <c r="G11" s="979">
        <v>3062</v>
      </c>
      <c r="H11" s="980">
        <v>59.11196911196911</v>
      </c>
      <c r="I11" s="979">
        <v>479</v>
      </c>
      <c r="J11" s="980">
        <v>9.2471042471042466</v>
      </c>
      <c r="K11" s="979">
        <v>1078</v>
      </c>
      <c r="L11" s="980">
        <v>20.810810810810811</v>
      </c>
      <c r="M11" s="979">
        <v>264</v>
      </c>
      <c r="N11" s="980">
        <v>5.096525096525097</v>
      </c>
      <c r="O11" s="979">
        <v>0</v>
      </c>
      <c r="P11" s="980">
        <f t="shared" si="0"/>
        <v>0</v>
      </c>
      <c r="R11" s="977"/>
    </row>
    <row r="12" spans="1:21" s="962" customFormat="1" ht="16.5" customHeight="1" x14ac:dyDescent="0.25">
      <c r="A12" s="962">
        <v>4</v>
      </c>
      <c r="B12" s="978" t="s">
        <v>38</v>
      </c>
      <c r="C12" s="979">
        <f t="shared" si="1"/>
        <v>791</v>
      </c>
      <c r="D12" s="980">
        <f t="shared" si="2"/>
        <v>100</v>
      </c>
      <c r="E12" s="979">
        <v>0</v>
      </c>
      <c r="F12" s="980">
        <v>0</v>
      </c>
      <c r="G12" s="979">
        <v>640</v>
      </c>
      <c r="H12" s="980">
        <v>80.910240202275602</v>
      </c>
      <c r="I12" s="979">
        <v>151</v>
      </c>
      <c r="J12" s="980">
        <v>19.089759797724398</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15728</v>
      </c>
      <c r="D13" s="980">
        <f t="shared" si="2"/>
        <v>100</v>
      </c>
      <c r="E13" s="979">
        <v>9905</v>
      </c>
      <c r="F13" s="980">
        <v>62.976856561546292</v>
      </c>
      <c r="G13" s="979">
        <v>2089</v>
      </c>
      <c r="H13" s="980">
        <v>13.282044760935911</v>
      </c>
      <c r="I13" s="979">
        <v>1348</v>
      </c>
      <c r="J13" s="980">
        <v>8.5707019328585954</v>
      </c>
      <c r="K13" s="979">
        <v>2380</v>
      </c>
      <c r="L13" s="980">
        <v>15.132248219735503</v>
      </c>
      <c r="M13" s="979">
        <v>6</v>
      </c>
      <c r="N13" s="980">
        <v>3.8148524923702951E-2</v>
      </c>
      <c r="O13" s="979">
        <v>0</v>
      </c>
      <c r="P13" s="980">
        <f t="shared" si="0"/>
        <v>0</v>
      </c>
      <c r="R13" s="977"/>
    </row>
    <row r="14" spans="1:21" s="962" customFormat="1" ht="16.5" customHeight="1" x14ac:dyDescent="0.25">
      <c r="A14" s="962">
        <v>6</v>
      </c>
      <c r="B14" s="978" t="s">
        <v>5</v>
      </c>
      <c r="C14" s="979">
        <f t="shared" si="1"/>
        <v>338</v>
      </c>
      <c r="D14" s="980">
        <f t="shared" si="2"/>
        <v>100</v>
      </c>
      <c r="E14" s="979">
        <v>0</v>
      </c>
      <c r="F14" s="980">
        <v>0</v>
      </c>
      <c r="G14" s="979">
        <v>338</v>
      </c>
      <c r="H14" s="980">
        <v>100</v>
      </c>
      <c r="I14" s="979">
        <v>0</v>
      </c>
      <c r="J14" s="980">
        <v>0</v>
      </c>
      <c r="K14" s="979">
        <v>0</v>
      </c>
      <c r="L14" s="980">
        <v>0</v>
      </c>
      <c r="M14" s="979">
        <v>0</v>
      </c>
      <c r="N14" s="980">
        <v>0</v>
      </c>
      <c r="O14" s="979">
        <v>0</v>
      </c>
      <c r="P14" s="980">
        <f t="shared" si="0"/>
        <v>0</v>
      </c>
      <c r="R14" s="977"/>
    </row>
    <row r="15" spans="1:21" s="963" customFormat="1" ht="16.5" customHeight="1" x14ac:dyDescent="0.25">
      <c r="A15" s="963">
        <v>7</v>
      </c>
      <c r="B15" s="978" t="s">
        <v>4</v>
      </c>
      <c r="C15" s="979">
        <f t="shared" si="1"/>
        <v>49319</v>
      </c>
      <c r="D15" s="980">
        <f t="shared" si="2"/>
        <v>100</v>
      </c>
      <c r="E15" s="979">
        <v>8743</v>
      </c>
      <c r="F15" s="980">
        <v>17.72744783957501</v>
      </c>
      <c r="G15" s="979">
        <v>21069</v>
      </c>
      <c r="H15" s="980">
        <v>42.71984427908108</v>
      </c>
      <c r="I15" s="979">
        <v>14220</v>
      </c>
      <c r="J15" s="980">
        <v>28.832701392972282</v>
      </c>
      <c r="K15" s="979">
        <v>5287</v>
      </c>
      <c r="L15" s="980">
        <v>10.72000648837162</v>
      </c>
      <c r="M15" s="979">
        <v>0</v>
      </c>
      <c r="N15" s="980">
        <v>0</v>
      </c>
      <c r="O15" s="979">
        <v>0</v>
      </c>
      <c r="P15" s="980">
        <f t="shared" si="0"/>
        <v>0</v>
      </c>
      <c r="R15" s="977"/>
    </row>
    <row r="16" spans="1:21" s="963" customFormat="1" ht="16.5" customHeight="1" x14ac:dyDescent="0.25">
      <c r="A16" s="963">
        <v>8</v>
      </c>
      <c r="B16" s="978" t="s">
        <v>40</v>
      </c>
      <c r="C16" s="979">
        <f t="shared" si="1"/>
        <v>11814</v>
      </c>
      <c r="D16" s="980">
        <f t="shared" si="2"/>
        <v>100</v>
      </c>
      <c r="E16" s="979">
        <v>1186</v>
      </c>
      <c r="F16" s="980">
        <v>10.038936854579312</v>
      </c>
      <c r="G16" s="979">
        <v>8146</v>
      </c>
      <c r="H16" s="980">
        <v>68.952090739800241</v>
      </c>
      <c r="I16" s="979">
        <v>544</v>
      </c>
      <c r="J16" s="980">
        <v>4.6047062806839349</v>
      </c>
      <c r="K16" s="979">
        <v>1938</v>
      </c>
      <c r="L16" s="980">
        <v>16.404266124936516</v>
      </c>
      <c r="M16" s="979">
        <v>0</v>
      </c>
      <c r="N16" s="980">
        <v>0</v>
      </c>
      <c r="O16" s="979">
        <v>0</v>
      </c>
      <c r="P16" s="980">
        <f t="shared" si="0"/>
        <v>0</v>
      </c>
      <c r="R16" s="977"/>
    </row>
    <row r="17" spans="1:18" s="963" customFormat="1" ht="16.5" customHeight="1" x14ac:dyDescent="0.25">
      <c r="A17" s="963">
        <v>9</v>
      </c>
      <c r="B17" s="978" t="s">
        <v>41</v>
      </c>
      <c r="C17" s="979">
        <f t="shared" si="1"/>
        <v>23449</v>
      </c>
      <c r="D17" s="980">
        <f t="shared" si="2"/>
        <v>100</v>
      </c>
      <c r="E17" s="979">
        <v>7578</v>
      </c>
      <c r="F17" s="980">
        <v>32.316943153226148</v>
      </c>
      <c r="G17" s="979">
        <v>13567</v>
      </c>
      <c r="H17" s="980">
        <v>57.857477930828608</v>
      </c>
      <c r="I17" s="979">
        <v>2304</v>
      </c>
      <c r="J17" s="980">
        <v>9.8255789159452434</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25253</v>
      </c>
      <c r="D18" s="980">
        <f t="shared" si="2"/>
        <v>100</v>
      </c>
      <c r="E18" s="979">
        <v>13403</v>
      </c>
      <c r="F18" s="980">
        <v>53.074882192214787</v>
      </c>
      <c r="G18" s="979">
        <v>8478</v>
      </c>
      <c r="H18" s="980">
        <v>33.572248841721773</v>
      </c>
      <c r="I18" s="979">
        <v>1004</v>
      </c>
      <c r="J18" s="980">
        <v>3.9757652556131942</v>
      </c>
      <c r="K18" s="979">
        <v>2368</v>
      </c>
      <c r="L18" s="980">
        <v>9.3771037104502444</v>
      </c>
      <c r="M18" s="979">
        <v>0</v>
      </c>
      <c r="N18" s="980">
        <v>0</v>
      </c>
      <c r="O18" s="979">
        <v>0</v>
      </c>
      <c r="P18" s="980">
        <f t="shared" si="0"/>
        <v>0</v>
      </c>
      <c r="R18" s="977"/>
    </row>
    <row r="19" spans="1:18" s="962" customFormat="1" ht="16.5" customHeight="1" x14ac:dyDescent="0.25">
      <c r="A19" s="962">
        <v>11</v>
      </c>
      <c r="B19" s="978" t="s">
        <v>2</v>
      </c>
      <c r="C19" s="979">
        <f t="shared" si="1"/>
        <v>19555</v>
      </c>
      <c r="D19" s="980">
        <f t="shared" si="2"/>
        <v>100</v>
      </c>
      <c r="E19" s="979">
        <v>14367</v>
      </c>
      <c r="F19" s="980">
        <v>73.469700843773964</v>
      </c>
      <c r="G19" s="979">
        <v>2926</v>
      </c>
      <c r="H19" s="980">
        <v>14.962925083098952</v>
      </c>
      <c r="I19" s="979">
        <v>885</v>
      </c>
      <c r="J19" s="980">
        <v>4.525696752748658</v>
      </c>
      <c r="K19" s="979">
        <v>1377</v>
      </c>
      <c r="L19" s="980">
        <v>7.0416773203784198</v>
      </c>
      <c r="M19" s="979">
        <v>0</v>
      </c>
      <c r="N19" s="980">
        <v>0</v>
      </c>
      <c r="O19" s="979">
        <v>0</v>
      </c>
      <c r="P19" s="980">
        <f t="shared" si="0"/>
        <v>0</v>
      </c>
      <c r="R19" s="977"/>
    </row>
    <row r="20" spans="1:18" s="962" customFormat="1" ht="16.5" customHeight="1" x14ac:dyDescent="0.25">
      <c r="A20" s="962">
        <v>12</v>
      </c>
      <c r="B20" s="978" t="s">
        <v>35</v>
      </c>
      <c r="C20" s="979">
        <f t="shared" si="1"/>
        <v>16175</v>
      </c>
      <c r="D20" s="980">
        <f t="shared" si="2"/>
        <v>100</v>
      </c>
      <c r="E20" s="979">
        <v>2916</v>
      </c>
      <c r="F20" s="980">
        <v>18.027820710973725</v>
      </c>
      <c r="G20" s="979">
        <v>6647</v>
      </c>
      <c r="H20" s="980">
        <v>41.094281298299848</v>
      </c>
      <c r="I20" s="979">
        <v>3936</v>
      </c>
      <c r="J20" s="980">
        <v>24.333848531684698</v>
      </c>
      <c r="K20" s="979">
        <v>2676</v>
      </c>
      <c r="L20" s="980">
        <v>16.54404945904173</v>
      </c>
      <c r="M20" s="979">
        <v>0</v>
      </c>
      <c r="N20" s="980">
        <v>0</v>
      </c>
      <c r="O20" s="979">
        <v>0</v>
      </c>
      <c r="P20" s="980">
        <f t="shared" si="0"/>
        <v>0</v>
      </c>
      <c r="R20" s="977"/>
    </row>
    <row r="21" spans="1:18" s="962" customFormat="1" ht="16.5" customHeight="1" x14ac:dyDescent="0.25">
      <c r="A21" s="962">
        <v>13</v>
      </c>
      <c r="B21" s="978" t="s">
        <v>42</v>
      </c>
      <c r="C21" s="979">
        <f t="shared" si="1"/>
        <v>29475</v>
      </c>
      <c r="D21" s="980">
        <f t="shared" si="2"/>
        <v>100</v>
      </c>
      <c r="E21" s="979">
        <v>3633</v>
      </c>
      <c r="F21" s="980">
        <v>12.325699745547073</v>
      </c>
      <c r="G21" s="979">
        <v>16256</v>
      </c>
      <c r="H21" s="980">
        <v>55.151823579304491</v>
      </c>
      <c r="I21" s="979">
        <v>2349</v>
      </c>
      <c r="J21" s="980">
        <v>7.9694656488549622</v>
      </c>
      <c r="K21" s="979">
        <v>7237</v>
      </c>
      <c r="L21" s="980">
        <v>24.553011026293468</v>
      </c>
      <c r="M21" s="979">
        <v>0</v>
      </c>
      <c r="N21" s="980">
        <v>0</v>
      </c>
      <c r="O21" s="979">
        <v>0</v>
      </c>
      <c r="P21" s="980">
        <f t="shared" si="0"/>
        <v>0</v>
      </c>
      <c r="R21" s="977"/>
    </row>
    <row r="22" spans="1:18" s="962" customFormat="1" ht="16.5" customHeight="1" x14ac:dyDescent="0.25">
      <c r="A22" s="962">
        <v>14</v>
      </c>
      <c r="B22" s="978" t="s">
        <v>43</v>
      </c>
      <c r="C22" s="979">
        <f t="shared" si="1"/>
        <v>1374</v>
      </c>
      <c r="D22" s="980">
        <f t="shared" si="2"/>
        <v>100</v>
      </c>
      <c r="E22" s="979">
        <v>3</v>
      </c>
      <c r="F22" s="980">
        <v>0.21834061135371177</v>
      </c>
      <c r="G22" s="979">
        <v>717</v>
      </c>
      <c r="H22" s="980">
        <v>52.183406113537124</v>
      </c>
      <c r="I22" s="979">
        <v>221</v>
      </c>
      <c r="J22" s="980">
        <v>16.084425036390101</v>
      </c>
      <c r="K22" s="979">
        <v>433</v>
      </c>
      <c r="L22" s="980">
        <v>31.513828238719064</v>
      </c>
      <c r="M22" s="979">
        <v>0</v>
      </c>
      <c r="N22" s="980">
        <v>0</v>
      </c>
      <c r="O22" s="979">
        <v>0</v>
      </c>
      <c r="P22" s="980">
        <f t="shared" si="0"/>
        <v>0</v>
      </c>
      <c r="R22" s="977"/>
    </row>
    <row r="23" spans="1:18" s="962" customFormat="1" ht="16.5" customHeight="1" x14ac:dyDescent="0.25">
      <c r="A23" s="962">
        <v>15</v>
      </c>
      <c r="B23" s="978" t="s">
        <v>44</v>
      </c>
      <c r="C23" s="979">
        <f t="shared" si="1"/>
        <v>2813</v>
      </c>
      <c r="D23" s="980">
        <f t="shared" si="2"/>
        <v>100</v>
      </c>
      <c r="E23" s="979">
        <v>1607</v>
      </c>
      <c r="F23" s="980">
        <v>57.127621756132243</v>
      </c>
      <c r="G23" s="979">
        <v>814</v>
      </c>
      <c r="H23" s="980">
        <v>28.937077852826164</v>
      </c>
      <c r="I23" s="979">
        <v>264</v>
      </c>
      <c r="J23" s="980">
        <v>9.3849982225382149</v>
      </c>
      <c r="K23" s="979">
        <v>128</v>
      </c>
      <c r="L23" s="980">
        <v>4.5503021685033769</v>
      </c>
      <c r="M23" s="979">
        <v>0</v>
      </c>
      <c r="N23" s="980">
        <v>0</v>
      </c>
      <c r="O23" s="979">
        <v>0</v>
      </c>
      <c r="P23" s="980">
        <f t="shared" si="0"/>
        <v>0</v>
      </c>
      <c r="R23" s="977"/>
    </row>
    <row r="24" spans="1:18" s="962" customFormat="1" ht="16.5" customHeight="1" x14ac:dyDescent="0.25">
      <c r="A24" s="962">
        <v>16</v>
      </c>
      <c r="B24" s="978" t="s">
        <v>45</v>
      </c>
      <c r="C24" s="979">
        <f t="shared" si="1"/>
        <v>1398</v>
      </c>
      <c r="D24" s="980">
        <f t="shared" si="2"/>
        <v>100</v>
      </c>
      <c r="E24" s="979">
        <v>0</v>
      </c>
      <c r="F24" s="980">
        <v>0</v>
      </c>
      <c r="G24" s="979">
        <v>1395</v>
      </c>
      <c r="H24" s="980">
        <v>99.785407725321889</v>
      </c>
      <c r="I24" s="979">
        <v>3</v>
      </c>
      <c r="J24" s="980">
        <v>0.21459227467811159</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1102</v>
      </c>
      <c r="D25" s="980">
        <f t="shared" si="2"/>
        <v>100</v>
      </c>
      <c r="E25" s="979">
        <v>0</v>
      </c>
      <c r="F25" s="980">
        <v>0</v>
      </c>
      <c r="G25" s="979">
        <v>1006</v>
      </c>
      <c r="H25" s="980">
        <v>91.288566243194197</v>
      </c>
      <c r="I25" s="979">
        <v>96</v>
      </c>
      <c r="J25" s="980">
        <v>8.7114337568058069</v>
      </c>
      <c r="K25" s="979">
        <v>0</v>
      </c>
      <c r="L25" s="980">
        <v>0</v>
      </c>
      <c r="M25" s="979">
        <v>0</v>
      </c>
      <c r="N25" s="980">
        <v>0</v>
      </c>
      <c r="O25" s="979">
        <v>0</v>
      </c>
      <c r="P25" s="980">
        <f t="shared" si="0"/>
        <v>0</v>
      </c>
      <c r="R25" s="977"/>
    </row>
    <row r="26" spans="1:18" s="962" customFormat="1" ht="16.5" customHeight="1" x14ac:dyDescent="0.25">
      <c r="B26" s="981" t="s">
        <v>1</v>
      </c>
      <c r="C26" s="982">
        <f t="shared" si="1"/>
        <v>5</v>
      </c>
      <c r="D26" s="983">
        <f t="shared" si="2"/>
        <v>100</v>
      </c>
      <c r="E26" s="982">
        <v>4</v>
      </c>
      <c r="F26" s="983">
        <v>80</v>
      </c>
      <c r="G26" s="982">
        <v>1</v>
      </c>
      <c r="H26" s="983">
        <v>20</v>
      </c>
      <c r="I26" s="982">
        <v>0</v>
      </c>
      <c r="J26" s="983">
        <v>0</v>
      </c>
      <c r="K26" s="982">
        <v>0</v>
      </c>
      <c r="L26" s="983">
        <v>0</v>
      </c>
      <c r="M26" s="982">
        <v>0</v>
      </c>
      <c r="N26" s="983">
        <v>0</v>
      </c>
      <c r="O26" s="982">
        <v>0</v>
      </c>
      <c r="P26" s="983">
        <f t="shared" si="0"/>
        <v>0</v>
      </c>
      <c r="R26" s="977"/>
    </row>
    <row r="27" spans="1:18" s="1287" customFormat="1" x14ac:dyDescent="0.25">
      <c r="B27" s="1288" t="s">
        <v>0</v>
      </c>
      <c r="C27" s="1289">
        <f>SUM(C9:C26)</f>
        <v>218420</v>
      </c>
      <c r="D27" s="1290">
        <f>C27/$C27*100</f>
        <v>100</v>
      </c>
      <c r="E27" s="1291">
        <f>SUM(E9:E26)</f>
        <v>63643</v>
      </c>
      <c r="F27" s="1292">
        <f>E27/$C27*100</f>
        <v>29.137899459756433</v>
      </c>
      <c r="G27" s="1291">
        <f>SUM(G9:G26)</f>
        <v>99119</v>
      </c>
      <c r="H27" s="1292">
        <f>G27/$C27*100</f>
        <v>45.380001831334127</v>
      </c>
      <c r="I27" s="1291">
        <f>SUM(I9:I26)</f>
        <v>30486</v>
      </c>
      <c r="J27" s="1292">
        <f>I27/$C27*100</f>
        <v>13.957513048255654</v>
      </c>
      <c r="K27" s="1291">
        <f>SUM(K9:K26)</f>
        <v>24902</v>
      </c>
      <c r="L27" s="1292">
        <f>K27/$C27*100</f>
        <v>11.400970607087263</v>
      </c>
      <c r="M27" s="1291">
        <f>SUM(M9:M26)</f>
        <v>270</v>
      </c>
      <c r="N27" s="1292">
        <f>M27/$C27*100</f>
        <v>0.12361505356652321</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327" customFormat="1" x14ac:dyDescent="0.25">
      <c r="B43" s="960"/>
      <c r="D43" s="960"/>
      <c r="M43" s="960"/>
      <c r="N43" s="960"/>
    </row>
    <row r="44" spans="2:14" s="1327" customFormat="1" x14ac:dyDescent="0.25">
      <c r="D44" s="960"/>
      <c r="M44" s="960"/>
      <c r="N44" s="960"/>
    </row>
    <row r="45" spans="2:14" s="1327" customFormat="1" x14ac:dyDescent="0.25">
      <c r="D45" s="960"/>
      <c r="M45" s="960"/>
      <c r="N45" s="960"/>
    </row>
    <row r="46" spans="2:14" s="1327" customFormat="1" x14ac:dyDescent="0.25">
      <c r="D46" s="960"/>
      <c r="M46" s="960"/>
      <c r="N46" s="960"/>
    </row>
    <row r="47" spans="2:14" s="1327" customFormat="1" x14ac:dyDescent="0.25">
      <c r="D47" s="960"/>
      <c r="M47" s="960"/>
      <c r="N47" s="960"/>
    </row>
    <row r="48" spans="2:14" s="1327" customFormat="1" x14ac:dyDescent="0.25">
      <c r="D48" s="960"/>
    </row>
    <row r="49" spans="4:4" s="1327" customFormat="1" x14ac:dyDescent="0.25">
      <c r="D49" s="960"/>
    </row>
    <row r="50" spans="4:4" s="1327" customFormat="1" x14ac:dyDescent="0.25">
      <c r="D50" s="960"/>
    </row>
    <row r="51" spans="4:4" s="1327" customFormat="1" x14ac:dyDescent="0.25">
      <c r="D51" s="960"/>
    </row>
    <row r="52" spans="4:4" s="1327" customFormat="1" x14ac:dyDescent="0.25">
      <c r="D52" s="960"/>
    </row>
    <row r="53" spans="4:4" s="1327" customFormat="1" x14ac:dyDescent="0.25">
      <c r="D53" s="960"/>
    </row>
    <row r="54" spans="4:4" s="1327" customFormat="1" x14ac:dyDescent="0.25">
      <c r="D54" s="960"/>
    </row>
    <row r="55" spans="4:4" s="1327"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552" t="s">
        <v>443</v>
      </c>
      <c r="C3" s="1552"/>
      <c r="D3" s="1552"/>
      <c r="E3" s="1552"/>
      <c r="F3" s="1552"/>
      <c r="G3" s="1552"/>
      <c r="H3" s="1552"/>
      <c r="I3" s="1552"/>
      <c r="J3" s="1552"/>
      <c r="K3" s="1552"/>
      <c r="L3" s="1552"/>
      <c r="M3" s="1552"/>
      <c r="N3" s="1552"/>
      <c r="O3" s="1552"/>
      <c r="P3" s="1552"/>
    </row>
    <row r="4" spans="1:21" s="967" customFormat="1" ht="15.5" x14ac:dyDescent="0.25">
      <c r="B4" s="1472" t="str">
        <f>porsaad!$B$6</f>
        <v>Situación a 28 de febrero de 2025</v>
      </c>
      <c r="C4" s="1472"/>
      <c r="D4" s="1472"/>
      <c r="E4" s="1472"/>
      <c r="F4" s="1472"/>
      <c r="G4" s="1472"/>
      <c r="H4" s="1472"/>
      <c r="I4" s="1472"/>
      <c r="J4" s="1472"/>
      <c r="K4" s="1472"/>
      <c r="L4" s="1472"/>
      <c r="M4" s="1472"/>
      <c r="N4" s="1472"/>
      <c r="O4" s="1472"/>
      <c r="P4" s="1472"/>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75" t="s">
        <v>200</v>
      </c>
      <c r="D6" s="1676"/>
      <c r="E6" s="1676"/>
      <c r="F6" s="1676"/>
      <c r="G6" s="1676"/>
      <c r="H6" s="1676"/>
      <c r="I6" s="1676"/>
      <c r="J6" s="1676"/>
      <c r="K6" s="1676"/>
      <c r="L6" s="1676"/>
      <c r="M6" s="1676"/>
      <c r="N6" s="1676"/>
      <c r="O6" s="1676"/>
      <c r="P6" s="1677"/>
    </row>
    <row r="7" spans="1:21" s="967" customFormat="1" ht="57" customHeight="1" x14ac:dyDescent="0.25">
      <c r="B7" s="1678" t="s">
        <v>12</v>
      </c>
      <c r="C7" s="1680" t="s">
        <v>0</v>
      </c>
      <c r="D7" s="1681"/>
      <c r="E7" s="1673" t="s">
        <v>201</v>
      </c>
      <c r="F7" s="1682"/>
      <c r="G7" s="1683" t="s">
        <v>202</v>
      </c>
      <c r="H7" s="1684"/>
      <c r="I7" s="1683" t="s">
        <v>203</v>
      </c>
      <c r="J7" s="1684"/>
      <c r="K7" s="1683" t="s">
        <v>204</v>
      </c>
      <c r="L7" s="1684"/>
      <c r="M7" s="1683" t="s">
        <v>205</v>
      </c>
      <c r="N7" s="1684"/>
      <c r="O7" s="1673" t="s">
        <v>206</v>
      </c>
      <c r="P7" s="1674"/>
    </row>
    <row r="8" spans="1:21" s="972" customFormat="1" ht="12" customHeight="1" x14ac:dyDescent="0.25">
      <c r="B8" s="167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2372</v>
      </c>
      <c r="D9" s="976">
        <f>IFERROR(C9/$C9*100,"-")</f>
        <v>100</v>
      </c>
      <c r="E9" s="975">
        <v>0</v>
      </c>
      <c r="F9" s="976">
        <v>0</v>
      </c>
      <c r="G9" s="975">
        <v>2280</v>
      </c>
      <c r="H9" s="976">
        <v>96.121416526138276</v>
      </c>
      <c r="I9" s="975">
        <v>92</v>
      </c>
      <c r="J9" s="976">
        <v>3.87858347386172</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4133</v>
      </c>
      <c r="D10" s="980">
        <f t="shared" ref="D10:D26" si="1">IFERROR(C10/$C10*100,"-")</f>
        <v>100</v>
      </c>
      <c r="E10" s="979">
        <v>1</v>
      </c>
      <c r="F10" s="980">
        <v>2.4195499637067505E-2</v>
      </c>
      <c r="G10" s="979">
        <v>3853</v>
      </c>
      <c r="H10" s="980">
        <v>93.225260101621103</v>
      </c>
      <c r="I10" s="979">
        <v>279</v>
      </c>
      <c r="J10" s="980">
        <v>6.7505443987418339</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1761</v>
      </c>
      <c r="D11" s="980">
        <f t="shared" si="1"/>
        <v>100</v>
      </c>
      <c r="E11" s="979">
        <v>70</v>
      </c>
      <c r="F11" s="980">
        <v>3.9750141964792736</v>
      </c>
      <c r="G11" s="979">
        <v>1541</v>
      </c>
      <c r="H11" s="980">
        <v>87.507098239636576</v>
      </c>
      <c r="I11" s="979">
        <v>124</v>
      </c>
      <c r="J11" s="980">
        <v>7.0414537194775697</v>
      </c>
      <c r="K11" s="979">
        <v>3</v>
      </c>
      <c r="L11" s="980">
        <v>0.17035775127768313</v>
      </c>
      <c r="M11" s="979">
        <v>23</v>
      </c>
      <c r="N11" s="980">
        <v>1.3060760931289039</v>
      </c>
      <c r="O11" s="979">
        <v>0</v>
      </c>
      <c r="P11" s="980">
        <f t="shared" si="2"/>
        <v>0</v>
      </c>
      <c r="R11" s="977"/>
    </row>
    <row r="12" spans="1:21" s="962" customFormat="1" ht="16.5" customHeight="1" x14ac:dyDescent="0.25">
      <c r="A12" s="962">
        <v>4</v>
      </c>
      <c r="B12" s="978" t="s">
        <v>38</v>
      </c>
      <c r="C12" s="979">
        <f t="shared" si="0"/>
        <v>358</v>
      </c>
      <c r="D12" s="980">
        <f t="shared" si="1"/>
        <v>100</v>
      </c>
      <c r="E12" s="979">
        <v>0</v>
      </c>
      <c r="F12" s="980">
        <v>0</v>
      </c>
      <c r="G12" s="979">
        <v>325</v>
      </c>
      <c r="H12" s="980">
        <v>90.782122905027933</v>
      </c>
      <c r="I12" s="979">
        <v>33</v>
      </c>
      <c r="J12" s="980">
        <v>9.2178770949720672</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4727</v>
      </c>
      <c r="D13" s="980">
        <f t="shared" si="1"/>
        <v>100</v>
      </c>
      <c r="E13" s="979">
        <v>2632</v>
      </c>
      <c r="F13" s="980">
        <v>55.680135392426486</v>
      </c>
      <c r="G13" s="979">
        <v>1261</v>
      </c>
      <c r="H13" s="980">
        <v>26.676539031097946</v>
      </c>
      <c r="I13" s="979">
        <v>301</v>
      </c>
      <c r="J13" s="980">
        <v>6.3676750581764336</v>
      </c>
      <c r="K13" s="979">
        <v>532</v>
      </c>
      <c r="L13" s="980">
        <v>11.254495451660674</v>
      </c>
      <c r="M13" s="979">
        <v>1</v>
      </c>
      <c r="N13" s="980">
        <v>2.115506663845991E-2</v>
      </c>
      <c r="O13" s="979">
        <v>0</v>
      </c>
      <c r="P13" s="980">
        <f t="shared" si="2"/>
        <v>0</v>
      </c>
      <c r="R13" s="977"/>
    </row>
    <row r="14" spans="1:21" s="962" customFormat="1" ht="16.5" customHeight="1" x14ac:dyDescent="0.25">
      <c r="A14" s="962">
        <v>6</v>
      </c>
      <c r="B14" s="978" t="s">
        <v>5</v>
      </c>
      <c r="C14" s="979">
        <f t="shared" si="0"/>
        <v>167</v>
      </c>
      <c r="D14" s="980">
        <f t="shared" si="1"/>
        <v>100</v>
      </c>
      <c r="E14" s="979">
        <v>0</v>
      </c>
      <c r="F14" s="980">
        <v>0</v>
      </c>
      <c r="G14" s="979">
        <v>167</v>
      </c>
      <c r="H14" s="980">
        <v>100</v>
      </c>
      <c r="I14" s="979">
        <v>0</v>
      </c>
      <c r="J14" s="980">
        <v>0</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16065</v>
      </c>
      <c r="D15" s="980">
        <f t="shared" si="1"/>
        <v>100</v>
      </c>
      <c r="E15" s="979">
        <v>1364</v>
      </c>
      <c r="F15" s="980">
        <v>8.4905073140367264</v>
      </c>
      <c r="G15" s="979">
        <v>11334</v>
      </c>
      <c r="H15" s="980">
        <v>70.550887021475262</v>
      </c>
      <c r="I15" s="979">
        <v>1650</v>
      </c>
      <c r="J15" s="980">
        <v>10.270774976657329</v>
      </c>
      <c r="K15" s="979">
        <v>1717</v>
      </c>
      <c r="L15" s="980">
        <v>10.687830687830688</v>
      </c>
      <c r="M15" s="979">
        <v>0</v>
      </c>
      <c r="N15" s="980">
        <v>0</v>
      </c>
      <c r="O15" s="979">
        <v>0</v>
      </c>
      <c r="P15" s="980">
        <f t="shared" si="2"/>
        <v>0</v>
      </c>
      <c r="R15" s="977"/>
    </row>
    <row r="16" spans="1:21" s="963" customFormat="1" ht="16.5" customHeight="1" x14ac:dyDescent="0.25">
      <c r="A16" s="963">
        <v>8</v>
      </c>
      <c r="B16" s="978" t="s">
        <v>40</v>
      </c>
      <c r="C16" s="979">
        <f t="shared" si="0"/>
        <v>4088</v>
      </c>
      <c r="D16" s="980">
        <f t="shared" si="1"/>
        <v>100</v>
      </c>
      <c r="E16" s="979">
        <v>195</v>
      </c>
      <c r="F16" s="980">
        <v>4.7700587084148722</v>
      </c>
      <c r="G16" s="979">
        <v>3215</v>
      </c>
      <c r="H16" s="980">
        <v>78.644814090019565</v>
      </c>
      <c r="I16" s="979">
        <v>163</v>
      </c>
      <c r="J16" s="980">
        <v>3.9872798434442269</v>
      </c>
      <c r="K16" s="979">
        <v>515</v>
      </c>
      <c r="L16" s="980">
        <v>12.597847358121331</v>
      </c>
      <c r="M16" s="979">
        <v>0</v>
      </c>
      <c r="N16" s="980">
        <v>0</v>
      </c>
      <c r="O16" s="979">
        <v>0</v>
      </c>
      <c r="P16" s="980">
        <f t="shared" si="2"/>
        <v>0</v>
      </c>
      <c r="R16" s="977"/>
    </row>
    <row r="17" spans="1:18" s="963" customFormat="1" ht="16.5" customHeight="1" x14ac:dyDescent="0.25">
      <c r="A17" s="963">
        <v>9</v>
      </c>
      <c r="B17" s="978" t="s">
        <v>41</v>
      </c>
      <c r="C17" s="979">
        <f t="shared" si="0"/>
        <v>6470</v>
      </c>
      <c r="D17" s="980">
        <f t="shared" si="1"/>
        <v>100</v>
      </c>
      <c r="E17" s="979">
        <v>703</v>
      </c>
      <c r="F17" s="980">
        <v>10.865533230293662</v>
      </c>
      <c r="G17" s="979">
        <v>5395</v>
      </c>
      <c r="H17" s="980">
        <v>83.38485316846986</v>
      </c>
      <c r="I17" s="979">
        <v>372</v>
      </c>
      <c r="J17" s="980">
        <v>5.7496136012364758</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7742</v>
      </c>
      <c r="D18" s="980">
        <f t="shared" si="1"/>
        <v>100</v>
      </c>
      <c r="E18" s="979">
        <v>2942</v>
      </c>
      <c r="F18" s="980">
        <v>38.000516662361143</v>
      </c>
      <c r="G18" s="979">
        <v>3455</v>
      </c>
      <c r="H18" s="980">
        <v>44.626711444071297</v>
      </c>
      <c r="I18" s="979">
        <v>539</v>
      </c>
      <c r="J18" s="980">
        <v>6.962025316455696</v>
      </c>
      <c r="K18" s="979">
        <v>806</v>
      </c>
      <c r="L18" s="980">
        <v>10.410746577111857</v>
      </c>
      <c r="M18" s="979">
        <v>0</v>
      </c>
      <c r="N18" s="980">
        <v>0</v>
      </c>
      <c r="O18" s="979">
        <v>0</v>
      </c>
      <c r="P18" s="980">
        <f t="shared" si="2"/>
        <v>0</v>
      </c>
      <c r="R18" s="977"/>
    </row>
    <row r="19" spans="1:18" s="962" customFormat="1" ht="16.5" customHeight="1" x14ac:dyDescent="0.25">
      <c r="A19" s="962">
        <v>11</v>
      </c>
      <c r="B19" s="978" t="s">
        <v>2</v>
      </c>
      <c r="C19" s="979">
        <f t="shared" si="0"/>
        <v>6006</v>
      </c>
      <c r="D19" s="980">
        <f t="shared" si="1"/>
        <v>100</v>
      </c>
      <c r="E19" s="979">
        <v>3712</v>
      </c>
      <c r="F19" s="980">
        <v>61.804861804861808</v>
      </c>
      <c r="G19" s="979">
        <v>1720</v>
      </c>
      <c r="H19" s="980">
        <v>28.63802863802864</v>
      </c>
      <c r="I19" s="979">
        <v>310</v>
      </c>
      <c r="J19" s="980">
        <v>5.1615051615051613</v>
      </c>
      <c r="K19" s="979">
        <v>264</v>
      </c>
      <c r="L19" s="980">
        <v>4.395604395604396</v>
      </c>
      <c r="M19" s="979">
        <v>0</v>
      </c>
      <c r="N19" s="980">
        <v>0</v>
      </c>
      <c r="O19" s="979">
        <v>0</v>
      </c>
      <c r="P19" s="980">
        <f t="shared" si="2"/>
        <v>0</v>
      </c>
      <c r="R19" s="977"/>
    </row>
    <row r="20" spans="1:18" s="962" customFormat="1" ht="16.5" customHeight="1" x14ac:dyDescent="0.25">
      <c r="A20" s="962">
        <v>12</v>
      </c>
      <c r="B20" s="978" t="s">
        <v>35</v>
      </c>
      <c r="C20" s="979">
        <f t="shared" si="0"/>
        <v>5944</v>
      </c>
      <c r="D20" s="980">
        <f t="shared" si="1"/>
        <v>100</v>
      </c>
      <c r="E20" s="979">
        <v>452</v>
      </c>
      <c r="F20" s="980">
        <v>7.6043068640646023</v>
      </c>
      <c r="G20" s="979">
        <v>4030</v>
      </c>
      <c r="H20" s="980">
        <v>67.799461641991925</v>
      </c>
      <c r="I20" s="979">
        <v>1149</v>
      </c>
      <c r="J20" s="980">
        <v>19.330417227456259</v>
      </c>
      <c r="K20" s="979">
        <v>313</v>
      </c>
      <c r="L20" s="980">
        <v>5.2658142664872143</v>
      </c>
      <c r="M20" s="979">
        <v>0</v>
      </c>
      <c r="N20" s="980">
        <v>0</v>
      </c>
      <c r="O20" s="979">
        <v>0</v>
      </c>
      <c r="P20" s="980">
        <f t="shared" si="2"/>
        <v>0</v>
      </c>
      <c r="R20" s="977"/>
    </row>
    <row r="21" spans="1:18" s="962" customFormat="1" ht="16.5" customHeight="1" x14ac:dyDescent="0.25">
      <c r="A21" s="962">
        <v>13</v>
      </c>
      <c r="B21" s="978" t="s">
        <v>42</v>
      </c>
      <c r="C21" s="979">
        <f t="shared" si="0"/>
        <v>13660</v>
      </c>
      <c r="D21" s="980">
        <f t="shared" si="1"/>
        <v>100</v>
      </c>
      <c r="E21" s="979">
        <v>1366</v>
      </c>
      <c r="F21" s="980">
        <v>10</v>
      </c>
      <c r="G21" s="979">
        <v>9749</v>
      </c>
      <c r="H21" s="980">
        <v>71.368960468521223</v>
      </c>
      <c r="I21" s="979">
        <v>982</v>
      </c>
      <c r="J21" s="980">
        <v>7.1888726207906286</v>
      </c>
      <c r="K21" s="979">
        <v>1563</v>
      </c>
      <c r="L21" s="980">
        <v>11.44216691068814</v>
      </c>
      <c r="M21" s="979">
        <v>0</v>
      </c>
      <c r="N21" s="980">
        <v>0</v>
      </c>
      <c r="O21" s="979">
        <v>0</v>
      </c>
      <c r="P21" s="980">
        <f t="shared" si="2"/>
        <v>0</v>
      </c>
      <c r="R21" s="977"/>
    </row>
    <row r="22" spans="1:18" s="962" customFormat="1" ht="16.5" customHeight="1" x14ac:dyDescent="0.25">
      <c r="A22" s="962">
        <v>14</v>
      </c>
      <c r="B22" s="978" t="s">
        <v>43</v>
      </c>
      <c r="C22" s="979">
        <f t="shared" si="0"/>
        <v>761</v>
      </c>
      <c r="D22" s="980">
        <f t="shared" si="1"/>
        <v>100</v>
      </c>
      <c r="E22" s="979">
        <v>2</v>
      </c>
      <c r="F22" s="980">
        <v>0.26281208935611039</v>
      </c>
      <c r="G22" s="979">
        <v>534</v>
      </c>
      <c r="H22" s="980">
        <v>70.170827858081481</v>
      </c>
      <c r="I22" s="979">
        <v>73</v>
      </c>
      <c r="J22" s="980">
        <v>9.592641261498029</v>
      </c>
      <c r="K22" s="979">
        <v>152</v>
      </c>
      <c r="L22" s="980">
        <v>19.973718791064389</v>
      </c>
      <c r="M22" s="979">
        <v>0</v>
      </c>
      <c r="N22" s="980">
        <v>0</v>
      </c>
      <c r="O22" s="979">
        <v>0</v>
      </c>
      <c r="P22" s="980">
        <f t="shared" si="2"/>
        <v>0</v>
      </c>
      <c r="R22" s="977"/>
    </row>
    <row r="23" spans="1:18" s="962" customFormat="1" ht="16.5" customHeight="1" x14ac:dyDescent="0.25">
      <c r="A23" s="962">
        <v>15</v>
      </c>
      <c r="B23" s="978" t="s">
        <v>44</v>
      </c>
      <c r="C23" s="979">
        <f t="shared" si="0"/>
        <v>759</v>
      </c>
      <c r="D23" s="980">
        <f t="shared" si="1"/>
        <v>100</v>
      </c>
      <c r="E23" s="979">
        <v>496</v>
      </c>
      <c r="F23" s="980">
        <v>65.349143610013172</v>
      </c>
      <c r="G23" s="979">
        <v>222</v>
      </c>
      <c r="H23" s="980">
        <v>29.249011857707508</v>
      </c>
      <c r="I23" s="979">
        <v>41</v>
      </c>
      <c r="J23" s="980">
        <v>5.4018445322793154</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697</v>
      </c>
      <c r="D24" s="980">
        <f t="shared" si="1"/>
        <v>100</v>
      </c>
      <c r="E24" s="979">
        <v>0</v>
      </c>
      <c r="F24" s="980">
        <v>0</v>
      </c>
      <c r="G24" s="979">
        <v>696</v>
      </c>
      <c r="H24" s="980">
        <v>99.856527977044479</v>
      </c>
      <c r="I24" s="979">
        <v>1</v>
      </c>
      <c r="J24" s="980">
        <v>0.14347202295552369</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486</v>
      </c>
      <c r="D25" s="980">
        <f t="shared" si="1"/>
        <v>100</v>
      </c>
      <c r="E25" s="979">
        <v>0</v>
      </c>
      <c r="F25" s="980">
        <v>0</v>
      </c>
      <c r="G25" s="979">
        <v>462</v>
      </c>
      <c r="H25" s="980">
        <v>95.061728395061735</v>
      </c>
      <c r="I25" s="979">
        <v>24</v>
      </c>
      <c r="J25" s="980">
        <v>4.9382716049382713</v>
      </c>
      <c r="K25" s="979">
        <v>0</v>
      </c>
      <c r="L25" s="980">
        <v>0</v>
      </c>
      <c r="M25" s="979">
        <v>0</v>
      </c>
      <c r="N25" s="980">
        <v>0</v>
      </c>
      <c r="O25" s="979">
        <v>0</v>
      </c>
      <c r="P25" s="980">
        <f t="shared" si="2"/>
        <v>0</v>
      </c>
      <c r="R25" s="977"/>
    </row>
    <row r="26" spans="1:18" s="962" customFormat="1" ht="16.5" customHeight="1" x14ac:dyDescent="0.25">
      <c r="B26" s="981" t="s">
        <v>1</v>
      </c>
      <c r="C26" s="982">
        <f t="shared" si="0"/>
        <v>0</v>
      </c>
      <c r="D26" s="983" t="str">
        <f t="shared" si="1"/>
        <v>-</v>
      </c>
      <c r="E26" s="982">
        <v>0</v>
      </c>
      <c r="F26" s="983" t="s">
        <v>364</v>
      </c>
      <c r="G26" s="982">
        <v>0</v>
      </c>
      <c r="H26" s="983" t="s">
        <v>364</v>
      </c>
      <c r="I26" s="982">
        <v>0</v>
      </c>
      <c r="J26" s="983" t="s">
        <v>364</v>
      </c>
      <c r="K26" s="982">
        <v>0</v>
      </c>
      <c r="L26" s="983" t="s">
        <v>364</v>
      </c>
      <c r="M26" s="982">
        <v>0</v>
      </c>
      <c r="N26" s="983" t="s">
        <v>364</v>
      </c>
      <c r="O26" s="982">
        <v>0</v>
      </c>
      <c r="P26" s="983" t="str">
        <f t="shared" si="2"/>
        <v>-</v>
      </c>
      <c r="R26" s="977"/>
    </row>
    <row r="27" spans="1:18" s="1287" customFormat="1" x14ac:dyDescent="0.25">
      <c r="B27" s="1288" t="s">
        <v>0</v>
      </c>
      <c r="C27" s="1291">
        <f>SUM(C9:C26)</f>
        <v>76196</v>
      </c>
      <c r="D27" s="1292">
        <f>C27/$C27*100</f>
        <v>100</v>
      </c>
      <c r="E27" s="1291">
        <f>SUM(E9:E26)</f>
        <v>13935</v>
      </c>
      <c r="F27" s="1292">
        <f>E27/$C27*100</f>
        <v>18.288361593784451</v>
      </c>
      <c r="G27" s="1291">
        <f>SUM(G9:G26)</f>
        <v>50239</v>
      </c>
      <c r="H27" s="1292">
        <f>G27/$C27*100</f>
        <v>65.933907291721354</v>
      </c>
      <c r="I27" s="1291">
        <f>SUM(I9:I26)</f>
        <v>6133</v>
      </c>
      <c r="J27" s="1292">
        <f>I27/$C27*100</f>
        <v>8.0489789490261963</v>
      </c>
      <c r="K27" s="1291">
        <f>SUM(K9:K26)</f>
        <v>5865</v>
      </c>
      <c r="L27" s="1292">
        <f>K27/$C27*100</f>
        <v>7.6972544490524433</v>
      </c>
      <c r="M27" s="1291">
        <f>SUM(M9:M26)</f>
        <v>24</v>
      </c>
      <c r="N27" s="1292">
        <f>M27/$C27*100</f>
        <v>3.1497716415559873E-2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G45" s="1220">
        <f>IFERROR(GETPIVOTDATA("ID PRESTACION
COUNT",#REF!,"CCAA",$B45,"Grado Resuelto",$B$1,"Subtipo",G$1),0)</f>
        <v>0</v>
      </c>
    </row>
    <row r="46" spans="2:14" s="1220" customFormat="1" x14ac:dyDescent="0.25">
      <c r="B46" s="1220" t="s">
        <v>47</v>
      </c>
      <c r="G46" s="1220">
        <f>IFERROR(GETPIVOTDATA("ID PRESTACION
COUNT",#REF!,"CCAA",$B46,"Grado Resuelto",$B$1,"Subtipo",G$1),0)</f>
        <v>0</v>
      </c>
    </row>
    <row r="47" spans="2:14" s="1220" customFormat="1" x14ac:dyDescent="0.25">
      <c r="D47" s="964"/>
      <c r="M47" s="964"/>
      <c r="N47" s="964"/>
    </row>
    <row r="48" spans="2:14" s="1220" customFormat="1" x14ac:dyDescent="0.25">
      <c r="D48" s="964"/>
    </row>
    <row r="49" spans="4:4" s="1327" customFormat="1" x14ac:dyDescent="0.25">
      <c r="D49" s="960"/>
    </row>
    <row r="50" spans="4:4" s="1327"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552" t="s">
        <v>442</v>
      </c>
      <c r="C3" s="1552"/>
      <c r="D3" s="1552"/>
      <c r="E3" s="1552"/>
      <c r="F3" s="1552"/>
      <c r="G3" s="1552"/>
      <c r="H3" s="1552"/>
      <c r="I3" s="1552"/>
      <c r="J3" s="1552"/>
      <c r="K3" s="1552"/>
      <c r="L3" s="1552"/>
      <c r="M3" s="1552"/>
      <c r="N3" s="1552"/>
      <c r="O3" s="1552"/>
      <c r="P3" s="1552"/>
    </row>
    <row r="4" spans="1:21" s="967" customFormat="1" ht="15.5" x14ac:dyDescent="0.25">
      <c r="B4" s="1472" t="str">
        <f>porsaad!$B$6</f>
        <v>Situación a 28 de febrero de 2025</v>
      </c>
      <c r="C4" s="1472"/>
      <c r="D4" s="1472"/>
      <c r="E4" s="1472"/>
      <c r="F4" s="1472"/>
      <c r="G4" s="1472"/>
      <c r="H4" s="1472"/>
      <c r="I4" s="1472"/>
      <c r="J4" s="1472"/>
      <c r="K4" s="1472"/>
      <c r="L4" s="1472"/>
      <c r="M4" s="1472"/>
      <c r="N4" s="1472"/>
      <c r="O4" s="1472"/>
      <c r="P4" s="1472"/>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75" t="s">
        <v>200</v>
      </c>
      <c r="D6" s="1676"/>
      <c r="E6" s="1676"/>
      <c r="F6" s="1676"/>
      <c r="G6" s="1676"/>
      <c r="H6" s="1676"/>
      <c r="I6" s="1676"/>
      <c r="J6" s="1676"/>
      <c r="K6" s="1676"/>
      <c r="L6" s="1676"/>
      <c r="M6" s="1676"/>
      <c r="N6" s="1676"/>
      <c r="O6" s="1676"/>
      <c r="P6" s="1677"/>
    </row>
    <row r="7" spans="1:21" s="967" customFormat="1" ht="57" customHeight="1" x14ac:dyDescent="0.25">
      <c r="B7" s="1678" t="s">
        <v>12</v>
      </c>
      <c r="C7" s="1680" t="s">
        <v>0</v>
      </c>
      <c r="D7" s="1681"/>
      <c r="E7" s="1673" t="s">
        <v>201</v>
      </c>
      <c r="F7" s="1682"/>
      <c r="G7" s="1683" t="s">
        <v>202</v>
      </c>
      <c r="H7" s="1684"/>
      <c r="I7" s="1683" t="s">
        <v>203</v>
      </c>
      <c r="J7" s="1684"/>
      <c r="K7" s="1683" t="s">
        <v>204</v>
      </c>
      <c r="L7" s="1684"/>
      <c r="M7" s="1683" t="s">
        <v>205</v>
      </c>
      <c r="N7" s="1684"/>
      <c r="O7" s="1673" t="s">
        <v>206</v>
      </c>
      <c r="P7" s="1674"/>
    </row>
    <row r="8" spans="1:21" s="972" customFormat="1" ht="12" customHeight="1" x14ac:dyDescent="0.25">
      <c r="B8" s="167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2262</v>
      </c>
      <c r="D9" s="976">
        <f>IFERROR(C9/$C9*100,"-")</f>
        <v>100</v>
      </c>
      <c r="E9" s="975">
        <v>0</v>
      </c>
      <c r="F9" s="976">
        <v>0</v>
      </c>
      <c r="G9" s="975">
        <v>2126</v>
      </c>
      <c r="H9" s="976">
        <v>93.987621573828477</v>
      </c>
      <c r="I9" s="975">
        <v>136</v>
      </c>
      <c r="J9" s="976">
        <v>6.0123784261715292</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4036</v>
      </c>
      <c r="D10" s="980">
        <f t="shared" ref="D10:D26" si="1">IFERROR(C10/$C10*100,"-")</f>
        <v>100</v>
      </c>
      <c r="E10" s="979">
        <v>0</v>
      </c>
      <c r="F10" s="980">
        <v>0</v>
      </c>
      <c r="G10" s="979">
        <v>3660</v>
      </c>
      <c r="H10" s="980">
        <v>90.683845391476709</v>
      </c>
      <c r="I10" s="979">
        <v>376</v>
      </c>
      <c r="J10" s="980">
        <v>9.3161546085232896</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1852</v>
      </c>
      <c r="D11" s="980">
        <f t="shared" si="1"/>
        <v>100</v>
      </c>
      <c r="E11" s="979">
        <v>97</v>
      </c>
      <c r="F11" s="980">
        <v>5.2375809935205186</v>
      </c>
      <c r="G11" s="979">
        <v>1501</v>
      </c>
      <c r="H11" s="980">
        <v>81.047516198704102</v>
      </c>
      <c r="I11" s="979">
        <v>195</v>
      </c>
      <c r="J11" s="980">
        <v>10.529157667386608</v>
      </c>
      <c r="K11" s="979">
        <v>4</v>
      </c>
      <c r="L11" s="980">
        <v>0.21598272138228944</v>
      </c>
      <c r="M11" s="979">
        <v>55</v>
      </c>
      <c r="N11" s="980">
        <v>2.9697624190064795</v>
      </c>
      <c r="O11" s="979">
        <v>0</v>
      </c>
      <c r="P11" s="980">
        <f t="shared" si="2"/>
        <v>0</v>
      </c>
      <c r="R11" s="977"/>
    </row>
    <row r="12" spans="1:21" s="962" customFormat="1" ht="16.5" customHeight="1" x14ac:dyDescent="0.25">
      <c r="A12" s="962">
        <v>4</v>
      </c>
      <c r="B12" s="978" t="s">
        <v>38</v>
      </c>
      <c r="C12" s="979">
        <f t="shared" si="0"/>
        <v>383</v>
      </c>
      <c r="D12" s="980">
        <f t="shared" si="1"/>
        <v>100</v>
      </c>
      <c r="E12" s="979">
        <v>0</v>
      </c>
      <c r="F12" s="980">
        <v>0</v>
      </c>
      <c r="G12" s="979">
        <v>315</v>
      </c>
      <c r="H12" s="980">
        <v>82.24543080939948</v>
      </c>
      <c r="I12" s="979">
        <v>68</v>
      </c>
      <c r="J12" s="980">
        <v>17.75456919060052</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5251</v>
      </c>
      <c r="D13" s="980">
        <f t="shared" si="1"/>
        <v>100</v>
      </c>
      <c r="E13" s="979">
        <v>3202</v>
      </c>
      <c r="F13" s="980">
        <v>60.978861169301091</v>
      </c>
      <c r="G13" s="979">
        <v>825</v>
      </c>
      <c r="H13" s="980">
        <v>15.711293087031041</v>
      </c>
      <c r="I13" s="979">
        <v>433</v>
      </c>
      <c r="J13" s="980">
        <v>8.2460483717387163</v>
      </c>
      <c r="K13" s="979">
        <v>788</v>
      </c>
      <c r="L13" s="980">
        <v>15.006665397067225</v>
      </c>
      <c r="M13" s="979">
        <v>3</v>
      </c>
      <c r="N13" s="980">
        <v>5.7131974861931056E-2</v>
      </c>
      <c r="O13" s="979">
        <v>0</v>
      </c>
      <c r="P13" s="980">
        <f t="shared" si="2"/>
        <v>0</v>
      </c>
      <c r="R13" s="977"/>
    </row>
    <row r="14" spans="1:21" s="962" customFormat="1" ht="16.5" customHeight="1" x14ac:dyDescent="0.25">
      <c r="A14" s="962">
        <v>6</v>
      </c>
      <c r="B14" s="978" t="s">
        <v>5</v>
      </c>
      <c r="C14" s="979">
        <f t="shared" si="0"/>
        <v>171</v>
      </c>
      <c r="D14" s="980">
        <f t="shared" si="1"/>
        <v>100</v>
      </c>
      <c r="E14" s="979">
        <v>0</v>
      </c>
      <c r="F14" s="980">
        <v>0</v>
      </c>
      <c r="G14" s="979">
        <v>171</v>
      </c>
      <c r="H14" s="980">
        <v>100</v>
      </c>
      <c r="I14" s="979">
        <v>0</v>
      </c>
      <c r="J14" s="980">
        <v>0</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15963</v>
      </c>
      <c r="D15" s="980">
        <f t="shared" si="1"/>
        <v>100</v>
      </c>
      <c r="E15" s="979">
        <v>2202</v>
      </c>
      <c r="F15" s="980">
        <v>13.794399548956962</v>
      </c>
      <c r="G15" s="979">
        <v>9735</v>
      </c>
      <c r="H15" s="980">
        <v>60.984777297500472</v>
      </c>
      <c r="I15" s="979">
        <v>2104</v>
      </c>
      <c r="J15" s="980">
        <v>13.180479859675501</v>
      </c>
      <c r="K15" s="979">
        <v>1922</v>
      </c>
      <c r="L15" s="980">
        <v>12.040343293867068</v>
      </c>
      <c r="M15" s="979">
        <v>0</v>
      </c>
      <c r="N15" s="980">
        <v>0</v>
      </c>
      <c r="O15" s="979">
        <v>0</v>
      </c>
      <c r="P15" s="980">
        <f t="shared" si="2"/>
        <v>0</v>
      </c>
      <c r="R15" s="977"/>
    </row>
    <row r="16" spans="1:21" s="963" customFormat="1" ht="16.5" customHeight="1" x14ac:dyDescent="0.25">
      <c r="A16" s="963">
        <v>8</v>
      </c>
      <c r="B16" s="978" t="s">
        <v>40</v>
      </c>
      <c r="C16" s="979">
        <f t="shared" si="0"/>
        <v>4420</v>
      </c>
      <c r="D16" s="980">
        <f t="shared" si="1"/>
        <v>100</v>
      </c>
      <c r="E16" s="979">
        <v>339</v>
      </c>
      <c r="F16" s="980">
        <v>7.6696832579185523</v>
      </c>
      <c r="G16" s="979">
        <v>3139</v>
      </c>
      <c r="H16" s="980">
        <v>71.018099547511312</v>
      </c>
      <c r="I16" s="979">
        <v>239</v>
      </c>
      <c r="J16" s="980">
        <v>5.4072398190045252</v>
      </c>
      <c r="K16" s="979">
        <v>703</v>
      </c>
      <c r="L16" s="980">
        <v>15.904977375565609</v>
      </c>
      <c r="M16" s="979">
        <v>0</v>
      </c>
      <c r="N16" s="980">
        <v>0</v>
      </c>
      <c r="O16" s="979">
        <v>0</v>
      </c>
      <c r="P16" s="980">
        <f t="shared" si="2"/>
        <v>0</v>
      </c>
      <c r="R16" s="977"/>
    </row>
    <row r="17" spans="1:18" s="963" customFormat="1" ht="16.5" customHeight="1" x14ac:dyDescent="0.25">
      <c r="A17" s="963">
        <v>9</v>
      </c>
      <c r="B17" s="978" t="s">
        <v>41</v>
      </c>
      <c r="C17" s="979">
        <f t="shared" si="0"/>
        <v>11537</v>
      </c>
      <c r="D17" s="980">
        <f t="shared" si="1"/>
        <v>100</v>
      </c>
      <c r="E17" s="979">
        <v>2143</v>
      </c>
      <c r="F17" s="980">
        <v>18.575019502470312</v>
      </c>
      <c r="G17" s="979">
        <v>8168</v>
      </c>
      <c r="H17" s="980">
        <v>70.798301118141623</v>
      </c>
      <c r="I17" s="979">
        <v>1226</v>
      </c>
      <c r="J17" s="980">
        <v>10.626679379388056</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9580</v>
      </c>
      <c r="D18" s="980">
        <f t="shared" si="1"/>
        <v>100</v>
      </c>
      <c r="E18" s="979">
        <v>4665</v>
      </c>
      <c r="F18" s="980">
        <v>48.695198329853859</v>
      </c>
      <c r="G18" s="979">
        <v>3644</v>
      </c>
      <c r="H18" s="980">
        <v>38.037578288100207</v>
      </c>
      <c r="I18" s="979">
        <v>357</v>
      </c>
      <c r="J18" s="980">
        <v>3.7265135699373695</v>
      </c>
      <c r="K18" s="979">
        <v>914</v>
      </c>
      <c r="L18" s="980">
        <v>9.5407098121085596</v>
      </c>
      <c r="M18" s="979">
        <v>0</v>
      </c>
      <c r="N18" s="980">
        <v>0</v>
      </c>
      <c r="O18" s="979">
        <v>0</v>
      </c>
      <c r="P18" s="980">
        <f t="shared" si="2"/>
        <v>0</v>
      </c>
      <c r="R18" s="977"/>
    </row>
    <row r="19" spans="1:18" s="962" customFormat="1" ht="16.5" customHeight="1" x14ac:dyDescent="0.25">
      <c r="A19" s="962">
        <v>11</v>
      </c>
      <c r="B19" s="978" t="s">
        <v>2</v>
      </c>
      <c r="C19" s="979">
        <f t="shared" si="0"/>
        <v>6473</v>
      </c>
      <c r="D19" s="980">
        <f t="shared" si="1"/>
        <v>100</v>
      </c>
      <c r="E19" s="979">
        <v>4526</v>
      </c>
      <c r="F19" s="980">
        <v>69.921211184921987</v>
      </c>
      <c r="G19" s="979">
        <v>1205</v>
      </c>
      <c r="H19" s="980">
        <v>18.615788660590145</v>
      </c>
      <c r="I19" s="979">
        <v>303</v>
      </c>
      <c r="J19" s="980">
        <v>4.6809825428703853</v>
      </c>
      <c r="K19" s="979">
        <v>439</v>
      </c>
      <c r="L19" s="980">
        <v>6.7820176116174888</v>
      </c>
      <c r="M19" s="979">
        <v>0</v>
      </c>
      <c r="N19" s="980">
        <v>0</v>
      </c>
      <c r="O19" s="979">
        <v>0</v>
      </c>
      <c r="P19" s="980">
        <f t="shared" si="2"/>
        <v>0</v>
      </c>
      <c r="R19" s="977"/>
    </row>
    <row r="20" spans="1:18" s="962" customFormat="1" ht="16.5" customHeight="1" x14ac:dyDescent="0.25">
      <c r="A20" s="962">
        <v>12</v>
      </c>
      <c r="B20" s="978" t="s">
        <v>35</v>
      </c>
      <c r="C20" s="979">
        <f t="shared" si="0"/>
        <v>5204</v>
      </c>
      <c r="D20" s="980">
        <f t="shared" si="1"/>
        <v>100</v>
      </c>
      <c r="E20" s="979">
        <v>812</v>
      </c>
      <c r="F20" s="980">
        <v>15.603382013835512</v>
      </c>
      <c r="G20" s="979">
        <v>2584</v>
      </c>
      <c r="H20" s="980">
        <v>49.65411222136818</v>
      </c>
      <c r="I20" s="979">
        <v>1102</v>
      </c>
      <c r="J20" s="980">
        <v>21.176018447348195</v>
      </c>
      <c r="K20" s="979">
        <v>706</v>
      </c>
      <c r="L20" s="980">
        <v>13.566487317448118</v>
      </c>
      <c r="M20" s="979">
        <v>0</v>
      </c>
      <c r="N20" s="980">
        <v>0</v>
      </c>
      <c r="O20" s="979">
        <v>0</v>
      </c>
      <c r="P20" s="980">
        <f t="shared" si="2"/>
        <v>0</v>
      </c>
      <c r="R20" s="977"/>
    </row>
    <row r="21" spans="1:18" s="962" customFormat="1" ht="16.5" customHeight="1" x14ac:dyDescent="0.25">
      <c r="A21" s="962">
        <v>13</v>
      </c>
      <c r="B21" s="978" t="s">
        <v>42</v>
      </c>
      <c r="C21" s="979">
        <f t="shared" si="0"/>
        <v>10558</v>
      </c>
      <c r="D21" s="980">
        <f t="shared" si="1"/>
        <v>100</v>
      </c>
      <c r="E21" s="979">
        <v>1098</v>
      </c>
      <c r="F21" s="980">
        <v>10.399696912293994</v>
      </c>
      <c r="G21" s="979">
        <v>6506</v>
      </c>
      <c r="H21" s="980">
        <v>61.621519227126356</v>
      </c>
      <c r="I21" s="979">
        <v>919</v>
      </c>
      <c r="J21" s="980">
        <v>8.704300056828945</v>
      </c>
      <c r="K21" s="979">
        <v>2035</v>
      </c>
      <c r="L21" s="980">
        <v>19.274483803750712</v>
      </c>
      <c r="M21" s="979">
        <v>0</v>
      </c>
      <c r="N21" s="980">
        <v>0</v>
      </c>
      <c r="O21" s="979">
        <v>0</v>
      </c>
      <c r="P21" s="980">
        <f t="shared" si="2"/>
        <v>0</v>
      </c>
      <c r="R21" s="977"/>
    </row>
    <row r="22" spans="1:18" s="962" customFormat="1" ht="16.5" customHeight="1" x14ac:dyDescent="0.25">
      <c r="A22" s="962">
        <v>14</v>
      </c>
      <c r="B22" s="978" t="s">
        <v>43</v>
      </c>
      <c r="C22" s="979">
        <f t="shared" si="0"/>
        <v>427</v>
      </c>
      <c r="D22" s="980">
        <f t="shared" si="1"/>
        <v>100</v>
      </c>
      <c r="E22" s="979">
        <v>1</v>
      </c>
      <c r="F22" s="980">
        <v>0.23419203747072601</v>
      </c>
      <c r="G22" s="979">
        <v>183</v>
      </c>
      <c r="H22" s="980">
        <v>42.857142857142854</v>
      </c>
      <c r="I22" s="979">
        <v>89</v>
      </c>
      <c r="J22" s="980">
        <v>20.843091334894616</v>
      </c>
      <c r="K22" s="979">
        <v>154</v>
      </c>
      <c r="L22" s="980">
        <v>36.065573770491802</v>
      </c>
      <c r="M22" s="979">
        <v>0</v>
      </c>
      <c r="N22" s="980">
        <v>0</v>
      </c>
      <c r="O22" s="979">
        <v>0</v>
      </c>
      <c r="P22" s="980">
        <f t="shared" si="2"/>
        <v>0</v>
      </c>
      <c r="R22" s="977"/>
    </row>
    <row r="23" spans="1:18" s="962" customFormat="1" ht="16.5" customHeight="1" x14ac:dyDescent="0.25">
      <c r="A23" s="962">
        <v>15</v>
      </c>
      <c r="B23" s="978" t="s">
        <v>44</v>
      </c>
      <c r="C23" s="979">
        <f t="shared" si="0"/>
        <v>1360</v>
      </c>
      <c r="D23" s="980">
        <f t="shared" si="1"/>
        <v>100</v>
      </c>
      <c r="E23" s="979">
        <v>674</v>
      </c>
      <c r="F23" s="980">
        <v>49.558823529411768</v>
      </c>
      <c r="G23" s="979">
        <v>577</v>
      </c>
      <c r="H23" s="980">
        <v>42.42647058823529</v>
      </c>
      <c r="I23" s="979">
        <v>108</v>
      </c>
      <c r="J23" s="980">
        <v>7.9411764705882346</v>
      </c>
      <c r="K23" s="979">
        <v>1</v>
      </c>
      <c r="L23" s="980">
        <v>7.3529411764705885E-2</v>
      </c>
      <c r="M23" s="979">
        <v>0</v>
      </c>
      <c r="N23" s="980">
        <v>0</v>
      </c>
      <c r="O23" s="979">
        <v>0</v>
      </c>
      <c r="P23" s="980">
        <f t="shared" si="2"/>
        <v>0</v>
      </c>
      <c r="R23" s="977"/>
    </row>
    <row r="24" spans="1:18" s="962" customFormat="1" ht="16.5" customHeight="1" x14ac:dyDescent="0.25">
      <c r="A24" s="962">
        <v>16</v>
      </c>
      <c r="B24" s="978" t="s">
        <v>45</v>
      </c>
      <c r="C24" s="979">
        <f t="shared" si="0"/>
        <v>668</v>
      </c>
      <c r="D24" s="980">
        <f t="shared" si="1"/>
        <v>100</v>
      </c>
      <c r="E24" s="979">
        <v>0</v>
      </c>
      <c r="F24" s="980">
        <v>0</v>
      </c>
      <c r="G24" s="979">
        <v>667</v>
      </c>
      <c r="H24" s="980">
        <v>99.850299401197603</v>
      </c>
      <c r="I24" s="979">
        <v>1</v>
      </c>
      <c r="J24" s="980">
        <v>0.14970059880239522</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580</v>
      </c>
      <c r="D25" s="980">
        <f t="shared" si="1"/>
        <v>100</v>
      </c>
      <c r="E25" s="979">
        <v>0</v>
      </c>
      <c r="F25" s="980">
        <v>0</v>
      </c>
      <c r="G25" s="979">
        <v>533</v>
      </c>
      <c r="H25" s="980">
        <v>91.896551724137936</v>
      </c>
      <c r="I25" s="979">
        <v>47</v>
      </c>
      <c r="J25" s="980">
        <v>8.1034482758620676</v>
      </c>
      <c r="K25" s="979">
        <v>0</v>
      </c>
      <c r="L25" s="980">
        <v>0</v>
      </c>
      <c r="M25" s="979">
        <v>0</v>
      </c>
      <c r="N25" s="980">
        <v>0</v>
      </c>
      <c r="O25" s="979">
        <v>0</v>
      </c>
      <c r="P25" s="980">
        <f t="shared" si="2"/>
        <v>0</v>
      </c>
      <c r="R25" s="977"/>
    </row>
    <row r="26" spans="1:18" s="962" customFormat="1" ht="16.5" customHeight="1" x14ac:dyDescent="0.25">
      <c r="B26" s="981" t="s">
        <v>1</v>
      </c>
      <c r="C26" s="982">
        <f t="shared" si="0"/>
        <v>4</v>
      </c>
      <c r="D26" s="983">
        <f t="shared" si="1"/>
        <v>100</v>
      </c>
      <c r="E26" s="982">
        <v>3</v>
      </c>
      <c r="F26" s="983">
        <v>75</v>
      </c>
      <c r="G26" s="982">
        <v>1</v>
      </c>
      <c r="H26" s="983">
        <v>25</v>
      </c>
      <c r="I26" s="982">
        <v>0</v>
      </c>
      <c r="J26" s="983">
        <v>0</v>
      </c>
      <c r="K26" s="982">
        <v>0</v>
      </c>
      <c r="L26" s="983">
        <v>0</v>
      </c>
      <c r="M26" s="982">
        <v>0</v>
      </c>
      <c r="N26" s="983">
        <v>0</v>
      </c>
      <c r="O26" s="982">
        <v>0</v>
      </c>
      <c r="P26" s="983">
        <f t="shared" si="2"/>
        <v>0</v>
      </c>
      <c r="R26" s="977"/>
    </row>
    <row r="27" spans="1:18" s="1287" customFormat="1" x14ac:dyDescent="0.25">
      <c r="B27" s="1288" t="s">
        <v>0</v>
      </c>
      <c r="C27" s="1289">
        <f>SUM(C9:C26)</f>
        <v>80729</v>
      </c>
      <c r="D27" s="1290">
        <f>C27/$C27*100</f>
        <v>100</v>
      </c>
      <c r="E27" s="1291">
        <f>SUM(E9:E26)</f>
        <v>19762</v>
      </c>
      <c r="F27" s="1292">
        <f>E27/$C27*100</f>
        <v>24.479431183341799</v>
      </c>
      <c r="G27" s="1291">
        <f>SUM(G9:G26)</f>
        <v>45540</v>
      </c>
      <c r="H27" s="1292">
        <f>G27/$C27*100</f>
        <v>56.410955171004233</v>
      </c>
      <c r="I27" s="1291">
        <f>SUM(I9:I26)</f>
        <v>7703</v>
      </c>
      <c r="J27" s="1292">
        <f>I27/$C27*100</f>
        <v>9.5418003443620023</v>
      </c>
      <c r="K27" s="1291">
        <f>SUM(K9:K26)</f>
        <v>7666</v>
      </c>
      <c r="L27" s="1292">
        <f>K27/$C27*100</f>
        <v>9.4959679916758528</v>
      </c>
      <c r="M27" s="1291">
        <f>SUM(M9:M26)</f>
        <v>58</v>
      </c>
      <c r="N27" s="1292">
        <f>M27/$C27*100</f>
        <v>7.1845309616123079E-2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327" customFormat="1" x14ac:dyDescent="0.25">
      <c r="D48" s="960"/>
    </row>
    <row r="49" spans="4:4" s="1327" customFormat="1"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552" t="s">
        <v>441</v>
      </c>
      <c r="C3" s="1552"/>
      <c r="D3" s="1552"/>
      <c r="E3" s="1552"/>
      <c r="F3" s="1552"/>
      <c r="G3" s="1552"/>
      <c r="H3" s="1552"/>
      <c r="I3" s="1552"/>
      <c r="J3" s="1552"/>
      <c r="K3" s="1552"/>
      <c r="L3" s="1552"/>
      <c r="M3" s="1552"/>
      <c r="N3" s="1552"/>
      <c r="O3" s="1552"/>
      <c r="P3" s="1552"/>
    </row>
    <row r="4" spans="1:21" s="967" customFormat="1" ht="15.5" x14ac:dyDescent="0.25">
      <c r="B4" s="1472" t="str">
        <f>porsaad!$B$6</f>
        <v>Situación a 28 de febrero de 2025</v>
      </c>
      <c r="C4" s="1472"/>
      <c r="D4" s="1472"/>
      <c r="E4" s="1472"/>
      <c r="F4" s="1472"/>
      <c r="G4" s="1472"/>
      <c r="H4" s="1472"/>
      <c r="I4" s="1472"/>
      <c r="J4" s="1472"/>
      <c r="K4" s="1472"/>
      <c r="L4" s="1472"/>
      <c r="M4" s="1472"/>
      <c r="N4" s="1472"/>
      <c r="O4" s="1472"/>
      <c r="P4" s="1472"/>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75" t="s">
        <v>200</v>
      </c>
      <c r="D6" s="1676"/>
      <c r="E6" s="1676"/>
      <c r="F6" s="1676"/>
      <c r="G6" s="1676"/>
      <c r="H6" s="1676"/>
      <c r="I6" s="1676"/>
      <c r="J6" s="1676"/>
      <c r="K6" s="1676"/>
      <c r="L6" s="1676"/>
      <c r="M6" s="1676"/>
      <c r="N6" s="1676"/>
      <c r="O6" s="1676"/>
      <c r="P6" s="1677"/>
    </row>
    <row r="7" spans="1:21" s="967" customFormat="1" ht="57" customHeight="1" x14ac:dyDescent="0.25">
      <c r="B7" s="1678" t="s">
        <v>12</v>
      </c>
      <c r="C7" s="1680" t="s">
        <v>0</v>
      </c>
      <c r="D7" s="1681"/>
      <c r="E7" s="1673" t="s">
        <v>201</v>
      </c>
      <c r="F7" s="1682"/>
      <c r="G7" s="1683" t="s">
        <v>202</v>
      </c>
      <c r="H7" s="1684"/>
      <c r="I7" s="1683" t="s">
        <v>203</v>
      </c>
      <c r="J7" s="1684"/>
      <c r="K7" s="1683" t="s">
        <v>204</v>
      </c>
      <c r="L7" s="1684"/>
      <c r="M7" s="1683" t="s">
        <v>205</v>
      </c>
      <c r="N7" s="1684"/>
      <c r="O7" s="1673" t="s">
        <v>206</v>
      </c>
      <c r="P7" s="1674"/>
    </row>
    <row r="8" spans="1:21" s="972" customFormat="1" ht="12" customHeight="1" x14ac:dyDescent="0.25">
      <c r="B8" s="167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120</v>
      </c>
      <c r="D9" s="976">
        <f>IFERROR(C9/$C9*100,"-")</f>
        <v>100</v>
      </c>
      <c r="E9" s="975">
        <v>0</v>
      </c>
      <c r="F9" s="976">
        <v>0</v>
      </c>
      <c r="G9" s="975">
        <v>9</v>
      </c>
      <c r="H9" s="976">
        <v>7.5</v>
      </c>
      <c r="I9" s="975">
        <v>111</v>
      </c>
      <c r="J9" s="976">
        <v>92.5</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1728</v>
      </c>
      <c r="D10" s="980">
        <f t="shared" ref="D10:D26" si="1">IFERROR(C10/$C10*100,"-")</f>
        <v>100</v>
      </c>
      <c r="E10" s="979">
        <v>0</v>
      </c>
      <c r="F10" s="980">
        <v>0</v>
      </c>
      <c r="G10" s="979">
        <v>40</v>
      </c>
      <c r="H10" s="980">
        <v>2.3148148148148149</v>
      </c>
      <c r="I10" s="979">
        <v>1688</v>
      </c>
      <c r="J10" s="980">
        <v>97.68518518518519</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1567</v>
      </c>
      <c r="D11" s="980">
        <f t="shared" si="1"/>
        <v>100</v>
      </c>
      <c r="E11" s="979">
        <v>130</v>
      </c>
      <c r="F11" s="980">
        <v>8.2961072112316536</v>
      </c>
      <c r="G11" s="979">
        <v>20</v>
      </c>
      <c r="H11" s="980">
        <v>1.2763241863433312</v>
      </c>
      <c r="I11" s="979">
        <v>160</v>
      </c>
      <c r="J11" s="980">
        <v>10.21059349074665</v>
      </c>
      <c r="K11" s="979">
        <v>1071</v>
      </c>
      <c r="L11" s="980">
        <v>68.347160178685385</v>
      </c>
      <c r="M11" s="979">
        <v>186</v>
      </c>
      <c r="N11" s="980">
        <v>11.869814932992981</v>
      </c>
      <c r="O11" s="979">
        <v>0</v>
      </c>
      <c r="P11" s="980">
        <f t="shared" si="2"/>
        <v>0</v>
      </c>
      <c r="R11" s="977"/>
    </row>
    <row r="12" spans="1:21" s="962" customFormat="1" ht="16.5" customHeight="1" x14ac:dyDescent="0.25">
      <c r="A12" s="962">
        <v>4</v>
      </c>
      <c r="B12" s="978" t="s">
        <v>38</v>
      </c>
      <c r="C12" s="979">
        <f t="shared" si="0"/>
        <v>50</v>
      </c>
      <c r="D12" s="980">
        <f t="shared" si="1"/>
        <v>100</v>
      </c>
      <c r="E12" s="979">
        <v>0</v>
      </c>
      <c r="F12" s="980">
        <v>0</v>
      </c>
      <c r="G12" s="979">
        <v>0</v>
      </c>
      <c r="H12" s="980">
        <v>0</v>
      </c>
      <c r="I12" s="979">
        <v>50</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5750</v>
      </c>
      <c r="D13" s="980">
        <f t="shared" si="1"/>
        <v>100</v>
      </c>
      <c r="E13" s="979">
        <v>4071</v>
      </c>
      <c r="F13" s="980">
        <v>70.8</v>
      </c>
      <c r="G13" s="979">
        <v>3</v>
      </c>
      <c r="H13" s="980">
        <v>5.2173913043478258E-2</v>
      </c>
      <c r="I13" s="979">
        <v>614</v>
      </c>
      <c r="J13" s="980">
        <v>10.678260869565218</v>
      </c>
      <c r="K13" s="979">
        <v>1060</v>
      </c>
      <c r="L13" s="980">
        <v>18.434782608695652</v>
      </c>
      <c r="M13" s="979">
        <v>2</v>
      </c>
      <c r="N13" s="980">
        <v>3.4782608695652174E-2</v>
      </c>
      <c r="O13" s="979">
        <v>0</v>
      </c>
      <c r="P13" s="980">
        <f t="shared" si="2"/>
        <v>0</v>
      </c>
      <c r="R13" s="977"/>
    </row>
    <row r="14" spans="1:21" s="962" customFormat="1" ht="16.5" customHeight="1" x14ac:dyDescent="0.25">
      <c r="A14" s="962">
        <v>6</v>
      </c>
      <c r="B14" s="978" t="s">
        <v>5</v>
      </c>
      <c r="C14" s="979">
        <f t="shared" si="0"/>
        <v>0</v>
      </c>
      <c r="D14" s="980" t="str">
        <f t="shared" si="1"/>
        <v>-</v>
      </c>
      <c r="E14" s="979">
        <v>0</v>
      </c>
      <c r="F14" s="980" t="s">
        <v>364</v>
      </c>
      <c r="G14" s="979">
        <v>0</v>
      </c>
      <c r="H14" s="980" t="s">
        <v>364</v>
      </c>
      <c r="I14" s="979">
        <v>0</v>
      </c>
      <c r="J14" s="980" t="s">
        <v>364</v>
      </c>
      <c r="K14" s="979">
        <v>0</v>
      </c>
      <c r="L14" s="980" t="s">
        <v>364</v>
      </c>
      <c r="M14" s="979">
        <v>0</v>
      </c>
      <c r="N14" s="980" t="s">
        <v>364</v>
      </c>
      <c r="O14" s="979">
        <v>0</v>
      </c>
      <c r="P14" s="980" t="str">
        <f t="shared" si="2"/>
        <v>-</v>
      </c>
      <c r="R14" s="977"/>
    </row>
    <row r="15" spans="1:21" s="963" customFormat="1" ht="16.5" customHeight="1" x14ac:dyDescent="0.25">
      <c r="A15" s="963">
        <v>7</v>
      </c>
      <c r="B15" s="978" t="s">
        <v>4</v>
      </c>
      <c r="C15" s="979">
        <f t="shared" si="0"/>
        <v>17291</v>
      </c>
      <c r="D15" s="980">
        <f t="shared" si="1"/>
        <v>100</v>
      </c>
      <c r="E15" s="979">
        <v>5177</v>
      </c>
      <c r="F15" s="980">
        <v>29.940431438320513</v>
      </c>
      <c r="G15" s="979">
        <v>0</v>
      </c>
      <c r="H15" s="980">
        <v>0</v>
      </c>
      <c r="I15" s="979">
        <v>10466</v>
      </c>
      <c r="J15" s="980">
        <v>60.528598692961651</v>
      </c>
      <c r="K15" s="979">
        <v>1648</v>
      </c>
      <c r="L15" s="980">
        <v>9.530969868717829</v>
      </c>
      <c r="M15" s="979">
        <v>0</v>
      </c>
      <c r="N15" s="980">
        <v>0</v>
      </c>
      <c r="O15" s="979">
        <v>0</v>
      </c>
      <c r="P15" s="980">
        <f t="shared" si="2"/>
        <v>0</v>
      </c>
      <c r="R15" s="977"/>
    </row>
    <row r="16" spans="1:21" s="963" customFormat="1" ht="16.5" customHeight="1" x14ac:dyDescent="0.25">
      <c r="A16" s="963">
        <v>8</v>
      </c>
      <c r="B16" s="978" t="s">
        <v>40</v>
      </c>
      <c r="C16" s="979">
        <f t="shared" si="0"/>
        <v>3306</v>
      </c>
      <c r="D16" s="980">
        <f t="shared" si="1"/>
        <v>100</v>
      </c>
      <c r="E16" s="979">
        <v>652</v>
      </c>
      <c r="F16" s="980">
        <v>19.721718088324259</v>
      </c>
      <c r="G16" s="979">
        <v>1792</v>
      </c>
      <c r="H16" s="980">
        <v>54.204476709013917</v>
      </c>
      <c r="I16" s="979">
        <v>142</v>
      </c>
      <c r="J16" s="980">
        <v>4.295220810647308</v>
      </c>
      <c r="K16" s="979">
        <v>720</v>
      </c>
      <c r="L16" s="980">
        <v>21.778584392014519</v>
      </c>
      <c r="M16" s="979">
        <v>0</v>
      </c>
      <c r="N16" s="980">
        <v>0</v>
      </c>
      <c r="O16" s="979">
        <v>0</v>
      </c>
      <c r="P16" s="980">
        <f t="shared" si="2"/>
        <v>0</v>
      </c>
      <c r="R16" s="977"/>
    </row>
    <row r="17" spans="1:18" s="963" customFormat="1" ht="16.5" customHeight="1" x14ac:dyDescent="0.25">
      <c r="A17" s="963">
        <v>9</v>
      </c>
      <c r="B17" s="978" t="s">
        <v>41</v>
      </c>
      <c r="C17" s="979">
        <f t="shared" si="0"/>
        <v>5442</v>
      </c>
      <c r="D17" s="980">
        <f t="shared" si="1"/>
        <v>100</v>
      </c>
      <c r="E17" s="979">
        <v>4732</v>
      </c>
      <c r="F17" s="980">
        <v>86.953325983094459</v>
      </c>
      <c r="G17" s="979">
        <v>4</v>
      </c>
      <c r="H17" s="980">
        <v>7.3502388827636905E-2</v>
      </c>
      <c r="I17" s="979">
        <v>706</v>
      </c>
      <c r="J17" s="980">
        <v>12.973171628077912</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7931</v>
      </c>
      <c r="D18" s="980">
        <f t="shared" si="1"/>
        <v>100</v>
      </c>
      <c r="E18" s="979">
        <v>5796</v>
      </c>
      <c r="F18" s="980">
        <v>73.080317740511916</v>
      </c>
      <c r="G18" s="979">
        <v>1379</v>
      </c>
      <c r="H18" s="980">
        <v>17.387466902030006</v>
      </c>
      <c r="I18" s="979">
        <v>108</v>
      </c>
      <c r="J18" s="980">
        <v>1.3617450510654394</v>
      </c>
      <c r="K18" s="979">
        <v>648</v>
      </c>
      <c r="L18" s="980">
        <v>8.1704703063926374</v>
      </c>
      <c r="M18" s="979">
        <v>0</v>
      </c>
      <c r="N18" s="980">
        <v>0</v>
      </c>
      <c r="O18" s="979">
        <v>0</v>
      </c>
      <c r="P18" s="980">
        <f t="shared" si="2"/>
        <v>0</v>
      </c>
      <c r="R18" s="977"/>
    </row>
    <row r="19" spans="1:18" s="962" customFormat="1" ht="16.5" customHeight="1" x14ac:dyDescent="0.25">
      <c r="A19" s="962">
        <v>11</v>
      </c>
      <c r="B19" s="978" t="s">
        <v>2</v>
      </c>
      <c r="C19" s="979">
        <f t="shared" si="0"/>
        <v>7076</v>
      </c>
      <c r="D19" s="980">
        <f t="shared" si="1"/>
        <v>100</v>
      </c>
      <c r="E19" s="979">
        <v>6129</v>
      </c>
      <c r="F19" s="980">
        <v>86.616732617297913</v>
      </c>
      <c r="G19" s="979">
        <v>1</v>
      </c>
      <c r="H19" s="980">
        <v>1.4132278123233465E-2</v>
      </c>
      <c r="I19" s="979">
        <v>272</v>
      </c>
      <c r="J19" s="980">
        <v>3.8439796495195022</v>
      </c>
      <c r="K19" s="979">
        <v>674</v>
      </c>
      <c r="L19" s="980">
        <v>9.5251554550593553</v>
      </c>
      <c r="M19" s="979">
        <v>0</v>
      </c>
      <c r="N19" s="980">
        <v>0</v>
      </c>
      <c r="O19" s="979">
        <v>0</v>
      </c>
      <c r="P19" s="980">
        <f t="shared" si="2"/>
        <v>0</v>
      </c>
      <c r="R19" s="977"/>
    </row>
    <row r="20" spans="1:18" s="962" customFormat="1" ht="16.5" customHeight="1" x14ac:dyDescent="0.25">
      <c r="A20" s="962">
        <v>12</v>
      </c>
      <c r="B20" s="978" t="s">
        <v>35</v>
      </c>
      <c r="C20" s="979">
        <f t="shared" si="0"/>
        <v>5027</v>
      </c>
      <c r="D20" s="980">
        <f t="shared" si="1"/>
        <v>100</v>
      </c>
      <c r="E20" s="979">
        <v>1652</v>
      </c>
      <c r="F20" s="980">
        <v>32.862542271732643</v>
      </c>
      <c r="G20" s="979">
        <v>33</v>
      </c>
      <c r="H20" s="980">
        <v>0.65645514223194745</v>
      </c>
      <c r="I20" s="979">
        <v>1685</v>
      </c>
      <c r="J20" s="980">
        <v>33.518997413964591</v>
      </c>
      <c r="K20" s="979">
        <v>1657</v>
      </c>
      <c r="L20" s="980">
        <v>32.962005172070818</v>
      </c>
      <c r="M20" s="979">
        <v>0</v>
      </c>
      <c r="N20" s="980">
        <v>0</v>
      </c>
      <c r="O20" s="979">
        <v>0</v>
      </c>
      <c r="P20" s="980">
        <f t="shared" si="2"/>
        <v>0</v>
      </c>
      <c r="R20" s="977"/>
    </row>
    <row r="21" spans="1:18" s="962" customFormat="1" ht="16.5" customHeight="1" x14ac:dyDescent="0.25">
      <c r="A21" s="962">
        <v>13</v>
      </c>
      <c r="B21" s="978" t="s">
        <v>42</v>
      </c>
      <c r="C21" s="979">
        <f t="shared" si="0"/>
        <v>5257</v>
      </c>
      <c r="D21" s="980">
        <f t="shared" si="1"/>
        <v>100</v>
      </c>
      <c r="E21" s="979">
        <v>1169</v>
      </c>
      <c r="F21" s="980">
        <v>22.237017310252995</v>
      </c>
      <c r="G21" s="979">
        <v>1</v>
      </c>
      <c r="H21" s="980">
        <v>1.9022256039566292E-2</v>
      </c>
      <c r="I21" s="979">
        <v>448</v>
      </c>
      <c r="J21" s="980">
        <v>8.5219707057256997</v>
      </c>
      <c r="K21" s="979">
        <v>3639</v>
      </c>
      <c r="L21" s="980">
        <v>69.221989727981736</v>
      </c>
      <c r="M21" s="979">
        <v>0</v>
      </c>
      <c r="N21" s="980">
        <v>0</v>
      </c>
      <c r="O21" s="979">
        <v>0</v>
      </c>
      <c r="P21" s="980">
        <f t="shared" si="2"/>
        <v>0</v>
      </c>
      <c r="R21" s="977"/>
    </row>
    <row r="22" spans="1:18" s="962" customFormat="1" ht="16.5" customHeight="1" x14ac:dyDescent="0.25">
      <c r="A22" s="962">
        <v>14</v>
      </c>
      <c r="B22" s="978" t="s">
        <v>43</v>
      </c>
      <c r="C22" s="979">
        <f t="shared" si="0"/>
        <v>186</v>
      </c>
      <c r="D22" s="980">
        <f t="shared" si="1"/>
        <v>100</v>
      </c>
      <c r="E22" s="979">
        <v>0</v>
      </c>
      <c r="F22" s="980">
        <v>0</v>
      </c>
      <c r="G22" s="979">
        <v>0</v>
      </c>
      <c r="H22" s="980">
        <v>0</v>
      </c>
      <c r="I22" s="979">
        <v>59</v>
      </c>
      <c r="J22" s="980">
        <v>31.72043010752688</v>
      </c>
      <c r="K22" s="979">
        <v>127</v>
      </c>
      <c r="L22" s="980">
        <v>68.27956989247312</v>
      </c>
      <c r="M22" s="979">
        <v>0</v>
      </c>
      <c r="N22" s="980">
        <v>0</v>
      </c>
      <c r="O22" s="979">
        <v>0</v>
      </c>
      <c r="P22" s="980">
        <f t="shared" si="2"/>
        <v>0</v>
      </c>
      <c r="R22" s="977"/>
    </row>
    <row r="23" spans="1:18" s="962" customFormat="1" ht="16.5" customHeight="1" x14ac:dyDescent="0.25">
      <c r="A23" s="962">
        <v>15</v>
      </c>
      <c r="B23" s="978" t="s">
        <v>44</v>
      </c>
      <c r="C23" s="979">
        <f t="shared" si="0"/>
        <v>694</v>
      </c>
      <c r="D23" s="980">
        <f t="shared" si="1"/>
        <v>100</v>
      </c>
      <c r="E23" s="979">
        <v>437</v>
      </c>
      <c r="F23" s="980">
        <v>62.968299711815568</v>
      </c>
      <c r="G23" s="979">
        <v>15</v>
      </c>
      <c r="H23" s="980">
        <v>2.1613832853025938</v>
      </c>
      <c r="I23" s="979">
        <v>115</v>
      </c>
      <c r="J23" s="980">
        <v>16.570605187319885</v>
      </c>
      <c r="K23" s="979">
        <v>127</v>
      </c>
      <c r="L23" s="980">
        <v>18.29971181556196</v>
      </c>
      <c r="M23" s="979">
        <v>0</v>
      </c>
      <c r="N23" s="980">
        <v>0</v>
      </c>
      <c r="O23" s="979">
        <v>0</v>
      </c>
      <c r="P23" s="980">
        <f t="shared" si="2"/>
        <v>0</v>
      </c>
      <c r="R23" s="977"/>
    </row>
    <row r="24" spans="1:18" s="962" customFormat="1" ht="16.5" customHeight="1" x14ac:dyDescent="0.25">
      <c r="A24" s="962">
        <v>16</v>
      </c>
      <c r="B24" s="978" t="s">
        <v>45</v>
      </c>
      <c r="C24" s="979">
        <f t="shared" si="0"/>
        <v>33</v>
      </c>
      <c r="D24" s="980">
        <f t="shared" si="1"/>
        <v>100</v>
      </c>
      <c r="E24" s="979">
        <v>0</v>
      </c>
      <c r="F24" s="980">
        <v>0</v>
      </c>
      <c r="G24" s="979">
        <v>32</v>
      </c>
      <c r="H24" s="980">
        <v>96.969696969696969</v>
      </c>
      <c r="I24" s="979">
        <v>1</v>
      </c>
      <c r="J24" s="980">
        <v>3.0303030303030303</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36</v>
      </c>
      <c r="D25" s="980">
        <f t="shared" si="1"/>
        <v>100</v>
      </c>
      <c r="E25" s="979">
        <v>0</v>
      </c>
      <c r="F25" s="980">
        <v>0</v>
      </c>
      <c r="G25" s="979">
        <v>11</v>
      </c>
      <c r="H25" s="980">
        <v>30.555555555555557</v>
      </c>
      <c r="I25" s="979">
        <v>25</v>
      </c>
      <c r="J25" s="980">
        <v>69.444444444444443</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5">
      <c r="B27" s="1288" t="s">
        <v>0</v>
      </c>
      <c r="C27" s="1291">
        <f>SUM(C9:C26)</f>
        <v>61495</v>
      </c>
      <c r="D27" s="1292">
        <f>C27/$C27*100</f>
        <v>100</v>
      </c>
      <c r="E27" s="1291">
        <f>SUM(E9:E26)</f>
        <v>29946</v>
      </c>
      <c r="F27" s="1292">
        <f>E27/$C27*100</f>
        <v>48.696642003414915</v>
      </c>
      <c r="G27" s="1291">
        <f>SUM(G9:G26)</f>
        <v>3340</v>
      </c>
      <c r="H27" s="1292">
        <f>G27/$C27*100</f>
        <v>5.4313358809659329</v>
      </c>
      <c r="I27" s="1291">
        <f>SUM(I9:I26)</f>
        <v>16650</v>
      </c>
      <c r="J27" s="1292">
        <f>I27/$C27*100</f>
        <v>27.07537198146191</v>
      </c>
      <c r="K27" s="1291">
        <f>SUM(K9:K26)</f>
        <v>11371</v>
      </c>
      <c r="L27" s="1292">
        <f>K27/$C27*100</f>
        <v>18.490934222294495</v>
      </c>
      <c r="M27" s="1291">
        <f>SUM(M9:M26)</f>
        <v>188</v>
      </c>
      <c r="N27" s="1292">
        <f>M27/$C27*100</f>
        <v>0.3057159118627531</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220"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89"/>
      <c r="C2" s="1689"/>
      <c r="D2" s="1689"/>
      <c r="E2" s="1689"/>
      <c r="F2" s="1689"/>
      <c r="G2" s="1689"/>
      <c r="H2" s="1689"/>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690" t="s">
        <v>444</v>
      </c>
      <c r="C4" s="1690"/>
      <c r="D4" s="1690"/>
      <c r="E4" s="1690"/>
      <c r="F4" s="1690"/>
      <c r="G4" s="1690"/>
      <c r="H4" s="1690"/>
      <c r="I4" s="1690"/>
      <c r="J4" s="1690"/>
      <c r="K4" s="1690"/>
      <c r="L4" s="1690"/>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691" t="s">
        <v>498</v>
      </c>
      <c r="C5" s="1691"/>
      <c r="D5" s="1691"/>
      <c r="E5" s="1691"/>
      <c r="F5" s="1691"/>
      <c r="G5" s="1691"/>
      <c r="H5" s="1691"/>
      <c r="I5" s="1691"/>
      <c r="J5" s="1691"/>
      <c r="K5" s="1691"/>
      <c r="L5" s="1691"/>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88"/>
      <c r="D7" s="1688"/>
      <c r="E7" s="1688"/>
      <c r="F7" s="1688"/>
      <c r="G7" s="1688"/>
      <c r="H7" s="1688"/>
      <c r="I7" s="127"/>
      <c r="J7" s="1688"/>
      <c r="K7" s="1688"/>
      <c r="L7" s="1688"/>
      <c r="M7" s="1688"/>
      <c r="N7" s="127"/>
      <c r="O7" s="127"/>
      <c r="P7" s="127"/>
      <c r="Q7" s="1688"/>
      <c r="R7" s="1688"/>
      <c r="S7" s="1688"/>
      <c r="T7" s="1688"/>
      <c r="U7" s="1688"/>
      <c r="V7" s="1688"/>
      <c r="W7" s="127"/>
      <c r="X7" s="127"/>
      <c r="AF7" s="1685"/>
      <c r="AG7" s="1685"/>
      <c r="AH7" s="1685"/>
      <c r="AI7" s="1685"/>
      <c r="AJ7" s="1685"/>
      <c r="AK7" s="1685"/>
      <c r="AL7" s="1685"/>
      <c r="AM7" s="1685"/>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86"/>
      <c r="B9" s="207" t="s">
        <v>139</v>
      </c>
      <c r="C9" s="1007">
        <v>240479</v>
      </c>
      <c r="D9" s="1008">
        <v>0.35590137489085233</v>
      </c>
      <c r="E9" s="1009"/>
      <c r="F9" s="1009"/>
      <c r="G9" s="1009"/>
      <c r="H9" s="1009" t="s">
        <v>140</v>
      </c>
      <c r="I9" s="207">
        <v>186931</v>
      </c>
      <c r="J9" s="1008">
        <v>0.27674171059897462</v>
      </c>
      <c r="K9" s="1009"/>
      <c r="L9" s="1009"/>
      <c r="M9" s="1009"/>
      <c r="N9" s="127"/>
      <c r="O9" s="1687"/>
      <c r="P9" s="1010"/>
      <c r="Q9" s="1009"/>
      <c r="R9" s="1009"/>
      <c r="S9" s="1009"/>
      <c r="T9" s="1009"/>
      <c r="U9" s="1009"/>
      <c r="V9" s="1009"/>
      <c r="W9" s="127"/>
      <c r="X9" s="127"/>
      <c r="AD9" s="1686"/>
      <c r="AE9" s="1011"/>
      <c r="AF9" s="1012"/>
      <c r="AG9" s="1012"/>
      <c r="AH9" s="1012"/>
      <c r="AI9" s="1012"/>
      <c r="AJ9" s="1012"/>
      <c r="AK9" s="1012"/>
      <c r="AL9" s="1012"/>
      <c r="AM9" s="1012"/>
    </row>
    <row r="10" spans="1:39" s="201" customFormat="1" x14ac:dyDescent="0.35">
      <c r="A10" s="1686"/>
      <c r="B10" s="207" t="s">
        <v>143</v>
      </c>
      <c r="C10" s="1007">
        <v>158135</v>
      </c>
      <c r="D10" s="1008">
        <v>0.23403483846142462</v>
      </c>
      <c r="E10" s="1009"/>
      <c r="F10" s="1009"/>
      <c r="G10" s="1009"/>
      <c r="H10" s="1009" t="s">
        <v>142</v>
      </c>
      <c r="I10" s="207">
        <v>320792</v>
      </c>
      <c r="J10" s="1008">
        <v>0.47491602156125134</v>
      </c>
      <c r="K10" s="1009"/>
      <c r="L10" s="1009"/>
      <c r="M10" s="1009"/>
      <c r="N10" s="127"/>
      <c r="O10" s="1687"/>
      <c r="P10" s="1010"/>
      <c r="Q10" s="1009"/>
      <c r="R10" s="1009"/>
      <c r="S10" s="1009"/>
      <c r="T10" s="1009"/>
      <c r="U10" s="1009"/>
      <c r="V10" s="1009"/>
      <c r="W10" s="127"/>
      <c r="X10" s="127"/>
      <c r="AD10" s="1686"/>
      <c r="AE10" s="1011"/>
      <c r="AF10" s="1012"/>
      <c r="AG10" s="1012"/>
      <c r="AH10" s="1012"/>
      <c r="AI10" s="1012"/>
      <c r="AJ10" s="1012"/>
      <c r="AK10" s="1012"/>
      <c r="AL10" s="1012"/>
      <c r="AM10" s="1012"/>
    </row>
    <row r="11" spans="1:39" s="201" customFormat="1" x14ac:dyDescent="0.35">
      <c r="A11" s="1686"/>
      <c r="B11" s="207" t="s">
        <v>141</v>
      </c>
      <c r="C11" s="1007">
        <v>135781</v>
      </c>
      <c r="D11" s="1008">
        <v>0.20095161982565971</v>
      </c>
      <c r="E11" s="1009"/>
      <c r="F11" s="1009"/>
      <c r="G11" s="1009"/>
      <c r="H11" s="1009" t="s">
        <v>144</v>
      </c>
      <c r="I11" s="207">
        <v>118985</v>
      </c>
      <c r="J11" s="1008">
        <v>0.17615115970929915</v>
      </c>
      <c r="K11" s="1009"/>
      <c r="L11" s="1009"/>
      <c r="M11" s="1009"/>
      <c r="N11" s="127"/>
      <c r="O11" s="1687"/>
      <c r="P11" s="1010"/>
      <c r="Q11" s="1009"/>
      <c r="R11" s="1009"/>
      <c r="S11" s="1009"/>
      <c r="T11" s="1009"/>
      <c r="U11" s="1009"/>
      <c r="V11" s="1009"/>
      <c r="W11" s="127"/>
      <c r="X11" s="127"/>
      <c r="AD11" s="1686"/>
      <c r="AE11" s="1011"/>
      <c r="AF11" s="1012"/>
      <c r="AG11" s="1012"/>
      <c r="AH11" s="1012"/>
      <c r="AI11" s="1012"/>
      <c r="AJ11" s="1012"/>
      <c r="AK11" s="1012"/>
      <c r="AL11" s="1012"/>
      <c r="AM11" s="1012"/>
    </row>
    <row r="12" spans="1:39" s="201" customFormat="1" x14ac:dyDescent="0.35">
      <c r="A12" s="1686"/>
      <c r="B12" s="207" t="s">
        <v>147</v>
      </c>
      <c r="C12" s="1007">
        <v>29195</v>
      </c>
      <c r="D12" s="1008">
        <v>4.3207683997099261E-2</v>
      </c>
      <c r="E12" s="1009"/>
      <c r="F12" s="1009"/>
      <c r="G12" s="1009"/>
      <c r="H12" s="1009" t="s">
        <v>146</v>
      </c>
      <c r="I12" s="207">
        <v>42834</v>
      </c>
      <c r="J12" s="1008">
        <v>6.3413529226273219E-2</v>
      </c>
      <c r="K12" s="1009"/>
      <c r="L12" s="1009"/>
      <c r="M12" s="1009"/>
      <c r="N12" s="127"/>
      <c r="O12" s="1687"/>
      <c r="P12" s="1010"/>
      <c r="Q12" s="1009"/>
      <c r="R12" s="1009"/>
      <c r="S12" s="1009"/>
      <c r="T12" s="1009"/>
      <c r="U12" s="1009"/>
      <c r="V12" s="1009"/>
      <c r="W12" s="127"/>
      <c r="X12" s="127"/>
      <c r="AD12" s="1686"/>
      <c r="AE12" s="1011"/>
      <c r="AF12" s="1012"/>
      <c r="AG12" s="1012"/>
      <c r="AH12" s="1012"/>
      <c r="AI12" s="1012"/>
      <c r="AJ12" s="1012"/>
      <c r="AK12" s="1012"/>
      <c r="AL12" s="1012"/>
      <c r="AM12" s="1012"/>
    </row>
    <row r="13" spans="1:39" s="201" customFormat="1" x14ac:dyDescent="0.35">
      <c r="A13" s="1686"/>
      <c r="B13" s="207" t="s">
        <v>145</v>
      </c>
      <c r="C13" s="1007">
        <v>22105</v>
      </c>
      <c r="D13" s="1008">
        <v>3.2714706448223295E-2</v>
      </c>
      <c r="E13" s="1009"/>
      <c r="F13" s="1009"/>
      <c r="G13" s="1009"/>
      <c r="H13" s="1009" t="s">
        <v>148</v>
      </c>
      <c r="I13" s="207">
        <v>5929</v>
      </c>
      <c r="J13" s="1008">
        <v>8.7775789042016609E-3</v>
      </c>
      <c r="K13" s="1009"/>
      <c r="L13" s="1009"/>
      <c r="M13" s="1009"/>
      <c r="N13" s="127"/>
      <c r="O13" s="1687"/>
      <c r="P13" s="1010"/>
      <c r="Q13" s="1009"/>
      <c r="R13" s="1009"/>
      <c r="S13" s="1009"/>
      <c r="T13" s="1009"/>
      <c r="U13" s="1009"/>
      <c r="V13" s="1009"/>
      <c r="W13" s="127"/>
      <c r="X13" s="127"/>
      <c r="AD13" s="1686"/>
      <c r="AE13" s="1011"/>
      <c r="AF13" s="1012"/>
      <c r="AG13" s="1012"/>
      <c r="AH13" s="1012"/>
      <c r="AI13" s="1012"/>
      <c r="AJ13" s="1012"/>
      <c r="AK13" s="1012"/>
      <c r="AL13" s="1012"/>
      <c r="AM13" s="1012"/>
    </row>
    <row r="14" spans="1:39" s="201" customFormat="1" x14ac:dyDescent="0.35">
      <c r="A14" s="1686"/>
      <c r="B14" s="207" t="s">
        <v>151</v>
      </c>
      <c r="C14" s="1007">
        <v>11384</v>
      </c>
      <c r="D14" s="1008">
        <v>1.6847962823188147E-2</v>
      </c>
      <c r="E14" s="1009"/>
      <c r="F14" s="1009"/>
      <c r="G14" s="1009"/>
      <c r="H14" s="1009" t="s">
        <v>150</v>
      </c>
      <c r="I14" s="207">
        <v>880</v>
      </c>
      <c r="J14" s="1009"/>
      <c r="K14" s="1009"/>
      <c r="L14" s="1009"/>
      <c r="M14" s="1009"/>
      <c r="N14" s="127"/>
      <c r="O14" s="1687"/>
      <c r="P14" s="1010"/>
      <c r="Q14" s="1009"/>
      <c r="R14" s="1009"/>
      <c r="S14" s="1009"/>
      <c r="T14" s="1009"/>
      <c r="U14" s="1009"/>
      <c r="V14" s="1009"/>
      <c r="W14" s="127"/>
      <c r="X14" s="127"/>
      <c r="AD14" s="1686"/>
      <c r="AE14" s="1011"/>
      <c r="AF14" s="1012"/>
      <c r="AG14" s="1012"/>
      <c r="AH14" s="1012"/>
      <c r="AI14" s="1012"/>
      <c r="AJ14" s="1012"/>
      <c r="AK14" s="1012"/>
      <c r="AL14" s="1012"/>
      <c r="AM14" s="1012"/>
    </row>
    <row r="15" spans="1:39" s="201" customFormat="1" x14ac:dyDescent="0.35">
      <c r="A15" s="1686"/>
      <c r="B15" s="207" t="s">
        <v>149</v>
      </c>
      <c r="C15" s="1007">
        <v>11858</v>
      </c>
      <c r="D15" s="1008">
        <v>1.7549467951279433E-2</v>
      </c>
      <c r="E15" s="1009"/>
      <c r="F15" s="1009"/>
      <c r="G15" s="1009"/>
      <c r="H15" s="1009"/>
      <c r="I15" s="127"/>
      <c r="J15" s="1009"/>
      <c r="K15" s="1009"/>
      <c r="L15" s="1009"/>
      <c r="M15" s="1009"/>
      <c r="N15" s="127"/>
      <c r="O15" s="1687"/>
      <c r="P15" s="1010"/>
      <c r="Q15" s="1009"/>
      <c r="R15" s="1009"/>
      <c r="S15" s="1009"/>
      <c r="T15" s="1009"/>
      <c r="U15" s="1009"/>
      <c r="V15" s="1009"/>
      <c r="W15" s="127"/>
      <c r="X15" s="127"/>
      <c r="AD15" s="1686"/>
      <c r="AE15" s="1011"/>
      <c r="AF15" s="1012"/>
      <c r="AG15" s="1012"/>
      <c r="AH15" s="1012"/>
      <c r="AI15" s="1012"/>
      <c r="AJ15" s="1012"/>
      <c r="AK15" s="1012"/>
      <c r="AL15" s="1012"/>
      <c r="AM15" s="1012"/>
    </row>
    <row r="16" spans="1:39" s="201" customFormat="1" x14ac:dyDescent="0.35">
      <c r="A16" s="1686"/>
      <c r="B16" s="207" t="s">
        <v>191</v>
      </c>
      <c r="C16" s="1007">
        <v>8769</v>
      </c>
      <c r="D16" s="1008">
        <v>1.2977844869688763E-2</v>
      </c>
      <c r="E16" s="1009"/>
      <c r="F16" s="1009"/>
      <c r="G16" s="1009"/>
      <c r="H16" s="1009"/>
      <c r="I16" s="127"/>
      <c r="J16" s="1009"/>
      <c r="K16" s="1009"/>
      <c r="L16" s="1009"/>
      <c r="M16" s="1009"/>
      <c r="N16" s="127"/>
      <c r="O16" s="1687"/>
      <c r="P16" s="1010"/>
      <c r="Q16" s="1009"/>
      <c r="R16" s="1009"/>
      <c r="S16" s="1009"/>
      <c r="T16" s="1009"/>
      <c r="U16" s="1009"/>
      <c r="V16" s="1009"/>
      <c r="W16" s="127"/>
      <c r="X16" s="127"/>
      <c r="AD16" s="1686"/>
      <c r="AE16" s="1011"/>
      <c r="AF16" s="1012"/>
      <c r="AG16" s="1012"/>
      <c r="AH16" s="1012"/>
      <c r="AI16" s="1012"/>
      <c r="AJ16" s="1012"/>
      <c r="AK16" s="1012"/>
      <c r="AL16" s="1012"/>
      <c r="AM16" s="1012"/>
    </row>
    <row r="17" spans="1:28" s="201" customFormat="1" x14ac:dyDescent="0.35">
      <c r="A17" s="1013"/>
      <c r="B17" s="207" t="s">
        <v>150</v>
      </c>
      <c r="C17" s="205">
        <v>57984</v>
      </c>
      <c r="D17" s="1008">
        <v>8.5814500732584467E-2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185679</v>
      </c>
      <c r="D19" s="206">
        <v>0.27453053222365309</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490672</v>
      </c>
      <c r="D20" s="206">
        <v>0.72546946777634691</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2" t="s">
        <v>447</v>
      </c>
      <c r="C6" s="1552"/>
      <c r="D6" s="1552"/>
      <c r="E6" s="1552"/>
      <c r="F6" s="1552"/>
      <c r="G6" s="1552"/>
      <c r="H6" s="1552"/>
      <c r="I6" s="1552"/>
      <c r="J6" s="1552"/>
      <c r="K6" s="1552"/>
      <c r="L6" s="1552"/>
      <c r="M6" s="1552"/>
      <c r="N6" s="1552"/>
      <c r="O6" s="1016"/>
    </row>
    <row r="7" spans="1:17" s="621" customFormat="1" ht="11.25" customHeight="1" x14ac:dyDescent="0.25">
      <c r="A7" s="1015"/>
      <c r="B7" s="1552"/>
      <c r="C7" s="1552"/>
      <c r="D7" s="1552"/>
      <c r="E7" s="1552"/>
      <c r="F7" s="1552"/>
      <c r="G7" s="1552"/>
      <c r="H7" s="1552"/>
      <c r="I7" s="1552"/>
      <c r="J7" s="1552"/>
      <c r="K7" s="1552"/>
      <c r="L7" s="1552"/>
      <c r="M7" s="1552"/>
      <c r="N7" s="1552"/>
      <c r="O7" s="1016"/>
    </row>
    <row r="8" spans="1:17" s="621" customFormat="1" ht="15.75" customHeight="1" x14ac:dyDescent="0.25">
      <c r="A8" s="1015"/>
      <c r="B8" s="1692" t="str">
        <f>porsaad!$B$6</f>
        <v>Situación a 28 de febrero de 2025</v>
      </c>
      <c r="C8" s="1692"/>
      <c r="D8" s="1692"/>
      <c r="E8" s="1692"/>
      <c r="F8" s="1692"/>
      <c r="G8" s="1692"/>
      <c r="H8" s="1692"/>
      <c r="I8" s="1692"/>
      <c r="J8" s="1692"/>
      <c r="K8" s="1692"/>
      <c r="L8" s="1692"/>
      <c r="M8" s="1692"/>
      <c r="N8" s="1692"/>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693" t="s">
        <v>0</v>
      </c>
      <c r="D11" s="1693"/>
      <c r="E11" s="1693"/>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16173</v>
      </c>
      <c r="D13" s="1019">
        <v>71848</v>
      </c>
      <c r="E13" s="1019" t="e">
        <v>#REF!</v>
      </c>
      <c r="F13" s="1019">
        <v>88021</v>
      </c>
      <c r="G13" s="129">
        <v>0.18374024380545551</v>
      </c>
      <c r="H13" s="129">
        <v>0.81625975619454449</v>
      </c>
      <c r="I13" s="129">
        <v>0.27453053222365309</v>
      </c>
      <c r="M13" s="1019"/>
      <c r="N13" s="1019"/>
      <c r="O13" s="1020"/>
      <c r="P13" s="1020"/>
      <c r="Q13" s="1020"/>
    </row>
    <row r="14" spans="1:17" s="101" customFormat="1" x14ac:dyDescent="0.35">
      <c r="B14" s="101" t="s">
        <v>7</v>
      </c>
      <c r="C14" s="1019">
        <v>7359</v>
      </c>
      <c r="D14" s="1019">
        <v>16872</v>
      </c>
      <c r="E14" s="1019" t="e">
        <v>#REF!</v>
      </c>
      <c r="F14" s="1019">
        <v>24231</v>
      </c>
      <c r="G14" s="129">
        <v>0.3037018695060047</v>
      </c>
      <c r="H14" s="129">
        <v>0.69629813049399525</v>
      </c>
      <c r="I14" s="129">
        <v>0.27453053222365309</v>
      </c>
      <c r="M14" s="1019"/>
      <c r="N14" s="1019"/>
      <c r="O14" s="1020"/>
      <c r="P14" s="1020"/>
      <c r="Q14" s="1020"/>
    </row>
    <row r="15" spans="1:17" s="101" customFormat="1" x14ac:dyDescent="0.35">
      <c r="B15" s="101" t="s">
        <v>37</v>
      </c>
      <c r="C15" s="1019">
        <v>3366</v>
      </c>
      <c r="D15" s="1019">
        <v>9606</v>
      </c>
      <c r="E15" s="1019" t="e">
        <v>#REF!</v>
      </c>
      <c r="F15" s="1019">
        <v>12972</v>
      </c>
      <c r="G15" s="129">
        <v>0.25948196114708605</v>
      </c>
      <c r="H15" s="129">
        <v>0.74051803885291401</v>
      </c>
      <c r="I15" s="129">
        <v>0.27453053222365309</v>
      </c>
      <c r="M15" s="1019"/>
      <c r="N15" s="1019"/>
      <c r="O15" s="1020"/>
      <c r="P15" s="1020"/>
      <c r="Q15" s="1020"/>
    </row>
    <row r="16" spans="1:17" s="101" customFormat="1" x14ac:dyDescent="0.35">
      <c r="B16" s="101" t="s">
        <v>38</v>
      </c>
      <c r="C16" s="1019">
        <v>7683</v>
      </c>
      <c r="D16" s="1019">
        <v>18370</v>
      </c>
      <c r="E16" s="1019" t="e">
        <v>#REF!</v>
      </c>
      <c r="F16" s="1019">
        <v>26053</v>
      </c>
      <c r="G16" s="129">
        <v>0.29489886001612098</v>
      </c>
      <c r="H16" s="129">
        <v>0.70510113998387902</v>
      </c>
      <c r="I16" s="129">
        <v>0.27453053222365309</v>
      </c>
      <c r="M16" s="1019"/>
      <c r="N16" s="1019"/>
      <c r="O16" s="1020"/>
      <c r="P16" s="1020"/>
      <c r="Q16" s="1020"/>
    </row>
    <row r="17" spans="2:17" s="101" customFormat="1" x14ac:dyDescent="0.35">
      <c r="B17" s="101" t="s">
        <v>6</v>
      </c>
      <c r="C17" s="1019">
        <v>5566</v>
      </c>
      <c r="D17" s="1019">
        <v>16093</v>
      </c>
      <c r="E17" s="1019" t="e">
        <v>#REF!</v>
      </c>
      <c r="F17" s="1019">
        <v>21659</v>
      </c>
      <c r="G17" s="129">
        <v>0.25698324022346369</v>
      </c>
      <c r="H17" s="129">
        <v>0.74301675977653636</v>
      </c>
      <c r="I17" s="129">
        <v>0.27453053222365309</v>
      </c>
      <c r="M17" s="1019"/>
      <c r="N17" s="1019"/>
      <c r="O17" s="1020"/>
      <c r="P17" s="1020"/>
      <c r="Q17" s="1020"/>
    </row>
    <row r="18" spans="2:17" s="101" customFormat="1" x14ac:dyDescent="0.35">
      <c r="B18" s="101" t="s">
        <v>5</v>
      </c>
      <c r="C18" s="1019">
        <v>2662</v>
      </c>
      <c r="D18" s="1019">
        <v>6860</v>
      </c>
      <c r="E18" s="1019" t="e">
        <v>#REF!</v>
      </c>
      <c r="F18" s="1019">
        <v>9522</v>
      </c>
      <c r="G18" s="129">
        <v>0.27956311699222852</v>
      </c>
      <c r="H18" s="129">
        <v>0.72043688300777142</v>
      </c>
      <c r="I18" s="129">
        <v>0.27453053222365309</v>
      </c>
      <c r="M18" s="1019"/>
      <c r="N18" s="1019"/>
      <c r="O18" s="1020"/>
      <c r="P18" s="1020"/>
      <c r="Q18" s="1020"/>
    </row>
    <row r="19" spans="2:17" s="101" customFormat="1" x14ac:dyDescent="0.35">
      <c r="B19" s="101" t="s">
        <v>4</v>
      </c>
      <c r="C19" s="1019">
        <v>9282</v>
      </c>
      <c r="D19" s="1019">
        <v>27720</v>
      </c>
      <c r="E19" s="1019" t="e">
        <v>#REF!</v>
      </c>
      <c r="F19" s="1019">
        <v>37002</v>
      </c>
      <c r="G19" s="129">
        <v>0.25085130533484679</v>
      </c>
      <c r="H19" s="129">
        <v>0.74914869466515321</v>
      </c>
      <c r="I19" s="129">
        <v>0.27453053222365309</v>
      </c>
      <c r="M19" s="1019"/>
      <c r="N19" s="1019"/>
      <c r="O19" s="1020"/>
      <c r="P19" s="1020"/>
      <c r="Q19" s="1020"/>
    </row>
    <row r="20" spans="2:17" s="101" customFormat="1" x14ac:dyDescent="0.35">
      <c r="B20" s="101" t="s">
        <v>40</v>
      </c>
      <c r="C20" s="1019">
        <v>5109</v>
      </c>
      <c r="D20" s="1019">
        <v>16774</v>
      </c>
      <c r="E20" s="1019" t="e">
        <v>#REF!</v>
      </c>
      <c r="F20" s="1019">
        <v>21883</v>
      </c>
      <c r="G20" s="129">
        <v>0.23346890280126126</v>
      </c>
      <c r="H20" s="129">
        <v>0.7665310971987388</v>
      </c>
      <c r="I20" s="129">
        <v>0.27453053222365309</v>
      </c>
      <c r="M20" s="1019"/>
      <c r="N20" s="1019"/>
      <c r="O20" s="1020"/>
      <c r="P20" s="1020"/>
      <c r="Q20" s="1020"/>
    </row>
    <row r="21" spans="2:17" s="101" customFormat="1" x14ac:dyDescent="0.35">
      <c r="B21" s="101" t="s">
        <v>41</v>
      </c>
      <c r="C21" s="1019">
        <v>52061</v>
      </c>
      <c r="D21" s="1019">
        <v>97399</v>
      </c>
      <c r="E21" s="1019" t="e">
        <v>#REF!</v>
      </c>
      <c r="F21" s="1019">
        <v>149460</v>
      </c>
      <c r="G21" s="129">
        <v>0.3483273116552924</v>
      </c>
      <c r="H21" s="129">
        <v>0.6516726883447076</v>
      </c>
      <c r="I21" s="129">
        <v>0.27453053222365309</v>
      </c>
      <c r="M21" s="1019"/>
      <c r="N21" s="1019"/>
      <c r="O21" s="1020"/>
      <c r="P21" s="1020"/>
      <c r="Q21" s="1020"/>
    </row>
    <row r="22" spans="2:17" s="101" customFormat="1" x14ac:dyDescent="0.35">
      <c r="B22" s="101" t="s">
        <v>3</v>
      </c>
      <c r="C22" s="1019">
        <v>32802</v>
      </c>
      <c r="D22" s="1019">
        <v>88978</v>
      </c>
      <c r="E22" s="1019" t="e">
        <v>#REF!</v>
      </c>
      <c r="F22" s="1019">
        <v>121780</v>
      </c>
      <c r="G22" s="129">
        <v>0.26935457382164557</v>
      </c>
      <c r="H22" s="129">
        <v>0.73064542617835437</v>
      </c>
      <c r="I22" s="129">
        <v>0.27453053222365309</v>
      </c>
      <c r="M22" s="1019"/>
      <c r="N22" s="1019"/>
      <c r="O22" s="1020"/>
      <c r="P22" s="1020"/>
      <c r="Q22" s="1020"/>
    </row>
    <row r="23" spans="2:17" s="101" customFormat="1" x14ac:dyDescent="0.35">
      <c r="B23" s="101" t="s">
        <v>2</v>
      </c>
      <c r="C23" s="1019">
        <v>1292</v>
      </c>
      <c r="D23" s="1019">
        <v>5628</v>
      </c>
      <c r="E23" s="1019" t="e">
        <v>#REF!</v>
      </c>
      <c r="F23" s="1019">
        <v>6920</v>
      </c>
      <c r="G23" s="129">
        <v>0.18670520231213872</v>
      </c>
      <c r="H23" s="129">
        <v>0.81329479768786128</v>
      </c>
      <c r="I23" s="129">
        <v>0.27453053222365309</v>
      </c>
      <c r="M23" s="1019"/>
      <c r="N23" s="1019"/>
      <c r="O23" s="1020"/>
      <c r="P23" s="1020"/>
      <c r="Q23" s="1020"/>
    </row>
    <row r="24" spans="2:17" s="101" customFormat="1" x14ac:dyDescent="0.35">
      <c r="B24" s="101" t="s">
        <v>35</v>
      </c>
      <c r="C24" s="1019">
        <v>3720</v>
      </c>
      <c r="D24" s="1019">
        <v>18314</v>
      </c>
      <c r="E24" s="1019" t="e">
        <v>#REF!</v>
      </c>
      <c r="F24" s="1019">
        <v>22034</v>
      </c>
      <c r="G24" s="129">
        <v>0.1688299900154307</v>
      </c>
      <c r="H24" s="129">
        <v>0.83117000998456925</v>
      </c>
      <c r="I24" s="129">
        <v>0.27453053222365309</v>
      </c>
      <c r="M24" s="1019"/>
      <c r="N24" s="1019"/>
      <c r="O24" s="1020"/>
      <c r="P24" s="1020"/>
      <c r="Q24" s="1020"/>
    </row>
    <row r="25" spans="2:17" s="101" customFormat="1" x14ac:dyDescent="0.35">
      <c r="B25" s="101" t="s">
        <v>42</v>
      </c>
      <c r="C25" s="1019">
        <v>13810</v>
      </c>
      <c r="D25" s="1019">
        <v>40235</v>
      </c>
      <c r="E25" s="1019" t="e">
        <v>#REF!</v>
      </c>
      <c r="F25" s="1019">
        <v>54045</v>
      </c>
      <c r="G25" s="129">
        <v>0.25552780090665189</v>
      </c>
      <c r="H25" s="129">
        <v>0.74447219909334816</v>
      </c>
      <c r="I25" s="129">
        <v>0.27453053222365309</v>
      </c>
      <c r="M25" s="1019"/>
      <c r="N25" s="1019"/>
      <c r="O25" s="1020"/>
      <c r="P25" s="1020"/>
      <c r="Q25" s="1020"/>
    </row>
    <row r="26" spans="2:17" s="101" customFormat="1" x14ac:dyDescent="0.35">
      <c r="B26" s="101" t="s">
        <v>43</v>
      </c>
      <c r="C26" s="1019">
        <v>8073</v>
      </c>
      <c r="D26" s="1019">
        <v>20150</v>
      </c>
      <c r="E26" s="1019" t="e">
        <v>#REF!</v>
      </c>
      <c r="F26" s="1019">
        <v>28223</v>
      </c>
      <c r="G26" s="129">
        <v>0.28604329801934592</v>
      </c>
      <c r="H26" s="129">
        <v>0.71395670198065408</v>
      </c>
      <c r="I26" s="129">
        <v>0.27453053222365309</v>
      </c>
      <c r="M26" s="1019"/>
      <c r="N26" s="1019"/>
      <c r="O26" s="1020"/>
      <c r="P26" s="1020"/>
      <c r="Q26" s="1020"/>
    </row>
    <row r="27" spans="2:17" s="101" customFormat="1" x14ac:dyDescent="0.35">
      <c r="B27" s="101" t="s">
        <v>44</v>
      </c>
      <c r="C27" s="1019">
        <v>2792</v>
      </c>
      <c r="D27" s="1019">
        <v>7080</v>
      </c>
      <c r="E27" s="1019" t="e">
        <v>#REF!</v>
      </c>
      <c r="F27" s="1019">
        <v>9872</v>
      </c>
      <c r="G27" s="129">
        <v>0.28282009724473256</v>
      </c>
      <c r="H27" s="129">
        <v>0.71717990275526744</v>
      </c>
      <c r="I27" s="129">
        <v>0.27453053222365309</v>
      </c>
      <c r="M27" s="1019"/>
      <c r="N27" s="1019"/>
      <c r="O27" s="1020"/>
      <c r="P27" s="1020"/>
      <c r="Q27" s="1020"/>
    </row>
    <row r="28" spans="2:17" s="101" customFormat="1" x14ac:dyDescent="0.35">
      <c r="B28" s="101" t="s">
        <v>45</v>
      </c>
      <c r="C28" s="1019">
        <v>13313</v>
      </c>
      <c r="D28" s="1019">
        <v>26209</v>
      </c>
      <c r="E28" s="1019" t="e">
        <v>#REF!</v>
      </c>
      <c r="F28" s="1019">
        <v>39522</v>
      </c>
      <c r="G28" s="129">
        <v>0.33685036182379435</v>
      </c>
      <c r="H28" s="129">
        <v>0.66314963817620565</v>
      </c>
      <c r="I28" s="129">
        <v>0.27453053222365309</v>
      </c>
      <c r="M28" s="1019"/>
      <c r="N28" s="1019"/>
      <c r="O28" s="1020"/>
      <c r="P28" s="1020"/>
      <c r="Q28" s="1020"/>
    </row>
    <row r="29" spans="2:17" s="101" customFormat="1" x14ac:dyDescent="0.35">
      <c r="B29" s="101" t="s">
        <v>46</v>
      </c>
      <c r="C29" s="1019">
        <v>356</v>
      </c>
      <c r="D29" s="1019">
        <v>875</v>
      </c>
      <c r="E29" s="1019" t="e">
        <v>#REF!</v>
      </c>
      <c r="F29" s="1019">
        <v>1231</v>
      </c>
      <c r="G29" s="129">
        <v>0.28919577579203898</v>
      </c>
      <c r="H29" s="129">
        <v>0.71080422420796097</v>
      </c>
      <c r="I29" s="129">
        <v>0.27453053222365309</v>
      </c>
      <c r="M29" s="1019"/>
      <c r="N29" s="1019"/>
      <c r="O29" s="1020"/>
      <c r="P29" s="1020"/>
      <c r="Q29" s="1020"/>
    </row>
    <row r="30" spans="2:17" s="101" customFormat="1" x14ac:dyDescent="0.35">
      <c r="B30" s="101" t="s">
        <v>39</v>
      </c>
      <c r="C30" s="1019">
        <v>147</v>
      </c>
      <c r="D30" s="1019">
        <v>719</v>
      </c>
      <c r="E30" s="1019" t="e">
        <v>#REF!</v>
      </c>
      <c r="F30" s="1019">
        <v>866</v>
      </c>
      <c r="G30" s="129">
        <v>0.16974595842956119</v>
      </c>
      <c r="H30" s="129">
        <v>0.83025404157043881</v>
      </c>
      <c r="I30" s="129">
        <v>0.27453053222365309</v>
      </c>
      <c r="M30" s="1019"/>
      <c r="N30" s="1019"/>
      <c r="O30" s="1020"/>
      <c r="P30" s="1020"/>
      <c r="Q30" s="1020"/>
    </row>
    <row r="31" spans="2:17" s="101" customFormat="1" x14ac:dyDescent="0.35">
      <c r="B31" s="101" t="s">
        <v>47</v>
      </c>
      <c r="C31" s="1019">
        <v>113</v>
      </c>
      <c r="D31" s="1019">
        <v>942</v>
      </c>
      <c r="E31" s="1019" t="e">
        <v>#REF!</v>
      </c>
      <c r="F31" s="1019">
        <v>1055</v>
      </c>
      <c r="G31" s="129">
        <v>0.10710900473933649</v>
      </c>
      <c r="H31" s="129">
        <v>0.89289099526066351</v>
      </c>
      <c r="I31" s="129">
        <v>0.27453053222365309</v>
      </c>
      <c r="M31" s="1019"/>
      <c r="N31" s="1019"/>
      <c r="O31" s="1020"/>
      <c r="P31" s="1020"/>
      <c r="Q31" s="1020"/>
    </row>
    <row r="32" spans="2:17" s="101" customFormat="1" x14ac:dyDescent="0.35">
      <c r="B32" s="104" t="s">
        <v>0</v>
      </c>
      <c r="C32" s="105">
        <v>185679</v>
      </c>
      <c r="D32" s="105">
        <v>490672</v>
      </c>
      <c r="E32" s="105" t="e">
        <v>#REF!</v>
      </c>
      <c r="F32" s="105">
        <v>676351</v>
      </c>
      <c r="G32" s="1021">
        <v>0.27453053222365309</v>
      </c>
      <c r="H32" s="1021">
        <v>0.72546946777634691</v>
      </c>
      <c r="I32" s="129">
        <v>0.27453053222365309</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92"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19" t="s">
        <v>368</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347"/>
      <c r="AA3" s="1347"/>
    </row>
    <row r="5" spans="1:29" x14ac:dyDescent="0.35">
      <c r="B5" s="219"/>
      <c r="C5" s="219"/>
      <c r="D5" s="1420" t="s">
        <v>366</v>
      </c>
      <c r="E5" s="1420"/>
      <c r="F5" s="1420"/>
      <c r="G5" s="1420"/>
      <c r="H5" s="1420"/>
      <c r="I5" s="1420"/>
      <c r="J5" s="1420"/>
      <c r="K5" s="1420"/>
      <c r="L5" s="1420"/>
      <c r="M5" s="219"/>
      <c r="N5" s="1417" t="s">
        <v>340</v>
      </c>
      <c r="O5" s="1418"/>
      <c r="P5" s="1418"/>
      <c r="Q5" s="1418"/>
      <c r="R5" s="1418"/>
      <c r="S5" s="1418"/>
      <c r="T5" s="1418"/>
      <c r="U5" s="1418"/>
      <c r="V5" s="1418"/>
      <c r="W5" s="1418"/>
      <c r="X5" s="1418"/>
      <c r="Y5" s="1418"/>
      <c r="Z5" s="1418"/>
      <c r="AA5" s="1418"/>
    </row>
    <row r="6" spans="1:29" ht="21" customHeight="1" x14ac:dyDescent="0.35">
      <c r="B6" s="219"/>
      <c r="C6" s="219"/>
      <c r="D6" s="1421"/>
      <c r="E6" s="1421"/>
      <c r="F6" s="1421"/>
      <c r="G6" s="1421"/>
      <c r="H6" s="1421"/>
      <c r="I6" s="1421"/>
      <c r="J6" s="1421"/>
      <c r="K6" s="1421"/>
      <c r="L6" s="1421"/>
      <c r="M6" s="219"/>
      <c r="N6" s="1422">
        <v>43830</v>
      </c>
      <c r="O6" s="1423"/>
      <c r="P6" s="1424">
        <v>44196</v>
      </c>
      <c r="Q6" s="1425"/>
      <c r="R6" s="1424">
        <v>44561</v>
      </c>
      <c r="S6" s="1425"/>
      <c r="T6" s="1426">
        <v>44926</v>
      </c>
      <c r="U6" s="1427"/>
      <c r="V6" s="1414">
        <v>45291</v>
      </c>
      <c r="W6" s="1415"/>
      <c r="X6" s="1414">
        <v>45657</v>
      </c>
      <c r="Y6" s="1415"/>
      <c r="Z6" s="1414">
        <v>45716</v>
      </c>
      <c r="AA6" s="1416"/>
    </row>
    <row r="7" spans="1:29" x14ac:dyDescent="0.35">
      <c r="B7" s="225"/>
      <c r="C7" s="219"/>
      <c r="D7" s="226">
        <v>43465</v>
      </c>
      <c r="E7" s="227">
        <v>43830</v>
      </c>
      <c r="F7" s="228">
        <v>44196</v>
      </c>
      <c r="G7" s="228">
        <v>44561</v>
      </c>
      <c r="H7" s="228">
        <v>44926</v>
      </c>
      <c r="I7" s="228">
        <v>45291</v>
      </c>
      <c r="J7" s="228">
        <v>45657</v>
      </c>
      <c r="K7" s="228">
        <v>45716</v>
      </c>
      <c r="L7" s="229"/>
      <c r="M7" s="219"/>
      <c r="N7" s="230" t="s">
        <v>28</v>
      </c>
      <c r="O7" s="231" t="s">
        <v>341</v>
      </c>
      <c r="P7" s="232" t="s">
        <v>28</v>
      </c>
      <c r="Q7" s="233" t="s">
        <v>341</v>
      </c>
      <c r="R7" s="231" t="s">
        <v>28</v>
      </c>
      <c r="S7" s="232" t="s">
        <v>341</v>
      </c>
      <c r="T7" s="232" t="s">
        <v>28</v>
      </c>
      <c r="U7" s="232" t="s">
        <v>341</v>
      </c>
      <c r="V7" s="232" t="s">
        <v>28</v>
      </c>
      <c r="W7" s="227" t="s">
        <v>341</v>
      </c>
      <c r="X7" s="231" t="s">
        <v>28</v>
      </c>
      <c r="Y7" s="228" t="s">
        <v>341</v>
      </c>
      <c r="Z7" s="231" t="s">
        <v>28</v>
      </c>
      <c r="AA7" s="229" t="s">
        <v>341</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287340</v>
      </c>
      <c r="E9" s="300">
        <v>294246</v>
      </c>
      <c r="F9" s="300">
        <v>285089</v>
      </c>
      <c r="G9" s="254">
        <v>295552</v>
      </c>
      <c r="H9" s="254">
        <v>307238</v>
      </c>
      <c r="I9" s="254">
        <v>322158</v>
      </c>
      <c r="J9" s="1356">
        <v>313855</v>
      </c>
      <c r="K9" s="300">
        <v>314797</v>
      </c>
      <c r="L9" s="302"/>
      <c r="M9" s="222"/>
      <c r="N9" s="278">
        <v>2.4034245145124311E-2</v>
      </c>
      <c r="O9" s="279">
        <v>6906</v>
      </c>
      <c r="P9" s="280">
        <v>-3.1120219136368865E-2</v>
      </c>
      <c r="Q9" s="279">
        <v>-9157</v>
      </c>
      <c r="R9" s="280">
        <v>3.6700819744009738E-2</v>
      </c>
      <c r="S9" s="279">
        <v>10463</v>
      </c>
      <c r="T9" s="280">
        <v>3.9539573408401862E-2</v>
      </c>
      <c r="U9" s="279">
        <v>11686</v>
      </c>
      <c r="V9" s="280">
        <v>4.8561701352046294E-2</v>
      </c>
      <c r="W9" s="279">
        <v>14920</v>
      </c>
      <c r="X9" s="280">
        <v>-2.5773067873527844E-2</v>
      </c>
      <c r="Y9" s="279">
        <v>-8303</v>
      </c>
      <c r="Z9" s="280">
        <v>-2.6707641617031985E-3</v>
      </c>
      <c r="AA9" s="279">
        <v>-843</v>
      </c>
    </row>
    <row r="10" spans="1:29" x14ac:dyDescent="0.35">
      <c r="B10" s="303" t="s">
        <v>7</v>
      </c>
      <c r="C10" s="219"/>
      <c r="D10" s="253">
        <v>35146</v>
      </c>
      <c r="E10" s="254">
        <v>39188</v>
      </c>
      <c r="F10" s="254">
        <v>36344</v>
      </c>
      <c r="G10" s="254">
        <v>37924</v>
      </c>
      <c r="H10" s="254">
        <v>39112</v>
      </c>
      <c r="I10" s="254">
        <v>40520</v>
      </c>
      <c r="J10" s="1357">
        <v>45350</v>
      </c>
      <c r="K10" s="254">
        <v>45648</v>
      </c>
      <c r="L10" s="304"/>
      <c r="M10" s="219"/>
      <c r="N10" s="256">
        <v>0.11500597507539978</v>
      </c>
      <c r="O10" s="257">
        <v>4042</v>
      </c>
      <c r="P10" s="258">
        <v>-7.2573236705113842E-2</v>
      </c>
      <c r="Q10" s="257">
        <v>-2844</v>
      </c>
      <c r="R10" s="258">
        <v>4.3473475676865547E-2</v>
      </c>
      <c r="S10" s="257">
        <v>1580</v>
      </c>
      <c r="T10" s="258">
        <v>3.1325809513764291E-2</v>
      </c>
      <c r="U10" s="257">
        <v>1188</v>
      </c>
      <c r="V10" s="258">
        <v>3.5999181836776417E-2</v>
      </c>
      <c r="W10" s="257">
        <v>1408</v>
      </c>
      <c r="X10" s="258">
        <v>0.1192003948667324</v>
      </c>
      <c r="Y10" s="257">
        <v>4830</v>
      </c>
      <c r="Z10" s="258">
        <v>0.13149740971172208</v>
      </c>
      <c r="AA10" s="257">
        <v>5305</v>
      </c>
    </row>
    <row r="11" spans="1:29" x14ac:dyDescent="0.35">
      <c r="B11" s="303" t="s">
        <v>37</v>
      </c>
      <c r="C11" s="219"/>
      <c r="D11" s="253">
        <v>25573</v>
      </c>
      <c r="E11" s="254">
        <v>26877</v>
      </c>
      <c r="F11" s="254">
        <v>27263</v>
      </c>
      <c r="G11" s="254">
        <v>29763</v>
      </c>
      <c r="H11" s="254">
        <v>31755</v>
      </c>
      <c r="I11" s="254">
        <v>32560</v>
      </c>
      <c r="J11" s="1357">
        <v>33572</v>
      </c>
      <c r="K11" s="257">
        <v>34303</v>
      </c>
      <c r="M11" s="222"/>
      <c r="N11" s="256">
        <v>5.0991279865483019E-2</v>
      </c>
      <c r="O11" s="257">
        <v>1304</v>
      </c>
      <c r="P11" s="258">
        <v>1.436172191836893E-2</v>
      </c>
      <c r="Q11" s="257">
        <v>386</v>
      </c>
      <c r="R11" s="258">
        <v>9.1699372776290256E-2</v>
      </c>
      <c r="S11" s="257">
        <v>2500</v>
      </c>
      <c r="T11" s="258">
        <v>6.6928737022477591E-2</v>
      </c>
      <c r="U11" s="257">
        <v>1992</v>
      </c>
      <c r="V11" s="258">
        <v>2.5350338529365413E-2</v>
      </c>
      <c r="W11" s="257">
        <v>805</v>
      </c>
      <c r="X11" s="258">
        <v>3.1081081081081097E-2</v>
      </c>
      <c r="Y11" s="257">
        <v>1012</v>
      </c>
      <c r="Z11" s="258">
        <v>6.8695868901489154E-2</v>
      </c>
      <c r="AA11" s="257">
        <v>2205</v>
      </c>
    </row>
    <row r="12" spans="1:29" x14ac:dyDescent="0.35">
      <c r="B12" s="303" t="s">
        <v>38</v>
      </c>
      <c r="C12" s="219"/>
      <c r="D12" s="253">
        <v>20139</v>
      </c>
      <c r="E12" s="254">
        <v>24991</v>
      </c>
      <c r="F12" s="254">
        <v>25528</v>
      </c>
      <c r="G12" s="254">
        <v>26990</v>
      </c>
      <c r="H12" s="254">
        <v>29491</v>
      </c>
      <c r="I12" s="254">
        <v>33350</v>
      </c>
      <c r="J12" s="1357">
        <v>35599</v>
      </c>
      <c r="K12" s="257">
        <v>35631</v>
      </c>
      <c r="M12" s="222"/>
      <c r="N12" s="256">
        <v>0.24092556730721482</v>
      </c>
      <c r="O12" s="257">
        <v>4852</v>
      </c>
      <c r="P12" s="258">
        <v>2.148773558481043E-2</v>
      </c>
      <c r="Q12" s="257">
        <v>537</v>
      </c>
      <c r="R12" s="258">
        <v>5.7270448135380736E-2</v>
      </c>
      <c r="S12" s="257">
        <v>1462</v>
      </c>
      <c r="T12" s="258">
        <v>9.2663949610967133E-2</v>
      </c>
      <c r="U12" s="257">
        <v>2501</v>
      </c>
      <c r="V12" s="258">
        <v>0.13085348072293246</v>
      </c>
      <c r="W12" s="257">
        <v>3859</v>
      </c>
      <c r="X12" s="258">
        <v>6.7436281859070357E-2</v>
      </c>
      <c r="Y12" s="257">
        <v>2249</v>
      </c>
      <c r="Z12" s="258">
        <v>6.6381348576901145E-2</v>
      </c>
      <c r="AA12" s="257">
        <v>2218</v>
      </c>
    </row>
    <row r="13" spans="1:29" x14ac:dyDescent="0.35">
      <c r="B13" s="303" t="s">
        <v>6</v>
      </c>
      <c r="C13" s="219"/>
      <c r="D13" s="253">
        <v>30594</v>
      </c>
      <c r="E13" s="254">
        <v>32430</v>
      </c>
      <c r="F13" s="254">
        <v>33152</v>
      </c>
      <c r="G13" s="254">
        <v>36737</v>
      </c>
      <c r="H13" s="254">
        <v>41768</v>
      </c>
      <c r="I13" s="254">
        <v>46523</v>
      </c>
      <c r="J13" s="1357">
        <v>52503</v>
      </c>
      <c r="K13" s="257">
        <v>56707</v>
      </c>
      <c r="L13" s="1359"/>
      <c r="M13" s="219"/>
      <c r="N13" s="256">
        <v>6.0011767013139927E-2</v>
      </c>
      <c r="O13" s="257">
        <v>1836</v>
      </c>
      <c r="P13" s="258">
        <v>2.2263336416898039E-2</v>
      </c>
      <c r="Q13" s="257">
        <v>722</v>
      </c>
      <c r="R13" s="258">
        <v>0.10813827220077221</v>
      </c>
      <c r="S13" s="257">
        <v>3585</v>
      </c>
      <c r="T13" s="258">
        <v>0.13694640280915693</v>
      </c>
      <c r="U13" s="257">
        <v>5031</v>
      </c>
      <c r="V13" s="258">
        <v>0.11384313349932973</v>
      </c>
      <c r="W13" s="257">
        <v>4755</v>
      </c>
      <c r="X13" s="258">
        <v>0.12853857231906796</v>
      </c>
      <c r="Y13" s="257">
        <v>5980</v>
      </c>
      <c r="Z13" s="258">
        <v>0.22405940380339762</v>
      </c>
      <c r="AA13" s="257">
        <v>10380</v>
      </c>
      <c r="AC13" s="224"/>
    </row>
    <row r="14" spans="1:29" x14ac:dyDescent="0.35">
      <c r="B14" s="303" t="s">
        <v>5</v>
      </c>
      <c r="C14" s="219"/>
      <c r="D14" s="253">
        <v>20401</v>
      </c>
      <c r="E14" s="254">
        <v>21169</v>
      </c>
      <c r="F14" s="254">
        <v>21022</v>
      </c>
      <c r="G14" s="254">
        <v>18734</v>
      </c>
      <c r="H14" s="254">
        <v>18426</v>
      </c>
      <c r="I14" s="254">
        <v>18749</v>
      </c>
      <c r="J14" s="1357">
        <v>18551</v>
      </c>
      <c r="K14" s="257">
        <v>18057</v>
      </c>
      <c r="M14" s="222"/>
      <c r="N14" s="256">
        <v>3.7645213469927885E-2</v>
      </c>
      <c r="O14" s="257">
        <v>768</v>
      </c>
      <c r="P14" s="258">
        <v>-6.9441163966177388E-3</v>
      </c>
      <c r="Q14" s="257">
        <v>-147</v>
      </c>
      <c r="R14" s="258">
        <v>-0.10883835981352863</v>
      </c>
      <c r="S14" s="257">
        <v>-2288</v>
      </c>
      <c r="T14" s="258">
        <v>-1.644069606063836E-2</v>
      </c>
      <c r="U14" s="257">
        <v>-308</v>
      </c>
      <c r="V14" s="258">
        <v>1.7529577770541538E-2</v>
      </c>
      <c r="W14" s="257">
        <v>323</v>
      </c>
      <c r="X14" s="258">
        <v>-1.0560563230038955E-2</v>
      </c>
      <c r="Y14" s="257">
        <v>-198</v>
      </c>
      <c r="Z14" s="258">
        <v>-2.5789047747504679E-2</v>
      </c>
      <c r="AA14" s="257">
        <v>-478</v>
      </c>
      <c r="AC14" s="224"/>
    </row>
    <row r="15" spans="1:29" x14ac:dyDescent="0.35">
      <c r="B15" s="303" t="s">
        <v>4</v>
      </c>
      <c r="C15" s="219"/>
      <c r="D15" s="253">
        <v>94845</v>
      </c>
      <c r="E15" s="254">
        <v>106369</v>
      </c>
      <c r="F15" s="254">
        <v>105708</v>
      </c>
      <c r="G15" s="254">
        <v>108898</v>
      </c>
      <c r="H15" s="254">
        <v>114380</v>
      </c>
      <c r="I15" s="254">
        <v>122746</v>
      </c>
      <c r="J15" s="1357">
        <v>126345</v>
      </c>
      <c r="K15" s="257">
        <v>126251</v>
      </c>
      <c r="M15" s="222"/>
      <c r="N15" s="256">
        <v>0.1215035057198588</v>
      </c>
      <c r="O15" s="257">
        <v>11524</v>
      </c>
      <c r="P15" s="258">
        <v>-6.2142165480544298E-3</v>
      </c>
      <c r="Q15" s="257">
        <v>-661</v>
      </c>
      <c r="R15" s="258">
        <v>3.0177470011730323E-2</v>
      </c>
      <c r="S15" s="257">
        <v>3190</v>
      </c>
      <c r="T15" s="258">
        <v>5.0340685779353134E-2</v>
      </c>
      <c r="U15" s="257">
        <v>5482</v>
      </c>
      <c r="V15" s="258">
        <v>7.3142157719881196E-2</v>
      </c>
      <c r="W15" s="257">
        <v>8366</v>
      </c>
      <c r="X15" s="258">
        <v>2.9320711061867621E-2</v>
      </c>
      <c r="Y15" s="257">
        <v>3599</v>
      </c>
      <c r="Z15" s="258">
        <v>2.2341528196158533E-2</v>
      </c>
      <c r="AA15" s="257">
        <v>2759</v>
      </c>
      <c r="AC15" s="224"/>
    </row>
    <row r="16" spans="1:29" x14ac:dyDescent="0.35">
      <c r="B16" s="303" t="s">
        <v>40</v>
      </c>
      <c r="C16" s="219"/>
      <c r="D16" s="253">
        <v>64964</v>
      </c>
      <c r="E16" s="254">
        <v>68077</v>
      </c>
      <c r="F16" s="254">
        <v>64772</v>
      </c>
      <c r="G16" s="254">
        <v>66829</v>
      </c>
      <c r="H16" s="254">
        <v>69929</v>
      </c>
      <c r="I16" s="254">
        <v>74835</v>
      </c>
      <c r="J16" s="1357">
        <v>80045</v>
      </c>
      <c r="K16" s="257">
        <v>80291</v>
      </c>
      <c r="M16" s="222"/>
      <c r="N16" s="256">
        <v>4.7918847361615668E-2</v>
      </c>
      <c r="O16" s="257">
        <v>3113</v>
      </c>
      <c r="P16" s="258">
        <v>-4.8547967742409326E-2</v>
      </c>
      <c r="Q16" s="257">
        <v>-3305</v>
      </c>
      <c r="R16" s="258">
        <v>3.1757549558451226E-2</v>
      </c>
      <c r="S16" s="257">
        <v>2057</v>
      </c>
      <c r="T16" s="258">
        <v>4.6387047539242054E-2</v>
      </c>
      <c r="U16" s="257">
        <v>3100</v>
      </c>
      <c r="V16" s="258">
        <v>7.0156873400162967E-2</v>
      </c>
      <c r="W16" s="257">
        <v>4906</v>
      </c>
      <c r="X16" s="258">
        <v>6.9619830293311979E-2</v>
      </c>
      <c r="Y16" s="257">
        <v>5210</v>
      </c>
      <c r="Z16" s="258">
        <v>6.619658460149247E-2</v>
      </c>
      <c r="AA16" s="257">
        <v>4985</v>
      </c>
      <c r="AC16" s="224"/>
    </row>
    <row r="17" spans="2:31" x14ac:dyDescent="0.35">
      <c r="B17" s="303" t="s">
        <v>41</v>
      </c>
      <c r="C17" s="219"/>
      <c r="D17" s="253">
        <v>230178</v>
      </c>
      <c r="E17" s="254">
        <v>239983</v>
      </c>
      <c r="F17" s="254">
        <v>230320</v>
      </c>
      <c r="G17" s="254">
        <v>245417</v>
      </c>
      <c r="H17" s="254">
        <v>257644</v>
      </c>
      <c r="I17" s="254">
        <v>250190</v>
      </c>
      <c r="J17" s="1357">
        <v>269088</v>
      </c>
      <c r="K17" s="257">
        <v>270877</v>
      </c>
      <c r="M17" s="222"/>
      <c r="N17" s="256">
        <v>4.2597468046468467E-2</v>
      </c>
      <c r="O17" s="257">
        <v>9805</v>
      </c>
      <c r="P17" s="258">
        <v>-4.02653521291092E-2</v>
      </c>
      <c r="Q17" s="257">
        <v>-9663</v>
      </c>
      <c r="R17" s="258">
        <v>6.5547933310177164E-2</v>
      </c>
      <c r="S17" s="257">
        <v>15097</v>
      </c>
      <c r="T17" s="258">
        <v>4.9821324521121202E-2</v>
      </c>
      <c r="U17" s="257">
        <v>12227</v>
      </c>
      <c r="V17" s="258">
        <v>-2.8931393706044028E-2</v>
      </c>
      <c r="W17" s="257">
        <v>-7454</v>
      </c>
      <c r="X17" s="258">
        <v>7.5534593708781239E-2</v>
      </c>
      <c r="Y17" s="257">
        <v>18898</v>
      </c>
      <c r="Z17" s="258">
        <v>8.0193964915638905E-2</v>
      </c>
      <c r="AA17" s="257">
        <v>20110</v>
      </c>
      <c r="AC17" s="224"/>
    </row>
    <row r="18" spans="2:31" x14ac:dyDescent="0.35">
      <c r="B18" s="303" t="s">
        <v>3</v>
      </c>
      <c r="C18" s="219"/>
      <c r="D18" s="253">
        <v>85031</v>
      </c>
      <c r="E18" s="254">
        <v>103107</v>
      </c>
      <c r="F18" s="254">
        <v>115485</v>
      </c>
      <c r="G18" s="254">
        <v>129091</v>
      </c>
      <c r="H18" s="254">
        <v>144410</v>
      </c>
      <c r="I18" s="254">
        <v>161791</v>
      </c>
      <c r="J18" s="1357">
        <v>172554</v>
      </c>
      <c r="K18" s="257">
        <v>175354</v>
      </c>
      <c r="M18" s="222"/>
      <c r="N18" s="256">
        <v>0.21258129388105518</v>
      </c>
      <c r="O18" s="257">
        <v>18076</v>
      </c>
      <c r="P18" s="258">
        <v>0.12005004509878092</v>
      </c>
      <c r="Q18" s="257">
        <v>12378</v>
      </c>
      <c r="R18" s="258">
        <v>0.11781616660172323</v>
      </c>
      <c r="S18" s="257">
        <v>13606</v>
      </c>
      <c r="T18" s="258">
        <v>0.11866822628998142</v>
      </c>
      <c r="U18" s="257">
        <v>15319</v>
      </c>
      <c r="V18" s="258">
        <v>0.12035870092098877</v>
      </c>
      <c r="W18" s="257">
        <v>17381</v>
      </c>
      <c r="X18" s="258">
        <v>6.6524095901502545E-2</v>
      </c>
      <c r="Y18" s="257">
        <v>10763</v>
      </c>
      <c r="Z18" s="258">
        <v>7.9945557451054139E-2</v>
      </c>
      <c r="AA18" s="257">
        <v>12981</v>
      </c>
      <c r="AC18" s="224"/>
    </row>
    <row r="19" spans="2:31" x14ac:dyDescent="0.35">
      <c r="B19" s="303" t="s">
        <v>2</v>
      </c>
      <c r="C19" s="219"/>
      <c r="D19" s="253">
        <v>33341</v>
      </c>
      <c r="E19" s="254">
        <v>35443</v>
      </c>
      <c r="F19" s="254">
        <v>34750</v>
      </c>
      <c r="G19" s="254">
        <v>36342</v>
      </c>
      <c r="H19" s="254">
        <v>38917</v>
      </c>
      <c r="I19" s="254">
        <v>41046</v>
      </c>
      <c r="J19" s="1357">
        <v>40991</v>
      </c>
      <c r="K19" s="257">
        <v>41447</v>
      </c>
      <c r="M19" s="222"/>
      <c r="N19" s="256">
        <v>6.3045499535106853E-2</v>
      </c>
      <c r="O19" s="257">
        <v>2102</v>
      </c>
      <c r="P19" s="258">
        <v>-1.9552520949129626E-2</v>
      </c>
      <c r="Q19" s="257">
        <v>-693</v>
      </c>
      <c r="R19" s="258">
        <v>4.5812949640287703E-2</v>
      </c>
      <c r="S19" s="257">
        <v>1592</v>
      </c>
      <c r="T19" s="258">
        <v>7.0854658521820379E-2</v>
      </c>
      <c r="U19" s="257">
        <v>2575</v>
      </c>
      <c r="V19" s="258">
        <v>5.4706169540303717E-2</v>
      </c>
      <c r="W19" s="257">
        <v>2129</v>
      </c>
      <c r="X19" s="258">
        <v>-1.339960044827726E-3</v>
      </c>
      <c r="Y19" s="257">
        <v>-55</v>
      </c>
      <c r="Z19" s="258">
        <v>1.9380702919402859E-2</v>
      </c>
      <c r="AA19" s="257">
        <v>788</v>
      </c>
      <c r="AC19" s="224"/>
    </row>
    <row r="20" spans="2:31" x14ac:dyDescent="0.35">
      <c r="B20" s="303" t="s">
        <v>35</v>
      </c>
      <c r="C20" s="219"/>
      <c r="D20" s="253">
        <v>67903</v>
      </c>
      <c r="E20" s="254">
        <v>70092</v>
      </c>
      <c r="F20" s="254">
        <v>67467</v>
      </c>
      <c r="G20" s="254">
        <v>69079</v>
      </c>
      <c r="H20" s="254">
        <v>71374</v>
      </c>
      <c r="I20" s="254">
        <v>75584</v>
      </c>
      <c r="J20" s="1357">
        <v>78452</v>
      </c>
      <c r="K20" s="257">
        <v>78611</v>
      </c>
      <c r="M20" s="222"/>
      <c r="N20" s="256">
        <v>3.2237161833792216E-2</v>
      </c>
      <c r="O20" s="257">
        <v>2189</v>
      </c>
      <c r="P20" s="258">
        <v>-3.7450778976202748E-2</v>
      </c>
      <c r="Q20" s="257">
        <v>-2625</v>
      </c>
      <c r="R20" s="258">
        <v>2.3893162583188854E-2</v>
      </c>
      <c r="S20" s="257">
        <v>1612</v>
      </c>
      <c r="T20" s="258">
        <v>3.3222831830223454E-2</v>
      </c>
      <c r="U20" s="257">
        <v>2295</v>
      </c>
      <c r="V20" s="258">
        <v>5.8985064589346159E-2</v>
      </c>
      <c r="W20" s="257">
        <v>4210</v>
      </c>
      <c r="X20" s="258">
        <v>3.7944538526672345E-2</v>
      </c>
      <c r="Y20" s="257">
        <v>2868</v>
      </c>
      <c r="Z20" s="258">
        <v>4.8286438191758929E-2</v>
      </c>
      <c r="AA20" s="257">
        <v>3621</v>
      </c>
      <c r="AC20" s="224"/>
    </row>
    <row r="21" spans="2:31" x14ac:dyDescent="0.35">
      <c r="B21" s="303" t="s">
        <v>42</v>
      </c>
      <c r="C21" s="219"/>
      <c r="D21" s="253">
        <v>161368</v>
      </c>
      <c r="E21" s="254">
        <v>171922</v>
      </c>
      <c r="F21" s="254">
        <v>161936</v>
      </c>
      <c r="G21" s="254">
        <v>163249</v>
      </c>
      <c r="H21" s="254">
        <v>173065</v>
      </c>
      <c r="I21" s="254">
        <v>185857</v>
      </c>
      <c r="J21" s="1357">
        <v>201810</v>
      </c>
      <c r="K21" s="257">
        <v>206634</v>
      </c>
      <c r="M21" s="222"/>
      <c r="N21" s="256">
        <v>6.5403301769867639E-2</v>
      </c>
      <c r="O21" s="257">
        <v>10554</v>
      </c>
      <c r="P21" s="258">
        <v>-5.808448017124046E-2</v>
      </c>
      <c r="Q21" s="257">
        <v>-9986</v>
      </c>
      <c r="R21" s="258">
        <v>8.108141487995324E-3</v>
      </c>
      <c r="S21" s="257">
        <v>1313</v>
      </c>
      <c r="T21" s="258">
        <v>6.0129005384412793E-2</v>
      </c>
      <c r="U21" s="257">
        <v>9816</v>
      </c>
      <c r="V21" s="258">
        <v>7.3914425215959367E-2</v>
      </c>
      <c r="W21" s="257">
        <v>12792</v>
      </c>
      <c r="X21" s="258">
        <v>8.5834808481789704E-2</v>
      </c>
      <c r="Y21" s="257">
        <v>15953</v>
      </c>
      <c r="Z21" s="258">
        <v>7.9349989291851886E-2</v>
      </c>
      <c r="AA21" s="257">
        <v>15191</v>
      </c>
      <c r="AC21" s="224"/>
    </row>
    <row r="22" spans="2:31" x14ac:dyDescent="0.35">
      <c r="B22" s="303" t="s">
        <v>43</v>
      </c>
      <c r="C22" s="219"/>
      <c r="D22" s="253">
        <v>39429</v>
      </c>
      <c r="E22" s="254">
        <v>41312</v>
      </c>
      <c r="F22" s="254">
        <v>40012</v>
      </c>
      <c r="G22" s="254">
        <v>42082</v>
      </c>
      <c r="H22" s="254">
        <v>44287</v>
      </c>
      <c r="I22" s="254">
        <v>47580</v>
      </c>
      <c r="J22" s="1357">
        <v>51617</v>
      </c>
      <c r="K22" s="257">
        <v>51979</v>
      </c>
      <c r="M22" s="222"/>
      <c r="N22" s="256">
        <v>4.7756727281949907E-2</v>
      </c>
      <c r="O22" s="257">
        <v>1883</v>
      </c>
      <c r="P22" s="258">
        <v>-3.1467854376452387E-2</v>
      </c>
      <c r="Q22" s="257">
        <v>-1300</v>
      </c>
      <c r="R22" s="258">
        <v>5.1734479656103227E-2</v>
      </c>
      <c r="S22" s="257">
        <v>2070</v>
      </c>
      <c r="T22" s="258">
        <v>5.2397699729100244E-2</v>
      </c>
      <c r="U22" s="257">
        <v>2205</v>
      </c>
      <c r="V22" s="258">
        <v>7.4355905796283261E-2</v>
      </c>
      <c r="W22" s="257">
        <v>3293</v>
      </c>
      <c r="X22" s="258">
        <v>8.484657419083641E-2</v>
      </c>
      <c r="Y22" s="257">
        <v>4037</v>
      </c>
      <c r="Z22" s="258">
        <v>9.5563283802297505E-2</v>
      </c>
      <c r="AA22" s="257">
        <v>4534</v>
      </c>
      <c r="AC22" s="224"/>
    </row>
    <row r="23" spans="2:31" x14ac:dyDescent="0.35">
      <c r="B23" s="303" t="s">
        <v>44</v>
      </c>
      <c r="C23" s="219"/>
      <c r="D23" s="253">
        <v>15133</v>
      </c>
      <c r="E23" s="254">
        <v>14637</v>
      </c>
      <c r="F23" s="254">
        <v>14462</v>
      </c>
      <c r="G23" s="254">
        <v>15183</v>
      </c>
      <c r="H23" s="254">
        <v>16013</v>
      </c>
      <c r="I23" s="254">
        <v>16801</v>
      </c>
      <c r="J23" s="1357">
        <v>16933</v>
      </c>
      <c r="K23" s="257">
        <v>16479</v>
      </c>
      <c r="L23" s="1359"/>
      <c r="M23" s="219"/>
      <c r="N23" s="256">
        <v>-3.2776052335954486E-2</v>
      </c>
      <c r="O23" s="257">
        <v>-496</v>
      </c>
      <c r="P23" s="258">
        <v>-1.1956001912960312E-2</v>
      </c>
      <c r="Q23" s="257">
        <v>-175</v>
      </c>
      <c r="R23" s="258">
        <v>4.9854791868344517E-2</v>
      </c>
      <c r="S23" s="257">
        <v>721</v>
      </c>
      <c r="T23" s="258">
        <v>5.4666403214121084E-2</v>
      </c>
      <c r="U23" s="257">
        <v>830</v>
      </c>
      <c r="V23" s="258">
        <v>4.921001686130011E-2</v>
      </c>
      <c r="W23" s="257">
        <v>788</v>
      </c>
      <c r="X23" s="258">
        <v>7.8566751979047833E-3</v>
      </c>
      <c r="Y23" s="257">
        <v>132</v>
      </c>
      <c r="Z23" s="258">
        <v>-2.433392539964474E-2</v>
      </c>
      <c r="AA23" s="257">
        <v>-411</v>
      </c>
      <c r="AC23" s="224"/>
    </row>
    <row r="24" spans="2:31" x14ac:dyDescent="0.35">
      <c r="B24" s="303" t="s">
        <v>45</v>
      </c>
      <c r="C24" s="219"/>
      <c r="D24" s="253">
        <v>78811</v>
      </c>
      <c r="E24" s="254">
        <v>80742</v>
      </c>
      <c r="F24" s="254">
        <v>79315</v>
      </c>
      <c r="G24" s="254">
        <v>78831</v>
      </c>
      <c r="H24" s="254">
        <v>79067</v>
      </c>
      <c r="I24" s="254">
        <v>82443</v>
      </c>
      <c r="J24" s="1357">
        <v>85082</v>
      </c>
      <c r="K24" s="257">
        <v>85152</v>
      </c>
      <c r="L24" s="1359"/>
      <c r="M24" s="219"/>
      <c r="N24" s="256">
        <v>2.450165586022246E-2</v>
      </c>
      <c r="O24" s="257">
        <v>1931</v>
      </c>
      <c r="P24" s="258">
        <v>-1.767357756805632E-2</v>
      </c>
      <c r="Q24" s="257">
        <v>-1427</v>
      </c>
      <c r="R24" s="258">
        <v>-6.1022505200781785E-3</v>
      </c>
      <c r="S24" s="257">
        <v>-484</v>
      </c>
      <c r="T24" s="258">
        <v>2.9937461151070544E-3</v>
      </c>
      <c r="U24" s="257">
        <v>236</v>
      </c>
      <c r="V24" s="258">
        <v>4.2697965017010953E-2</v>
      </c>
      <c r="W24" s="257">
        <v>3376</v>
      </c>
      <c r="X24" s="258">
        <v>3.2009994784275131E-2</v>
      </c>
      <c r="Y24" s="257">
        <v>2639</v>
      </c>
      <c r="Z24" s="258">
        <v>3.440233236151613E-2</v>
      </c>
      <c r="AA24" s="257">
        <v>2832</v>
      </c>
      <c r="AC24" s="224"/>
    </row>
    <row r="25" spans="2:31" x14ac:dyDescent="0.35">
      <c r="B25" s="303" t="s">
        <v>46</v>
      </c>
      <c r="C25" s="219"/>
      <c r="D25" s="253">
        <v>11167</v>
      </c>
      <c r="E25" s="254">
        <v>11398</v>
      </c>
      <c r="F25" s="254">
        <v>10806</v>
      </c>
      <c r="G25" s="254">
        <v>11690</v>
      </c>
      <c r="H25" s="254">
        <v>10545</v>
      </c>
      <c r="I25" s="254">
        <v>10646</v>
      </c>
      <c r="J25" s="1357">
        <v>10406</v>
      </c>
      <c r="K25" s="257">
        <v>10485</v>
      </c>
      <c r="M25" s="222"/>
      <c r="N25" s="256">
        <v>2.0685949673144188E-2</v>
      </c>
      <c r="O25" s="257">
        <v>231</v>
      </c>
      <c r="P25" s="258">
        <v>-5.1938936655553603E-2</v>
      </c>
      <c r="Q25" s="257">
        <v>-592</v>
      </c>
      <c r="R25" s="258">
        <v>8.180640384971305E-2</v>
      </c>
      <c r="S25" s="257">
        <v>884</v>
      </c>
      <c r="T25" s="258">
        <v>-9.7946963216424265E-2</v>
      </c>
      <c r="U25" s="257">
        <v>-1145</v>
      </c>
      <c r="V25" s="258">
        <v>9.577999051683328E-3</v>
      </c>
      <c r="W25" s="257">
        <v>101</v>
      </c>
      <c r="X25" s="258">
        <v>-2.2543678376855114E-2</v>
      </c>
      <c r="Y25" s="257">
        <v>-240</v>
      </c>
      <c r="Z25" s="258">
        <v>-2.5648173961527743E-2</v>
      </c>
      <c r="AA25" s="257">
        <v>-276</v>
      </c>
      <c r="AC25" s="224"/>
    </row>
    <row r="26" spans="2:31" x14ac:dyDescent="0.35">
      <c r="B26" s="305" t="s">
        <v>1</v>
      </c>
      <c r="C26" s="219"/>
      <c r="D26" s="260">
        <v>2949</v>
      </c>
      <c r="E26" s="261">
        <v>3054</v>
      </c>
      <c r="F26" s="261">
        <v>3042</v>
      </c>
      <c r="G26" s="261">
        <v>3187</v>
      </c>
      <c r="H26" s="261">
        <v>3439</v>
      </c>
      <c r="I26" s="261">
        <v>3728</v>
      </c>
      <c r="J26" s="1358">
        <v>4004</v>
      </c>
      <c r="K26" s="257">
        <v>4026</v>
      </c>
      <c r="M26" s="222"/>
      <c r="N26" s="264">
        <v>3.560528992878953E-2</v>
      </c>
      <c r="O26" s="265">
        <v>105</v>
      </c>
      <c r="P26" s="266">
        <v>-3.9292730844793233E-3</v>
      </c>
      <c r="Q26" s="265">
        <v>-12</v>
      </c>
      <c r="R26" s="266">
        <v>4.7666009204470727E-2</v>
      </c>
      <c r="S26" s="265">
        <v>145</v>
      </c>
      <c r="T26" s="266">
        <v>7.9071226859115162E-2</v>
      </c>
      <c r="U26" s="265">
        <v>252</v>
      </c>
      <c r="V26" s="266">
        <v>8.4036056993312069E-2</v>
      </c>
      <c r="W26" s="265">
        <v>289</v>
      </c>
      <c r="X26" s="266">
        <v>7.4034334763948495E-2</v>
      </c>
      <c r="Y26" s="265">
        <v>276</v>
      </c>
      <c r="Z26" s="266">
        <v>5.5861526357199098E-2</v>
      </c>
      <c r="AA26" s="265">
        <v>213</v>
      </c>
      <c r="AC26" s="224"/>
      <c r="AD26" s="224"/>
      <c r="AE26" s="286"/>
    </row>
    <row r="27" spans="2:31" x14ac:dyDescent="0.35">
      <c r="B27" s="235" t="s">
        <v>0</v>
      </c>
      <c r="C27" s="219"/>
      <c r="D27" s="1222">
        <f>SUM(D9:D26)</f>
        <v>1304312</v>
      </c>
      <c r="E27" s="306">
        <f>SUM(E9:E26)</f>
        <v>1385037</v>
      </c>
      <c r="F27" s="307">
        <f>SUM(F9:F26)</f>
        <v>1356473</v>
      </c>
      <c r="G27" s="306">
        <f>SUM(G9:G26)</f>
        <v>1415578</v>
      </c>
      <c r="H27" s="307">
        <v>1490860</v>
      </c>
      <c r="I27" s="306">
        <v>1567107</v>
      </c>
      <c r="J27" s="306">
        <v>1636757</v>
      </c>
      <c r="K27" s="1353">
        <f>SUM(K9:K26)</f>
        <v>1652729</v>
      </c>
      <c r="L27" s="267"/>
      <c r="M27" s="222"/>
      <c r="N27" s="240">
        <f>E27/D27-1</f>
        <v>6.1890866602469341E-2</v>
      </c>
      <c r="O27" s="241">
        <f>E27-D27</f>
        <v>80725</v>
      </c>
      <c r="P27" s="242">
        <f>F27/E27-1</f>
        <v>-2.0623275768084204E-2</v>
      </c>
      <c r="Q27" s="243">
        <f>F27-E27</f>
        <v>-28564</v>
      </c>
      <c r="R27" s="242">
        <f t="shared" ref="R27" si="0">G27/F27-1</f>
        <v>4.3572559129448241E-2</v>
      </c>
      <c r="S27" s="237">
        <f t="shared" ref="S27" si="1">G27-F27</f>
        <v>59105</v>
      </c>
      <c r="T27" s="242">
        <f t="shared" ref="T27" si="2">H27/G27-1</f>
        <v>5.3181103407936581E-2</v>
      </c>
      <c r="U27" s="243">
        <f t="shared" ref="U27" si="3">H27-G27</f>
        <v>75282</v>
      </c>
      <c r="V27" s="309">
        <f t="shared" ref="V27" si="4">I27/H27-1</f>
        <v>5.1142964463464002E-2</v>
      </c>
      <c r="W27" s="237">
        <f t="shared" ref="W27" si="5">I27-H27</f>
        <v>76247</v>
      </c>
      <c r="X27" s="242">
        <v>4.4444954939260706E-2</v>
      </c>
      <c r="Y27" s="243">
        <v>69650</v>
      </c>
      <c r="Z27" s="242">
        <v>5.4968195759647287E-2</v>
      </c>
      <c r="AA27" s="243">
        <f>SUM(AA9:AA26)</f>
        <v>86114</v>
      </c>
    </row>
    <row r="28" spans="2:31" x14ac:dyDescent="0.3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695"/>
      <c r="C2" s="1695"/>
      <c r="D2" s="1024"/>
      <c r="E2" s="1696"/>
      <c r="F2" s="1696"/>
      <c r="G2" s="1696"/>
      <c r="H2" s="1696"/>
      <c r="I2" s="1696"/>
    </row>
    <row r="3" spans="1:13" s="314" customFormat="1" ht="14.25" customHeight="1" x14ac:dyDescent="0.35">
      <c r="B3" s="1024"/>
      <c r="C3" s="1024"/>
      <c r="D3" s="1024"/>
      <c r="G3" s="1024"/>
      <c r="I3" s="1024"/>
      <c r="K3" s="1024"/>
      <c r="M3" s="1024"/>
    </row>
    <row r="4" spans="1:13" s="315" customFormat="1" ht="21.75" customHeight="1" x14ac:dyDescent="0.25">
      <c r="B4" s="1471" t="s">
        <v>446</v>
      </c>
      <c r="C4" s="1471"/>
      <c r="D4" s="1471"/>
      <c r="E4" s="1471"/>
      <c r="F4" s="1471"/>
      <c r="G4" s="1471"/>
      <c r="H4" s="1471"/>
      <c r="I4" s="1471"/>
      <c r="J4" s="1471"/>
      <c r="K4" s="1471"/>
      <c r="L4" s="1471"/>
      <c r="M4" s="1471"/>
    </row>
    <row r="5" spans="1:13" s="315" customFormat="1" ht="18.75" customHeight="1" x14ac:dyDescent="0.25">
      <c r="B5" s="1472" t="str">
        <f>porsaad!$B$6</f>
        <v>Situación a 28 de febrero de 2025</v>
      </c>
      <c r="C5" s="1472"/>
      <c r="D5" s="1472"/>
      <c r="E5" s="1472"/>
      <c r="F5" s="1472"/>
      <c r="G5" s="1472"/>
      <c r="H5" s="1472"/>
      <c r="I5" s="1472"/>
      <c r="J5" s="1472"/>
      <c r="K5" s="1472"/>
      <c r="L5" s="1472"/>
      <c r="M5" s="1472"/>
    </row>
    <row r="6" spans="1:13" s="315" customFormat="1" ht="4.5" customHeight="1" x14ac:dyDescent="0.25"/>
    <row r="7" spans="1:13" s="1028" customFormat="1" ht="15" customHeight="1" x14ac:dyDescent="0.25">
      <c r="A7" s="1025"/>
      <c r="B7" s="1697"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5">
      <c r="A8" s="1025"/>
      <c r="B8" s="1698"/>
      <c r="C8" s="1322" t="s">
        <v>28</v>
      </c>
      <c r="D8" s="1026"/>
      <c r="E8" s="1322" t="s">
        <v>28</v>
      </c>
      <c r="F8" s="1026"/>
      <c r="G8" s="1322" t="s">
        <v>28</v>
      </c>
      <c r="H8" s="1026"/>
      <c r="I8" s="1322" t="s">
        <v>28</v>
      </c>
      <c r="J8" s="1026"/>
      <c r="K8" s="1322" t="s">
        <v>28</v>
      </c>
      <c r="L8" s="1026"/>
      <c r="M8" s="1322"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37.40748765551767</v>
      </c>
      <c r="F10" s="1033"/>
      <c r="G10" s="1034">
        <v>45.509801461951625</v>
      </c>
      <c r="H10" s="1033"/>
      <c r="I10" s="1034">
        <v>14.216966393358495</v>
      </c>
      <c r="J10" s="1033"/>
      <c r="K10" s="1034">
        <v>2.6251268659269482</v>
      </c>
      <c r="L10" s="1033"/>
      <c r="M10" s="1034">
        <v>0.24061762324525893</v>
      </c>
    </row>
    <row r="11" spans="1:13" s="1035" customFormat="1" ht="18" customHeight="1" x14ac:dyDescent="0.25">
      <c r="A11" s="1030"/>
      <c r="B11" s="1036" t="s">
        <v>7</v>
      </c>
      <c r="C11" s="1037">
        <f t="shared" ref="C11:C28" si="0">M11+K11+I11+G11+E11</f>
        <v>100</v>
      </c>
      <c r="D11" s="1033"/>
      <c r="E11" s="1038">
        <v>21.198751300728407</v>
      </c>
      <c r="F11" s="1033"/>
      <c r="G11" s="1038">
        <v>55.870967741935488</v>
      </c>
      <c r="H11" s="1033"/>
      <c r="I11" s="1038">
        <v>16.595213319458896</v>
      </c>
      <c r="J11" s="1033"/>
      <c r="K11" s="1038">
        <v>5.6066597294484914</v>
      </c>
      <c r="L11" s="1033"/>
      <c r="M11" s="1038">
        <v>0.72840790842872005</v>
      </c>
    </row>
    <row r="12" spans="1:13" s="1035" customFormat="1" ht="18" customHeight="1" x14ac:dyDescent="0.25">
      <c r="A12" s="1030"/>
      <c r="B12" s="1036" t="s">
        <v>37</v>
      </c>
      <c r="C12" s="1037">
        <f t="shared" si="0"/>
        <v>100</v>
      </c>
      <c r="D12" s="1033"/>
      <c r="E12" s="1038">
        <v>23.780864197530864</v>
      </c>
      <c r="F12" s="1033"/>
      <c r="G12" s="1038">
        <v>46.412037037037038</v>
      </c>
      <c r="H12" s="1033"/>
      <c r="I12" s="1038">
        <v>22.2608024691358</v>
      </c>
      <c r="J12" s="1033"/>
      <c r="K12" s="1038">
        <v>6.5432098765432105</v>
      </c>
      <c r="L12" s="1033"/>
      <c r="M12" s="1038">
        <v>1.0030864197530864</v>
      </c>
    </row>
    <row r="13" spans="1:13" s="1035" customFormat="1" ht="18" customHeight="1" x14ac:dyDescent="0.25">
      <c r="A13" s="1030"/>
      <c r="B13" s="1036" t="s">
        <v>38</v>
      </c>
      <c r="C13" s="1037">
        <f t="shared" si="0"/>
        <v>100</v>
      </c>
      <c r="D13" s="1033"/>
      <c r="E13" s="1038">
        <v>24.996155029221779</v>
      </c>
      <c r="F13" s="1033"/>
      <c r="G13" s="1038">
        <v>51.941710243002149</v>
      </c>
      <c r="H13" s="1033"/>
      <c r="I13" s="1038">
        <v>17.444632420793603</v>
      </c>
      <c r="J13" s="1033"/>
      <c r="K13" s="1038">
        <v>5.1330359889264843</v>
      </c>
      <c r="L13" s="1033"/>
      <c r="M13" s="1038">
        <v>0.48446631805598273</v>
      </c>
    </row>
    <row r="14" spans="1:13" s="1035" customFormat="1" ht="18" customHeight="1" x14ac:dyDescent="0.25">
      <c r="A14" s="1030"/>
      <c r="B14" s="1036" t="s">
        <v>6</v>
      </c>
      <c r="C14" s="1037">
        <f t="shared" si="0"/>
        <v>100</v>
      </c>
      <c r="D14" s="1033"/>
      <c r="E14" s="1038">
        <v>35.81861884071369</v>
      </c>
      <c r="F14" s="1033"/>
      <c r="G14" s="1038">
        <v>45.987796986225391</v>
      </c>
      <c r="H14" s="1033"/>
      <c r="I14" s="1038">
        <v>13.783858740870853</v>
      </c>
      <c r="J14" s="1033"/>
      <c r="K14" s="1038">
        <v>3.8273088656744019</v>
      </c>
      <c r="L14" s="1033"/>
      <c r="M14" s="1038">
        <v>0.58241656651566975</v>
      </c>
    </row>
    <row r="15" spans="1:13" s="1035" customFormat="1" ht="18" customHeight="1" x14ac:dyDescent="0.25">
      <c r="A15" s="1030"/>
      <c r="B15" s="1036" t="s">
        <v>5</v>
      </c>
      <c r="C15" s="1037">
        <f t="shared" si="0"/>
        <v>100</v>
      </c>
      <c r="D15" s="1033"/>
      <c r="E15" s="1038">
        <v>22.138206259189246</v>
      </c>
      <c r="F15" s="1033"/>
      <c r="G15" s="1038">
        <v>47.006931316950215</v>
      </c>
      <c r="H15" s="1033"/>
      <c r="I15" s="1038">
        <v>21.686620457886999</v>
      </c>
      <c r="J15" s="1033"/>
      <c r="K15" s="1038">
        <v>7.8659945389624024</v>
      </c>
      <c r="L15" s="1033"/>
      <c r="M15" s="1038">
        <v>1.3022474270111322</v>
      </c>
    </row>
    <row r="16" spans="1:13" s="1035" customFormat="1" ht="18" customHeight="1" x14ac:dyDescent="0.25">
      <c r="A16" s="1030"/>
      <c r="B16" s="1036" t="s">
        <v>4</v>
      </c>
      <c r="C16" s="1037">
        <f t="shared" si="0"/>
        <v>99.999999999999986</v>
      </c>
      <c r="D16" s="1033"/>
      <c r="E16" s="1038">
        <v>23.786486486486485</v>
      </c>
      <c r="F16" s="1033"/>
      <c r="G16" s="1038">
        <v>52.305405405405402</v>
      </c>
      <c r="H16" s="1033"/>
      <c r="I16" s="1038">
        <v>18.891891891891895</v>
      </c>
      <c r="J16" s="1033"/>
      <c r="K16" s="1038">
        <v>4.6648648648648647</v>
      </c>
      <c r="L16" s="1033"/>
      <c r="M16" s="1038">
        <v>0.35135135135135137</v>
      </c>
    </row>
    <row r="17" spans="1:13" s="1035" customFormat="1" ht="18" customHeight="1" x14ac:dyDescent="0.25">
      <c r="A17" s="1030"/>
      <c r="B17" s="1036" t="s">
        <v>40</v>
      </c>
      <c r="C17" s="1037">
        <f t="shared" si="0"/>
        <v>100</v>
      </c>
      <c r="D17" s="1033"/>
      <c r="E17" s="1038">
        <v>31.840043974165177</v>
      </c>
      <c r="F17" s="1033"/>
      <c r="G17" s="1038">
        <v>47.679904722642114</v>
      </c>
      <c r="H17" s="1033"/>
      <c r="I17" s="1038">
        <v>15.20773212404379</v>
      </c>
      <c r="J17" s="1033"/>
      <c r="K17" s="1038">
        <v>4.3561907379414597</v>
      </c>
      <c r="L17" s="1033"/>
      <c r="M17" s="1038">
        <v>0.91612844120745729</v>
      </c>
    </row>
    <row r="18" spans="1:13" s="1035" customFormat="1" ht="18" customHeight="1" x14ac:dyDescent="0.25">
      <c r="A18" s="1030"/>
      <c r="B18" s="1036" t="s">
        <v>41</v>
      </c>
      <c r="C18" s="1037">
        <f t="shared" si="0"/>
        <v>100</v>
      </c>
      <c r="D18" s="1033"/>
      <c r="E18" s="1038">
        <v>22.180111288929364</v>
      </c>
      <c r="F18" s="1033"/>
      <c r="G18" s="1038">
        <v>43.544639449313991</v>
      </c>
      <c r="H18" s="1033"/>
      <c r="I18" s="1038">
        <v>21.574115614600142</v>
      </c>
      <c r="J18" s="1033"/>
      <c r="K18" s="1038">
        <v>11.021755579512659</v>
      </c>
      <c r="L18" s="1033"/>
      <c r="M18" s="1038">
        <v>1.6793780676438486</v>
      </c>
    </row>
    <row r="19" spans="1:13" s="1035" customFormat="1" ht="18" customHeight="1" x14ac:dyDescent="0.25">
      <c r="A19" s="1030"/>
      <c r="B19" s="1036" t="s">
        <v>3</v>
      </c>
      <c r="C19" s="1037">
        <f t="shared" si="0"/>
        <v>100</v>
      </c>
      <c r="D19" s="1033"/>
      <c r="E19" s="1038">
        <v>24.01281208935611</v>
      </c>
      <c r="F19" s="1033"/>
      <c r="G19" s="1038">
        <v>54.973718791064385</v>
      </c>
      <c r="H19" s="1033"/>
      <c r="I19" s="1038">
        <v>16.158837056504598</v>
      </c>
      <c r="J19" s="1033"/>
      <c r="K19" s="1038">
        <v>4.3667871222076213</v>
      </c>
      <c r="L19" s="1033"/>
      <c r="M19" s="1038">
        <v>0.48784494086727986</v>
      </c>
    </row>
    <row r="20" spans="1:13" s="1035" customFormat="1" ht="18" customHeight="1" x14ac:dyDescent="0.25">
      <c r="A20" s="1030"/>
      <c r="B20" s="1036" t="s">
        <v>2</v>
      </c>
      <c r="C20" s="1037">
        <f t="shared" si="0"/>
        <v>100</v>
      </c>
      <c r="D20" s="1033"/>
      <c r="E20" s="1038">
        <v>36.899942163100057</v>
      </c>
      <c r="F20" s="1033"/>
      <c r="G20" s="1038">
        <v>45.098322729901682</v>
      </c>
      <c r="H20" s="1033"/>
      <c r="I20" s="1038">
        <v>15.384615384615385</v>
      </c>
      <c r="J20" s="1033"/>
      <c r="K20" s="1038">
        <v>2.4146905725853092</v>
      </c>
      <c r="L20" s="1033"/>
      <c r="M20" s="1038">
        <v>0.20242914979757085</v>
      </c>
    </row>
    <row r="21" spans="1:13" s="1035" customFormat="1" ht="18" customHeight="1" x14ac:dyDescent="0.25">
      <c r="A21" s="1030"/>
      <c r="B21" s="1036" t="s">
        <v>35</v>
      </c>
      <c r="C21" s="1037">
        <f t="shared" si="0"/>
        <v>100</v>
      </c>
      <c r="D21" s="1033"/>
      <c r="E21" s="1038">
        <v>38.133091074267547</v>
      </c>
      <c r="F21" s="1033"/>
      <c r="G21" s="1038">
        <v>46.363842834431068</v>
      </c>
      <c r="H21" s="1033"/>
      <c r="I21" s="1038">
        <v>13.050193050193052</v>
      </c>
      <c r="J21" s="1033"/>
      <c r="K21" s="1038">
        <v>2.180331592096298</v>
      </c>
      <c r="L21" s="1033"/>
      <c r="M21" s="1038">
        <v>0.27254144901203725</v>
      </c>
    </row>
    <row r="22" spans="1:13" s="1035" customFormat="1" ht="18" customHeight="1" x14ac:dyDescent="0.25">
      <c r="A22" s="1030"/>
      <c r="B22" s="1036" t="s">
        <v>42</v>
      </c>
      <c r="C22" s="1037">
        <f t="shared" si="0"/>
        <v>100</v>
      </c>
      <c r="D22" s="1033"/>
      <c r="E22" s="1038">
        <v>36.04382182578604</v>
      </c>
      <c r="F22" s="1033"/>
      <c r="G22" s="1038">
        <v>41.630734496733716</v>
      </c>
      <c r="H22" s="1033"/>
      <c r="I22" s="1038">
        <v>16.832910783352148</v>
      </c>
      <c r="J22" s="1033"/>
      <c r="K22" s="1038">
        <v>4.9577141588171063</v>
      </c>
      <c r="L22" s="1033"/>
      <c r="M22" s="1038">
        <v>0.53481873531099056</v>
      </c>
    </row>
    <row r="23" spans="1:13" s="1035" customFormat="1" ht="18" customHeight="1" x14ac:dyDescent="0.25">
      <c r="A23" s="1030">
        <v>47094</v>
      </c>
      <c r="B23" s="1036" t="s">
        <v>43</v>
      </c>
      <c r="C23" s="1037">
        <f t="shared" si="0"/>
        <v>99.999999999999986</v>
      </c>
      <c r="D23" s="1033"/>
      <c r="E23" s="1038">
        <v>34.641009284853638</v>
      </c>
      <c r="F23" s="1033"/>
      <c r="G23" s="1038">
        <v>44.195194556665953</v>
      </c>
      <c r="H23" s="1033"/>
      <c r="I23" s="1038">
        <v>14.696293146218725</v>
      </c>
      <c r="J23" s="1033"/>
      <c r="K23" s="1038">
        <v>5.673683464455312</v>
      </c>
      <c r="L23" s="1033"/>
      <c r="M23" s="1038">
        <v>0.79381954780636477</v>
      </c>
    </row>
    <row r="24" spans="1:13" s="1035" customFormat="1" ht="18" customHeight="1" x14ac:dyDescent="0.25">
      <c r="B24" s="1036" t="s">
        <v>44</v>
      </c>
      <c r="C24" s="1037">
        <f t="shared" si="0"/>
        <v>100</v>
      </c>
      <c r="D24" s="1033"/>
      <c r="E24" s="1038">
        <v>19.651363129623999</v>
      </c>
      <c r="F24" s="1033"/>
      <c r="G24" s="1038">
        <v>54.798824364041756</v>
      </c>
      <c r="H24" s="1033"/>
      <c r="I24" s="1038">
        <v>17.056856187290968</v>
      </c>
      <c r="J24" s="1033"/>
      <c r="K24" s="1038">
        <v>7.6213641431032739</v>
      </c>
      <c r="L24" s="1033"/>
      <c r="M24" s="1038">
        <v>0.87159217594000205</v>
      </c>
    </row>
    <row r="25" spans="1:13" s="1035" customFormat="1" ht="18" customHeight="1" x14ac:dyDescent="0.25">
      <c r="B25" s="1036" t="s">
        <v>45</v>
      </c>
      <c r="C25" s="1037">
        <f t="shared" si="0"/>
        <v>100</v>
      </c>
      <c r="D25" s="1033"/>
      <c r="E25" s="1038">
        <v>19.770091659492582</v>
      </c>
      <c r="F25" s="1033"/>
      <c r="G25" s="1038">
        <v>43.302780169139616</v>
      </c>
      <c r="H25" s="1033"/>
      <c r="I25" s="1038">
        <v>21.800779865295993</v>
      </c>
      <c r="J25" s="1033"/>
      <c r="K25" s="1038">
        <v>12.852585202815616</v>
      </c>
      <c r="L25" s="1033"/>
      <c r="M25" s="1038">
        <v>2.2737631032561909</v>
      </c>
    </row>
    <row r="26" spans="1:13" s="1035" customFormat="1" ht="18" customHeight="1" x14ac:dyDescent="0.25">
      <c r="B26" s="1036" t="s">
        <v>46</v>
      </c>
      <c r="C26" s="1037">
        <f t="shared" si="0"/>
        <v>100</v>
      </c>
      <c r="D26" s="1033"/>
      <c r="E26" s="1038">
        <v>23.639317627944763</v>
      </c>
      <c r="F26" s="1033"/>
      <c r="G26" s="1038">
        <v>34.524776604386673</v>
      </c>
      <c r="H26" s="1033"/>
      <c r="I26" s="1038">
        <v>23.070674248578392</v>
      </c>
      <c r="J26" s="1033"/>
      <c r="K26" s="1038">
        <v>16.165718927701057</v>
      </c>
      <c r="L26" s="1033"/>
      <c r="M26" s="1038">
        <v>2.5995125913891144</v>
      </c>
    </row>
    <row r="27" spans="1:13" s="1035" customFormat="1" ht="18" customHeight="1" x14ac:dyDescent="0.25">
      <c r="B27" s="1039" t="s">
        <v>1</v>
      </c>
      <c r="C27" s="1040">
        <f t="shared" si="0"/>
        <v>100</v>
      </c>
      <c r="D27" s="1033"/>
      <c r="E27" s="1041">
        <v>64.757938573659558</v>
      </c>
      <c r="F27" s="1033"/>
      <c r="G27" s="1041">
        <v>28.995314940135348</v>
      </c>
      <c r="H27" s="1033"/>
      <c r="I27" s="1041">
        <v>5.2576782925559602</v>
      </c>
      <c r="J27" s="1033"/>
      <c r="K27" s="1041">
        <v>0.88495575221238942</v>
      </c>
      <c r="L27" s="1033"/>
      <c r="M27" s="1041">
        <v>0.10411244143675169</v>
      </c>
    </row>
    <row r="28" spans="1:13" s="1293" customFormat="1" ht="18" customHeight="1" x14ac:dyDescent="0.25">
      <c r="B28" s="1294" t="s">
        <v>0</v>
      </c>
      <c r="C28" s="1295">
        <f t="shared" si="0"/>
        <v>99.999999999999986</v>
      </c>
      <c r="D28" s="1296"/>
      <c r="E28" s="1295">
        <v>27.674171059897461</v>
      </c>
      <c r="F28" s="1296"/>
      <c r="G28" s="1297">
        <v>47.491602156125133</v>
      </c>
      <c r="H28" s="1298"/>
      <c r="I28" s="1295">
        <v>17.615115970929914</v>
      </c>
      <c r="J28" s="1296"/>
      <c r="K28" s="1295">
        <v>6.3413529226273218</v>
      </c>
      <c r="L28" s="1296"/>
      <c r="M28" s="1295">
        <v>0.87775789042016605</v>
      </c>
    </row>
    <row r="29" spans="1:13" s="1022" customFormat="1" ht="6.75" customHeight="1" x14ac:dyDescent="0.25">
      <c r="B29" s="1694"/>
      <c r="C29" s="1694"/>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433"/>
      <c r="C2" s="1433"/>
      <c r="D2" s="344"/>
      <c r="E2" s="1649"/>
      <c r="F2" s="1649"/>
      <c r="G2" s="1649"/>
      <c r="H2" s="1649"/>
      <c r="I2" s="1649"/>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71" t="s">
        <v>445</v>
      </c>
      <c r="C4" s="1471"/>
      <c r="D4" s="1471"/>
      <c r="E4" s="1471"/>
      <c r="F4" s="1471"/>
      <c r="G4" s="1471"/>
      <c r="H4" s="1471"/>
      <c r="I4" s="1471"/>
      <c r="J4" s="1471"/>
      <c r="K4" s="1471"/>
      <c r="L4" s="1471"/>
      <c r="M4" s="1471"/>
      <c r="N4" s="1471"/>
      <c r="O4" s="1471"/>
      <c r="P4" s="1471"/>
      <c r="Q4" s="1471"/>
      <c r="R4" s="1471"/>
      <c r="S4" s="1471"/>
      <c r="T4" s="1471"/>
      <c r="U4" s="1471"/>
    </row>
    <row r="5" spans="1:21" s="345" customFormat="1" ht="18.75" customHeight="1" x14ac:dyDescent="0.25">
      <c r="B5" s="1472" t="str">
        <f>porsaad!$B$6</f>
        <v>Situación a 28 de febrero de 2025</v>
      </c>
      <c r="C5" s="1472"/>
      <c r="D5" s="1472"/>
      <c r="E5" s="1472"/>
      <c r="F5" s="1472"/>
      <c r="G5" s="1472"/>
      <c r="H5" s="1472"/>
      <c r="I5" s="1472"/>
      <c r="J5" s="1472"/>
      <c r="K5" s="1472"/>
      <c r="L5" s="1472"/>
      <c r="M5" s="1472"/>
      <c r="N5" s="1472"/>
      <c r="O5" s="1472"/>
      <c r="P5" s="1472"/>
      <c r="Q5" s="1472"/>
      <c r="R5" s="1472"/>
      <c r="S5" s="1472"/>
      <c r="T5" s="1472"/>
      <c r="U5" s="1472"/>
    </row>
    <row r="6" spans="1:21" s="345" customFormat="1" ht="4.5" customHeight="1" x14ac:dyDescent="0.25"/>
    <row r="7" spans="1:21" s="322" customFormat="1" ht="15" customHeight="1" x14ac:dyDescent="0.25">
      <c r="A7" s="316"/>
      <c r="B7" s="1699"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191</v>
      </c>
      <c r="T7" s="921"/>
      <c r="U7" s="1319" t="s">
        <v>150</v>
      </c>
    </row>
    <row r="8" spans="1:21" s="322" customFormat="1" ht="19.5" customHeight="1" x14ac:dyDescent="0.25">
      <c r="A8" s="316"/>
      <c r="B8" s="1700"/>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100</v>
      </c>
      <c r="D10" s="930"/>
      <c r="E10" s="1044">
        <v>22.781960017284906</v>
      </c>
      <c r="F10" s="930"/>
      <c r="G10" s="1044">
        <v>42.709636334690352</v>
      </c>
      <c r="H10" s="930"/>
      <c r="I10" s="1044">
        <v>18.53237508244445</v>
      </c>
      <c r="J10" s="930"/>
      <c r="K10" s="1044">
        <v>5.1468079783483818</v>
      </c>
      <c r="L10" s="930"/>
      <c r="M10" s="1044">
        <v>4.063089904250722</v>
      </c>
      <c r="N10" s="930"/>
      <c r="O10" s="1044">
        <v>0.80966135231640479</v>
      </c>
      <c r="P10" s="930"/>
      <c r="Q10" s="1044">
        <v>0.77440924287566237</v>
      </c>
      <c r="R10" s="930"/>
      <c r="S10" s="1044">
        <v>0.28542836998794602</v>
      </c>
      <c r="T10" s="930"/>
      <c r="U10" s="1044">
        <v>4.8966317178011778</v>
      </c>
    </row>
    <row r="11" spans="1:21" s="331" customFormat="1" ht="18" customHeight="1" x14ac:dyDescent="0.25">
      <c r="A11" s="330"/>
      <c r="B11" s="931" t="s">
        <v>7</v>
      </c>
      <c r="C11" s="1045">
        <f t="shared" ref="C11:C27" si="0">K11+M11+G11+I11+E11+S11+O11+U11+Q11</f>
        <v>100.00000000000001</v>
      </c>
      <c r="D11" s="930"/>
      <c r="E11" s="1045">
        <v>6.0530988067219953</v>
      </c>
      <c r="F11" s="930"/>
      <c r="G11" s="1045">
        <v>4.7029191956728189</v>
      </c>
      <c r="H11" s="930"/>
      <c r="I11" s="1045">
        <v>15.438292249886453</v>
      </c>
      <c r="J11" s="930"/>
      <c r="K11" s="1045">
        <v>1.5566290928609769</v>
      </c>
      <c r="L11" s="930"/>
      <c r="M11" s="1045">
        <v>0.66063834179776204</v>
      </c>
      <c r="N11" s="930"/>
      <c r="O11" s="1045">
        <v>0.24773937817416078</v>
      </c>
      <c r="P11" s="930"/>
      <c r="Q11" s="1045">
        <v>7.0192823816012231E-2</v>
      </c>
      <c r="R11" s="930"/>
      <c r="S11" s="1045">
        <v>9.4966761633428307E-2</v>
      </c>
      <c r="T11" s="930"/>
      <c r="U11" s="1045">
        <v>71.175523349436403</v>
      </c>
    </row>
    <row r="12" spans="1:21" s="331" customFormat="1" ht="18" customHeight="1" x14ac:dyDescent="0.25">
      <c r="A12" s="330"/>
      <c r="B12" s="931" t="s">
        <v>37</v>
      </c>
      <c r="C12" s="1045">
        <f t="shared" si="0"/>
        <v>100</v>
      </c>
      <c r="D12" s="930"/>
      <c r="E12" s="1045">
        <v>37.908901090402907</v>
      </c>
      <c r="F12" s="930"/>
      <c r="G12" s="1045">
        <v>20.794988786636765</v>
      </c>
      <c r="H12" s="930"/>
      <c r="I12" s="1045">
        <v>23.58672956461217</v>
      </c>
      <c r="J12" s="930"/>
      <c r="K12" s="1045">
        <v>4.725079266878045</v>
      </c>
      <c r="L12" s="930"/>
      <c r="M12" s="1045">
        <v>2.582940221173923</v>
      </c>
      <c r="N12" s="930"/>
      <c r="O12" s="1045">
        <v>2.3586729564612172</v>
      </c>
      <c r="P12" s="930"/>
      <c r="Q12" s="1045">
        <v>1.5002706673884463</v>
      </c>
      <c r="R12" s="930"/>
      <c r="S12" s="1045">
        <v>0.21653391075709535</v>
      </c>
      <c r="T12" s="930"/>
      <c r="U12" s="1045">
        <v>6.325883535689429</v>
      </c>
    </row>
    <row r="13" spans="1:21" s="331" customFormat="1" ht="18" customHeight="1" x14ac:dyDescent="0.25">
      <c r="A13" s="330"/>
      <c r="B13" s="931" t="s">
        <v>38</v>
      </c>
      <c r="C13" s="1045">
        <f t="shared" si="0"/>
        <v>100</v>
      </c>
      <c r="D13" s="930"/>
      <c r="E13" s="1045">
        <v>48.516143893730565</v>
      </c>
      <c r="F13" s="930"/>
      <c r="G13" s="1045">
        <v>15.138019733558567</v>
      </c>
      <c r="H13" s="930"/>
      <c r="I13" s="1045">
        <v>16.593081736860292</v>
      </c>
      <c r="J13" s="930"/>
      <c r="K13" s="1045">
        <v>5.0600836948592933</v>
      </c>
      <c r="L13" s="930"/>
      <c r="M13" s="1045">
        <v>2.5300418474296467</v>
      </c>
      <c r="N13" s="930"/>
      <c r="O13" s="1045">
        <v>1.8197873075594118</v>
      </c>
      <c r="P13" s="930"/>
      <c r="Q13" s="1045">
        <v>1.2208699658309978</v>
      </c>
      <c r="R13" s="930"/>
      <c r="S13" s="1045">
        <v>0.88685837140553614</v>
      </c>
      <c r="T13" s="930"/>
      <c r="U13" s="1045">
        <v>8.2351134487656914</v>
      </c>
    </row>
    <row r="14" spans="1:21" s="331" customFormat="1" ht="18" customHeight="1" x14ac:dyDescent="0.25">
      <c r="A14" s="330"/>
      <c r="B14" s="931" t="s">
        <v>6</v>
      </c>
      <c r="C14" s="1045">
        <f t="shared" si="0"/>
        <v>100.00000000000001</v>
      </c>
      <c r="D14" s="930"/>
      <c r="E14" s="1045">
        <v>31.913614502404737</v>
      </c>
      <c r="F14" s="930"/>
      <c r="G14" s="1045">
        <v>36.168146503884572</v>
      </c>
      <c r="H14" s="930"/>
      <c r="I14" s="1045">
        <v>13.693118756936737</v>
      </c>
      <c r="J14" s="930"/>
      <c r="K14" s="1045">
        <v>6.0210876803551612</v>
      </c>
      <c r="L14" s="930"/>
      <c r="M14" s="1045">
        <v>5.1100628930817615</v>
      </c>
      <c r="N14" s="930"/>
      <c r="O14" s="1045">
        <v>1.0405105438401776</v>
      </c>
      <c r="P14" s="930"/>
      <c r="Q14" s="1045">
        <v>1.0867554568997411</v>
      </c>
      <c r="R14" s="930"/>
      <c r="S14" s="1045">
        <v>0.28671846096929338</v>
      </c>
      <c r="T14" s="930"/>
      <c r="U14" s="1045">
        <v>4.6799852016278214</v>
      </c>
    </row>
    <row r="15" spans="1:21" s="331" customFormat="1" ht="18" customHeight="1" x14ac:dyDescent="0.25">
      <c r="A15" s="330"/>
      <c r="B15" s="931" t="s">
        <v>5</v>
      </c>
      <c r="C15" s="1045">
        <f t="shared" si="0"/>
        <v>100</v>
      </c>
      <c r="D15" s="930"/>
      <c r="E15" s="1045">
        <v>41.209829867674856</v>
      </c>
      <c r="F15" s="930"/>
      <c r="G15" s="1045">
        <v>17.044738500315059</v>
      </c>
      <c r="H15" s="930"/>
      <c r="I15" s="1045">
        <v>25.257298886788487</v>
      </c>
      <c r="J15" s="930"/>
      <c r="K15" s="1045">
        <v>4.7679059021214032</v>
      </c>
      <c r="L15" s="930"/>
      <c r="M15" s="1045">
        <v>1.7328292375551355</v>
      </c>
      <c r="N15" s="930"/>
      <c r="O15" s="1045">
        <v>2.152909052720017</v>
      </c>
      <c r="P15" s="930"/>
      <c r="Q15" s="1045">
        <v>2.0163831127914302</v>
      </c>
      <c r="R15" s="930"/>
      <c r="S15" s="1045">
        <v>0.67212770426381008</v>
      </c>
      <c r="T15" s="930"/>
      <c r="U15" s="1045">
        <v>5.1459777357697956</v>
      </c>
    </row>
    <row r="16" spans="1:21" s="331" customFormat="1" ht="18" customHeight="1" x14ac:dyDescent="0.25">
      <c r="A16" s="330"/>
      <c r="B16" s="931" t="s">
        <v>4</v>
      </c>
      <c r="C16" s="1045">
        <f t="shared" si="0"/>
        <v>100</v>
      </c>
      <c r="D16" s="930"/>
      <c r="E16" s="1045">
        <v>45.128510040269184</v>
      </c>
      <c r="F16" s="930"/>
      <c r="G16" s="1045">
        <v>18.121131861301045</v>
      </c>
      <c r="H16" s="930"/>
      <c r="I16" s="1045">
        <v>20.191346179832976</v>
      </c>
      <c r="J16" s="930"/>
      <c r="K16" s="1045">
        <v>5.1917515742817759</v>
      </c>
      <c r="L16" s="930"/>
      <c r="M16" s="1045">
        <v>2.108051133753142</v>
      </c>
      <c r="N16" s="930"/>
      <c r="O16" s="1045">
        <v>1.8431934272046702</v>
      </c>
      <c r="P16" s="930"/>
      <c r="Q16" s="1045">
        <v>0.96754141779951897</v>
      </c>
      <c r="R16" s="930"/>
      <c r="S16" s="1045">
        <v>1.0864571227804654</v>
      </c>
      <c r="T16" s="930"/>
      <c r="U16" s="1045">
        <v>5.3620172427772221</v>
      </c>
    </row>
    <row r="17" spans="1:21" s="331" customFormat="1" ht="18" customHeight="1" x14ac:dyDescent="0.25">
      <c r="A17" s="330"/>
      <c r="B17" s="931" t="s">
        <v>40</v>
      </c>
      <c r="C17" s="1045">
        <f t="shared" si="0"/>
        <v>100</v>
      </c>
      <c r="D17" s="930"/>
      <c r="E17" s="1045">
        <v>33.996251085813562</v>
      </c>
      <c r="F17" s="930"/>
      <c r="G17" s="1045">
        <v>33.804233529922733</v>
      </c>
      <c r="H17" s="930"/>
      <c r="I17" s="1045">
        <v>14.026425273167833</v>
      </c>
      <c r="J17" s="930"/>
      <c r="K17" s="1045">
        <v>5.4404974169066884</v>
      </c>
      <c r="L17" s="930"/>
      <c r="M17" s="1045">
        <v>5.7285237507429256</v>
      </c>
      <c r="N17" s="930"/>
      <c r="O17" s="1045">
        <v>1.4949938280071322</v>
      </c>
      <c r="P17" s="930"/>
      <c r="Q17" s="1045">
        <v>0.65377405934256849</v>
      </c>
      <c r="R17" s="930"/>
      <c r="S17" s="1045">
        <v>0.25145156128560325</v>
      </c>
      <c r="T17" s="930"/>
      <c r="U17" s="1045">
        <v>4.6038494948109543</v>
      </c>
    </row>
    <row r="18" spans="1:21" s="331" customFormat="1" ht="18" customHeight="1" x14ac:dyDescent="0.25">
      <c r="A18" s="330"/>
      <c r="B18" s="931" t="s">
        <v>41</v>
      </c>
      <c r="C18" s="1045">
        <f t="shared" si="0"/>
        <v>100</v>
      </c>
      <c r="D18" s="930"/>
      <c r="E18" s="1045">
        <v>37.836969400801969</v>
      </c>
      <c r="F18" s="930"/>
      <c r="G18" s="1045">
        <v>17.971924516176539</v>
      </c>
      <c r="H18" s="930"/>
      <c r="I18" s="1045">
        <v>30.142653447848815</v>
      </c>
      <c r="J18" s="930"/>
      <c r="K18" s="1045">
        <v>3.9743478173553886</v>
      </c>
      <c r="L18" s="930"/>
      <c r="M18" s="1045">
        <v>2.9481266275278979</v>
      </c>
      <c r="N18" s="930"/>
      <c r="O18" s="1045">
        <v>1.40578245181848</v>
      </c>
      <c r="P18" s="930"/>
      <c r="Q18" s="1045">
        <v>2.497606822730833</v>
      </c>
      <c r="R18" s="930"/>
      <c r="S18" s="1045">
        <v>0</v>
      </c>
      <c r="T18" s="930"/>
      <c r="U18" s="1045">
        <v>3.2225889157400776</v>
      </c>
    </row>
    <row r="19" spans="1:21" s="331" customFormat="1" ht="18" customHeight="1" x14ac:dyDescent="0.25">
      <c r="A19" s="330"/>
      <c r="B19" s="931" t="s">
        <v>3</v>
      </c>
      <c r="C19" s="1045">
        <f t="shared" si="0"/>
        <v>100</v>
      </c>
      <c r="D19" s="930"/>
      <c r="E19" s="1045">
        <v>48.106537609982141</v>
      </c>
      <c r="F19" s="930"/>
      <c r="G19" s="1045">
        <v>11.257068075754956</v>
      </c>
      <c r="H19" s="930"/>
      <c r="I19" s="1045">
        <v>13.895816357605536</v>
      </c>
      <c r="J19" s="930"/>
      <c r="K19" s="1045">
        <v>4.5087533025506801</v>
      </c>
      <c r="L19" s="930"/>
      <c r="M19" s="1045">
        <v>1.9794727441829838</v>
      </c>
      <c r="N19" s="930"/>
      <c r="O19" s="1045">
        <v>3.1276492423681246</v>
      </c>
      <c r="P19" s="930"/>
      <c r="Q19" s="1045">
        <v>2.7152933817295901</v>
      </c>
      <c r="R19" s="930"/>
      <c r="S19" s="1045">
        <v>0</v>
      </c>
      <c r="T19" s="930"/>
      <c r="U19" s="1045">
        <v>14.409409285825989</v>
      </c>
    </row>
    <row r="20" spans="1:21" s="331" customFormat="1" ht="18" customHeight="1" x14ac:dyDescent="0.25">
      <c r="A20" s="330"/>
      <c r="B20" s="931" t="s">
        <v>2</v>
      </c>
      <c r="C20" s="1045">
        <f t="shared" si="0"/>
        <v>99.999999999999986</v>
      </c>
      <c r="D20" s="930"/>
      <c r="E20" s="1045">
        <v>25.169871331502097</v>
      </c>
      <c r="F20" s="930"/>
      <c r="G20" s="1045">
        <v>37.458435738036719</v>
      </c>
      <c r="H20" s="930"/>
      <c r="I20" s="1045">
        <v>21.627873355500942</v>
      </c>
      <c r="J20" s="930"/>
      <c r="K20" s="1045">
        <v>5.1178256469567733</v>
      </c>
      <c r="L20" s="930"/>
      <c r="M20" s="1045">
        <v>4.6262830706953881</v>
      </c>
      <c r="N20" s="930"/>
      <c r="O20" s="1045">
        <v>1.5324562671678472</v>
      </c>
      <c r="P20" s="930"/>
      <c r="Q20" s="1045">
        <v>0.85297094115946215</v>
      </c>
      <c r="R20" s="930"/>
      <c r="S20" s="1045">
        <v>0.18794274974700015</v>
      </c>
      <c r="T20" s="930"/>
      <c r="U20" s="1045">
        <v>3.4263408992337721</v>
      </c>
    </row>
    <row r="21" spans="1:21" s="331" customFormat="1" ht="18" customHeight="1" x14ac:dyDescent="0.25">
      <c r="A21" s="330"/>
      <c r="B21" s="931" t="s">
        <v>35</v>
      </c>
      <c r="C21" s="1045">
        <f t="shared" si="0"/>
        <v>99.999999999999986</v>
      </c>
      <c r="D21" s="930"/>
      <c r="E21" s="1045">
        <v>30.970913560016388</v>
      </c>
      <c r="F21" s="930"/>
      <c r="G21" s="1045">
        <v>36.674404843188128</v>
      </c>
      <c r="H21" s="930"/>
      <c r="I21" s="1045">
        <v>10.819791524420774</v>
      </c>
      <c r="J21" s="930"/>
      <c r="K21" s="1045">
        <v>4.6838727297555645</v>
      </c>
      <c r="L21" s="930"/>
      <c r="M21" s="1045">
        <v>4.7749101005962951</v>
      </c>
      <c r="N21" s="930"/>
      <c r="O21" s="1045">
        <v>3.6141836223769861</v>
      </c>
      <c r="P21" s="930"/>
      <c r="Q21" s="1045">
        <v>1.4793572761618645</v>
      </c>
      <c r="R21" s="930"/>
      <c r="S21" s="1045">
        <v>0</v>
      </c>
      <c r="T21" s="930"/>
      <c r="U21" s="1045">
        <v>6.9825663434840006</v>
      </c>
    </row>
    <row r="22" spans="1:21" s="331" customFormat="1" ht="18" customHeight="1" x14ac:dyDescent="0.25">
      <c r="A22" s="330"/>
      <c r="B22" s="931" t="s">
        <v>42</v>
      </c>
      <c r="C22" s="1045">
        <f t="shared" si="0"/>
        <v>99.999999999999986</v>
      </c>
      <c r="D22" s="930"/>
      <c r="E22" s="1045">
        <v>25.163761518818696</v>
      </c>
      <c r="F22" s="930"/>
      <c r="G22" s="1045">
        <v>36.899078494504273</v>
      </c>
      <c r="H22" s="930"/>
      <c r="I22" s="1045">
        <v>26.101920728322415</v>
      </c>
      <c r="J22" s="930"/>
      <c r="K22" s="1045">
        <v>1.7782465489804227</v>
      </c>
      <c r="L22" s="930"/>
      <c r="M22" s="1045">
        <v>5.7140742385551979</v>
      </c>
      <c r="N22" s="930"/>
      <c r="O22" s="1045">
        <v>0.64024277413863295</v>
      </c>
      <c r="P22" s="930"/>
      <c r="Q22" s="1045">
        <v>0.84563857740276083</v>
      </c>
      <c r="R22" s="930"/>
      <c r="S22" s="1045">
        <v>0</v>
      </c>
      <c r="T22" s="930"/>
      <c r="U22" s="1045">
        <v>2.857037119277599</v>
      </c>
    </row>
    <row r="23" spans="1:21" s="331" customFormat="1" ht="18" customHeight="1" x14ac:dyDescent="0.25">
      <c r="A23" s="330">
        <v>47094</v>
      </c>
      <c r="B23" s="931" t="s">
        <v>43</v>
      </c>
      <c r="C23" s="1045">
        <f t="shared" si="0"/>
        <v>100.00000000000001</v>
      </c>
      <c r="D23" s="930"/>
      <c r="E23" s="1045">
        <v>37.816674343620448</v>
      </c>
      <c r="F23" s="930"/>
      <c r="G23" s="1045">
        <v>24.720972256670095</v>
      </c>
      <c r="H23" s="930"/>
      <c r="I23" s="1045">
        <v>20.408886369273286</v>
      </c>
      <c r="J23" s="930"/>
      <c r="K23" s="1045">
        <v>4.3510611912270134</v>
      </c>
      <c r="L23" s="930"/>
      <c r="M23" s="1045">
        <v>2.9089749495092656</v>
      </c>
      <c r="N23" s="930"/>
      <c r="O23" s="1045">
        <v>2.1400985012224072</v>
      </c>
      <c r="P23" s="930"/>
      <c r="Q23" s="1045">
        <v>3.7274563299436632</v>
      </c>
      <c r="R23" s="930"/>
      <c r="S23" s="1045">
        <v>3.5432094391099457E-3</v>
      </c>
      <c r="T23" s="930"/>
      <c r="U23" s="1045">
        <v>3.9223328490947096</v>
      </c>
    </row>
    <row r="24" spans="1:21" s="331" customFormat="1" ht="18" customHeight="1" x14ac:dyDescent="0.25">
      <c r="B24" s="931" t="s">
        <v>44</v>
      </c>
      <c r="C24" s="1045">
        <f t="shared" si="0"/>
        <v>100.00000000000001</v>
      </c>
      <c r="D24" s="930"/>
      <c r="E24" s="1045">
        <v>46.553477023180157</v>
      </c>
      <c r="F24" s="930"/>
      <c r="G24" s="1045">
        <v>14.467263115087434</v>
      </c>
      <c r="H24" s="930"/>
      <c r="I24" s="1045">
        <v>15.473769825132166</v>
      </c>
      <c r="J24" s="930"/>
      <c r="K24" s="1045">
        <v>6.0390402602684015</v>
      </c>
      <c r="L24" s="930"/>
      <c r="M24" s="1045">
        <v>2.5518503456689712</v>
      </c>
      <c r="N24" s="930"/>
      <c r="O24" s="1045">
        <v>2.0638470923139489</v>
      </c>
      <c r="P24" s="930"/>
      <c r="Q24" s="1045">
        <v>1.1793411956079707</v>
      </c>
      <c r="R24" s="930"/>
      <c r="S24" s="1045">
        <v>0.15250101667344448</v>
      </c>
      <c r="T24" s="930"/>
      <c r="U24" s="1045">
        <v>11.518910126067507</v>
      </c>
    </row>
    <row r="25" spans="1:21" s="331" customFormat="1" ht="18" customHeight="1" x14ac:dyDescent="0.25">
      <c r="B25" s="931" t="s">
        <v>45</v>
      </c>
      <c r="C25" s="1045">
        <f t="shared" si="0"/>
        <v>99.999999999999986</v>
      </c>
      <c r="D25" s="930"/>
      <c r="E25" s="1045">
        <v>34.724295872662395</v>
      </c>
      <c r="F25" s="930"/>
      <c r="G25" s="1045">
        <v>20.206493407900396</v>
      </c>
      <c r="H25" s="930"/>
      <c r="I25" s="1045">
        <v>12.166915504719487</v>
      </c>
      <c r="J25" s="930"/>
      <c r="K25" s="1045">
        <v>4.4613710554951034</v>
      </c>
      <c r="L25" s="930"/>
      <c r="M25" s="1045">
        <v>3.7983652605207885</v>
      </c>
      <c r="N25" s="930"/>
      <c r="O25" s="1045">
        <v>1.0754864994812359</v>
      </c>
      <c r="P25" s="930"/>
      <c r="Q25" s="1045">
        <v>1.6726978262519929</v>
      </c>
      <c r="R25" s="930"/>
      <c r="S25" s="1045">
        <v>19.29043196598932</v>
      </c>
      <c r="T25" s="930"/>
      <c r="U25" s="1045">
        <v>2.6039426069792748</v>
      </c>
    </row>
    <row r="26" spans="1:21" s="331" customFormat="1" ht="18" customHeight="1" x14ac:dyDescent="0.25">
      <c r="B26" s="931" t="s">
        <v>46</v>
      </c>
      <c r="C26" s="1045">
        <f t="shared" si="0"/>
        <v>100</v>
      </c>
      <c r="D26" s="930"/>
      <c r="E26" s="1045">
        <v>23.395613322502033</v>
      </c>
      <c r="F26" s="930"/>
      <c r="G26" s="1045">
        <v>29.569455727051182</v>
      </c>
      <c r="H26" s="930"/>
      <c r="I26" s="1045">
        <v>33.143785540211212</v>
      </c>
      <c r="J26" s="930"/>
      <c r="K26" s="1045">
        <v>6.5800162469536962</v>
      </c>
      <c r="L26" s="930"/>
      <c r="M26" s="1045">
        <v>3.0056864337936635</v>
      </c>
      <c r="N26" s="930"/>
      <c r="O26" s="1045">
        <v>0.81234768480909825</v>
      </c>
      <c r="P26" s="930"/>
      <c r="Q26" s="1045">
        <v>0.73111291632818853</v>
      </c>
      <c r="R26" s="930"/>
      <c r="S26" s="1045">
        <v>0</v>
      </c>
      <c r="T26" s="930"/>
      <c r="U26" s="1045">
        <v>2.761982128350934</v>
      </c>
    </row>
    <row r="27" spans="1:21" s="331" customFormat="1" ht="18" customHeight="1" x14ac:dyDescent="0.25">
      <c r="B27" s="953" t="s">
        <v>1</v>
      </c>
      <c r="C27" s="1046">
        <f t="shared" si="0"/>
        <v>100</v>
      </c>
      <c r="D27" s="930"/>
      <c r="E27" s="1046">
        <v>5.46875</v>
      </c>
      <c r="F27" s="930"/>
      <c r="G27" s="1046">
        <v>72.96875</v>
      </c>
      <c r="H27" s="930"/>
      <c r="I27" s="1046">
        <v>4.1666666666666661</v>
      </c>
      <c r="J27" s="930"/>
      <c r="K27" s="1046">
        <v>3.6979166666666665</v>
      </c>
      <c r="L27" s="930"/>
      <c r="M27" s="1046">
        <v>10.416666666666668</v>
      </c>
      <c r="N27" s="930"/>
      <c r="O27" s="1046">
        <v>0.3125</v>
      </c>
      <c r="P27" s="930"/>
      <c r="Q27" s="1046">
        <v>0.57291666666666663</v>
      </c>
      <c r="R27" s="930"/>
      <c r="S27" s="1046">
        <v>5.2083333333333336E-2</v>
      </c>
      <c r="T27" s="930"/>
      <c r="U27" s="1046">
        <v>2.34375</v>
      </c>
    </row>
    <row r="28" spans="1:21" s="319" customFormat="1" ht="18" customHeight="1" x14ac:dyDescent="0.25">
      <c r="B28" s="1284" t="s">
        <v>0</v>
      </c>
      <c r="C28" s="1299">
        <f>K28+M28+G28+I28+E28+S28+O28+U28+Q28</f>
        <v>100</v>
      </c>
      <c r="D28" s="1277"/>
      <c r="E28" s="1299">
        <v>35.59013748908523</v>
      </c>
      <c r="F28" s="1277"/>
      <c r="G28" s="1299">
        <v>23.403483846142461</v>
      </c>
      <c r="H28" s="1277"/>
      <c r="I28" s="1299">
        <v>20.095161982565969</v>
      </c>
      <c r="J28" s="1277"/>
      <c r="K28" s="1299">
        <v>4.3207683997099258</v>
      </c>
      <c r="L28" s="1277"/>
      <c r="M28" s="1299">
        <v>3.2714706448223296</v>
      </c>
      <c r="N28" s="1277"/>
      <c r="O28" s="1299">
        <v>1.6847962823188147</v>
      </c>
      <c r="P28" s="1277"/>
      <c r="Q28" s="1299">
        <v>1.7549467951279434</v>
      </c>
      <c r="R28" s="1277"/>
      <c r="S28" s="1299">
        <v>1.2977844869688762</v>
      </c>
      <c r="T28" s="1277"/>
      <c r="U28" s="1299">
        <v>8.5814500732584467</v>
      </c>
    </row>
    <row r="29" spans="1:21" s="328" customFormat="1" ht="6.75" customHeight="1" x14ac:dyDescent="0.25">
      <c r="B29" s="1662"/>
      <c r="C29" s="1662"/>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536"/>
      <c r="C3" s="1536"/>
      <c r="D3" s="1536"/>
    </row>
    <row r="4" spans="2:18" s="621" customFormat="1" ht="23.25" customHeight="1" x14ac:dyDescent="0.25">
      <c r="B4" s="1538" t="s">
        <v>329</v>
      </c>
      <c r="C4" s="1538"/>
      <c r="D4" s="1538"/>
      <c r="E4" s="1538"/>
      <c r="F4" s="1538"/>
      <c r="G4" s="1538"/>
      <c r="H4" s="1538"/>
      <c r="I4" s="1538"/>
      <c r="J4" s="1538"/>
      <c r="K4" s="1538"/>
      <c r="L4" s="1538"/>
      <c r="M4" s="1538"/>
      <c r="N4" s="1538"/>
      <c r="O4" s="1538"/>
      <c r="P4" s="1538"/>
      <c r="Q4" s="1538"/>
      <c r="R4" s="1538"/>
    </row>
    <row r="5" spans="2:18" s="621" customFormat="1" ht="15.75" customHeight="1" x14ac:dyDescent="0.25">
      <c r="B5" s="1692" t="str">
        <f>porsaad!$B$6</f>
        <v>Situación a 28 de febrero de 2025</v>
      </c>
      <c r="C5" s="1692"/>
      <c r="D5" s="1692"/>
      <c r="E5" s="1692"/>
      <c r="F5" s="1692"/>
      <c r="G5" s="1692"/>
      <c r="H5" s="1692"/>
      <c r="I5" s="1692"/>
      <c r="J5" s="1692"/>
      <c r="K5" s="1692"/>
      <c r="L5" s="1692"/>
      <c r="M5" s="1692"/>
      <c r="N5" s="1692"/>
      <c r="O5" s="1692"/>
      <c r="P5" s="1692"/>
      <c r="Q5" s="1692"/>
      <c r="R5" s="1692"/>
    </row>
    <row r="7" spans="2:18" ht="16.5" customHeight="1" x14ac:dyDescent="0.35">
      <c r="B7" s="1701" t="s">
        <v>82</v>
      </c>
      <c r="C7" s="1702"/>
      <c r="D7" s="1702"/>
      <c r="E7" s="1702"/>
      <c r="F7" s="1703"/>
      <c r="G7" s="1048"/>
      <c r="H7" s="1701" t="s">
        <v>83</v>
      </c>
      <c r="I7" s="1702"/>
      <c r="J7" s="1702"/>
      <c r="K7" s="1702"/>
      <c r="L7" s="1703"/>
      <c r="M7" s="1048"/>
      <c r="N7" s="1701" t="s">
        <v>84</v>
      </c>
      <c r="O7" s="1702"/>
      <c r="P7" s="1702"/>
      <c r="Q7" s="1702"/>
      <c r="R7" s="1703"/>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2.8021061411740173E-3</v>
      </c>
      <c r="D9" s="1050">
        <v>1.8372356217940238E-3</v>
      </c>
      <c r="E9" s="1050">
        <v>1.470482231673034E-3</v>
      </c>
      <c r="F9" s="1051">
        <v>2.1789102662338566E-3</v>
      </c>
      <c r="G9" s="1052"/>
      <c r="H9" s="1049" t="s">
        <v>86</v>
      </c>
      <c r="I9" s="1050">
        <v>5.7072482052206305E-4</v>
      </c>
      <c r="J9" s="1050">
        <v>0</v>
      </c>
      <c r="K9" s="1050">
        <v>0</v>
      </c>
      <c r="L9" s="1051">
        <v>2.9874683564206983E-4</v>
      </c>
      <c r="M9" s="113"/>
      <c r="N9" s="1049" t="s">
        <v>86</v>
      </c>
      <c r="O9" s="1050">
        <v>2.4041164470478627E-3</v>
      </c>
      <c r="P9" s="1050">
        <v>1.6147680224258983E-3</v>
      </c>
      <c r="Q9" s="1050">
        <v>1.2600214944843177E-3</v>
      </c>
      <c r="R9" s="1051">
        <v>1.8957009478504738E-3</v>
      </c>
    </row>
    <row r="10" spans="2:18" ht="16.5" customHeight="1" x14ac:dyDescent="0.35">
      <c r="B10" s="1053" t="s">
        <v>87</v>
      </c>
      <c r="C10" s="1054">
        <v>0.31684652278177455</v>
      </c>
      <c r="D10" s="1054">
        <v>1.7953466496171203E-2</v>
      </c>
      <c r="E10" s="1054">
        <v>6.7180854898003317E-3</v>
      </c>
      <c r="F10" s="1055">
        <v>0.14358238482007271</v>
      </c>
      <c r="G10" s="1052"/>
      <c r="H10" s="1053" t="s">
        <v>87</v>
      </c>
      <c r="I10" s="1054">
        <v>1.8203117959808956E-2</v>
      </c>
      <c r="J10" s="1054">
        <v>4.2703106651008859E-4</v>
      </c>
      <c r="K10" s="1054">
        <v>0</v>
      </c>
      <c r="L10" s="1055">
        <v>9.654239846538468E-3</v>
      </c>
      <c r="M10" s="113"/>
      <c r="N10" s="1053" t="s">
        <v>87</v>
      </c>
      <c r="O10" s="1054">
        <v>0.26358539967766637</v>
      </c>
      <c r="P10" s="1054">
        <v>1.5831185691863509E-2</v>
      </c>
      <c r="Q10" s="1054">
        <v>5.7565687885263927E-3</v>
      </c>
      <c r="R10" s="1055">
        <v>0.12340989503828086</v>
      </c>
    </row>
    <row r="11" spans="2:18" ht="16.5" customHeight="1" x14ac:dyDescent="0.35">
      <c r="B11" s="1056" t="s">
        <v>88</v>
      </c>
      <c r="C11" s="1057">
        <v>5.6198519445313316E-2</v>
      </c>
      <c r="D11" s="1057">
        <v>4.9024795331951733E-2</v>
      </c>
      <c r="E11" s="1057">
        <v>1.4474158437252216E-2</v>
      </c>
      <c r="F11" s="1058">
        <v>4.5414396968472673E-2</v>
      </c>
      <c r="G11" s="1052"/>
      <c r="H11" s="1056" t="s">
        <v>88</v>
      </c>
      <c r="I11" s="1057">
        <v>6.3380493226397522E-2</v>
      </c>
      <c r="J11" s="1057">
        <v>1.0141987829614604E-3</v>
      </c>
      <c r="K11" s="1057">
        <v>2.592016588906169E-4</v>
      </c>
      <c r="L11" s="1058">
        <v>3.3522539662573313E-2</v>
      </c>
      <c r="M11" s="113"/>
      <c r="N11" s="1056" t="s">
        <v>88</v>
      </c>
      <c r="O11" s="1057">
        <v>5.7473910785326855E-2</v>
      </c>
      <c r="P11" s="1057">
        <v>4.3211192280117036E-2</v>
      </c>
      <c r="Q11" s="1057">
        <v>1.243962397005596E-2</v>
      </c>
      <c r="R11" s="1058">
        <v>4.3620055143360904E-2</v>
      </c>
    </row>
    <row r="12" spans="2:18" ht="16.5" customHeight="1" x14ac:dyDescent="0.35">
      <c r="B12" s="1053" t="s">
        <v>89</v>
      </c>
      <c r="C12" s="1054">
        <v>0.46522130121989363</v>
      </c>
      <c r="D12" s="1054">
        <v>2.4170671840322178E-2</v>
      </c>
      <c r="E12" s="1054">
        <v>3.3720175881208105E-2</v>
      </c>
      <c r="F12" s="1055">
        <v>0.21460037058192508</v>
      </c>
      <c r="G12" s="1052"/>
      <c r="H12" s="1053" t="s">
        <v>89</v>
      </c>
      <c r="I12" s="1054">
        <v>0.68159562644558591</v>
      </c>
      <c r="J12" s="1054">
        <v>4.0194299135262089E-2</v>
      </c>
      <c r="K12" s="1054">
        <v>2.427855538275445E-2</v>
      </c>
      <c r="L12" s="1055">
        <v>0.37304045661095298</v>
      </c>
      <c r="M12" s="113"/>
      <c r="N12" s="1053" t="s">
        <v>89</v>
      </c>
      <c r="O12" s="1054">
        <v>0.50375074292017152</v>
      </c>
      <c r="P12" s="1054">
        <v>2.6107569386581923E-2</v>
      </c>
      <c r="Q12" s="1054">
        <v>3.2365257995577573E-2</v>
      </c>
      <c r="R12" s="1055">
        <v>0.23842758588045962</v>
      </c>
    </row>
    <row r="13" spans="2:18" ht="16.5" customHeight="1" x14ac:dyDescent="0.35">
      <c r="B13" s="1056" t="s">
        <v>90</v>
      </c>
      <c r="C13" s="1057">
        <v>0.12392477322489834</v>
      </c>
      <c r="D13" s="1057">
        <v>0.13732233931537252</v>
      </c>
      <c r="E13" s="1057">
        <v>0.15927340877964391</v>
      </c>
      <c r="F13" s="1058">
        <v>0.135836386686914</v>
      </c>
      <c r="G13" s="1052"/>
      <c r="H13" s="1056" t="s">
        <v>90</v>
      </c>
      <c r="I13" s="1057">
        <v>0.15139226818058935</v>
      </c>
      <c r="J13" s="1057">
        <v>5.1350485747838154E-2</v>
      </c>
      <c r="K13" s="1057">
        <v>6.825643684119578E-3</v>
      </c>
      <c r="L13" s="1058">
        <v>9.5614710923127719E-2</v>
      </c>
      <c r="M13" s="113"/>
      <c r="N13" s="1056" t="s">
        <v>90</v>
      </c>
      <c r="O13" s="1057">
        <v>0.12881031039338628</v>
      </c>
      <c r="P13" s="1057">
        <v>0.1269078484184962</v>
      </c>
      <c r="Q13" s="1057">
        <v>0.13745352126595101</v>
      </c>
      <c r="R13" s="1058">
        <v>0.12976913155123243</v>
      </c>
    </row>
    <row r="14" spans="2:18" ht="16.5" customHeight="1" x14ac:dyDescent="0.35">
      <c r="B14" s="1053" t="s">
        <v>91</v>
      </c>
      <c r="C14" s="1054">
        <v>3.3051819414033991E-2</v>
      </c>
      <c r="D14" s="1054">
        <v>0.567066449137969</v>
      </c>
      <c r="E14" s="1054">
        <v>2.8357240683341743E-2</v>
      </c>
      <c r="F14" s="1055">
        <v>0.23461458086627007</v>
      </c>
      <c r="G14" s="1052"/>
      <c r="H14" s="1053" t="s">
        <v>91</v>
      </c>
      <c r="I14" s="1054">
        <v>7.0619687002493173E-2</v>
      </c>
      <c r="J14" s="1054">
        <v>0.66568805380591434</v>
      </c>
      <c r="K14" s="1054">
        <v>1.8835320546051495E-2</v>
      </c>
      <c r="L14" s="1055">
        <v>0.23648170568719634</v>
      </c>
      <c r="M14" s="113"/>
      <c r="N14" s="1053" t="s">
        <v>91</v>
      </c>
      <c r="O14" s="1054">
        <v>3.9745559880704419E-2</v>
      </c>
      <c r="P14" s="1054">
        <v>0.57895246768849185</v>
      </c>
      <c r="Q14" s="1054">
        <v>2.6991636916159158E-2</v>
      </c>
      <c r="R14" s="1055">
        <v>0.23487285076975872</v>
      </c>
    </row>
    <row r="15" spans="2:18" ht="16.5" customHeight="1" x14ac:dyDescent="0.35">
      <c r="B15" s="1056" t="s">
        <v>92</v>
      </c>
      <c r="C15" s="1057">
        <v>6.4513606506099472E-4</v>
      </c>
      <c r="D15" s="1057">
        <v>0.11021943942266708</v>
      </c>
      <c r="E15" s="1057">
        <v>7.0395732718229659E-2</v>
      </c>
      <c r="F15" s="1058">
        <v>5.5670878669248663E-2</v>
      </c>
      <c r="G15" s="1052"/>
      <c r="H15" s="1056" t="s">
        <v>92</v>
      </c>
      <c r="I15" s="1057">
        <v>6.0076296897059264E-5</v>
      </c>
      <c r="J15" s="1057">
        <v>0.10803885982705241</v>
      </c>
      <c r="K15" s="1057">
        <v>2.2636944876447209E-2</v>
      </c>
      <c r="L15" s="1058">
        <v>3.5975408418371359E-2</v>
      </c>
      <c r="M15" s="113"/>
      <c r="N15" s="1056" t="s">
        <v>92</v>
      </c>
      <c r="O15" s="1057">
        <v>5.40792341095399E-4</v>
      </c>
      <c r="P15" s="1057">
        <v>0.10994632511093456</v>
      </c>
      <c r="Q15" s="1057">
        <v>6.3556966560017789E-2</v>
      </c>
      <c r="R15" s="1058">
        <v>5.2700959683813178E-2</v>
      </c>
    </row>
    <row r="16" spans="2:18" ht="16.5" customHeight="1" x14ac:dyDescent="0.35">
      <c r="B16" s="1053" t="s">
        <v>93</v>
      </c>
      <c r="C16" s="1054">
        <v>5.4087165050568237E-4</v>
      </c>
      <c r="D16" s="1054">
        <v>9.0237664800035269E-2</v>
      </c>
      <c r="E16" s="1054">
        <v>8.8055935990773451E-2</v>
      </c>
      <c r="F16" s="1055">
        <v>5.1463519971022165E-2</v>
      </c>
      <c r="G16" s="1052"/>
      <c r="H16" s="1053" t="s">
        <v>93</v>
      </c>
      <c r="I16" s="1054">
        <v>4.8661800486618006E-3</v>
      </c>
      <c r="J16" s="1054">
        <v>9.7736735347496537E-2</v>
      </c>
      <c r="K16" s="1054">
        <v>0.20053568342837394</v>
      </c>
      <c r="L16" s="1055">
        <v>6.7831255208415223E-2</v>
      </c>
      <c r="M16" s="113"/>
      <c r="N16" s="1053" t="s">
        <v>93</v>
      </c>
      <c r="O16" s="1054">
        <v>1.3118230056274529E-3</v>
      </c>
      <c r="P16" s="1054">
        <v>9.1137507185717698E-2</v>
      </c>
      <c r="Q16" s="1054">
        <v>0.10412471742165014</v>
      </c>
      <c r="R16" s="1055">
        <v>5.3922160294413483E-2</v>
      </c>
    </row>
    <row r="17" spans="2:18" ht="16.5" customHeight="1" x14ac:dyDescent="0.35">
      <c r="B17" s="1056" t="s">
        <v>94</v>
      </c>
      <c r="C17" s="1057">
        <v>2.0852882911062454E-4</v>
      </c>
      <c r="D17" s="1057">
        <v>4.1888972176903742E-4</v>
      </c>
      <c r="E17" s="1057">
        <v>0.34635623152886902</v>
      </c>
      <c r="F17" s="1058">
        <v>6.7189567979492604E-2</v>
      </c>
      <c r="G17" s="1052"/>
      <c r="H17" s="1056" t="s">
        <v>94</v>
      </c>
      <c r="I17" s="1057">
        <v>1.2015259379411853E-4</v>
      </c>
      <c r="J17" s="1057">
        <v>3.2027329988256647E-4</v>
      </c>
      <c r="K17" s="1057">
        <v>0.4574045273889753</v>
      </c>
      <c r="L17" s="1058">
        <v>8.3397537697133609E-2</v>
      </c>
      <c r="M17" s="113"/>
      <c r="N17" s="1056" t="s">
        <v>94</v>
      </c>
      <c r="O17" s="1057">
        <v>1.9275766613301349E-4</v>
      </c>
      <c r="P17" s="1057">
        <v>4.0692154165132636E-4</v>
      </c>
      <c r="Q17" s="1057">
        <v>0.36218206075280107</v>
      </c>
      <c r="R17" s="1058">
        <v>6.9622634811317405E-2</v>
      </c>
    </row>
    <row r="18" spans="2:18" ht="16.5" customHeight="1" x14ac:dyDescent="0.35">
      <c r="B18" s="1059" t="s">
        <v>95</v>
      </c>
      <c r="C18" s="1060">
        <v>5.6042122823480342E-4</v>
      </c>
      <c r="D18" s="1060">
        <v>1.7490483119479107E-3</v>
      </c>
      <c r="E18" s="1060">
        <v>0.25117854825920855</v>
      </c>
      <c r="F18" s="1061">
        <v>4.9449003190348152E-2</v>
      </c>
      <c r="G18" s="1052"/>
      <c r="H18" s="1059" t="s">
        <v>95</v>
      </c>
      <c r="I18" s="1060">
        <v>9.191673425250067E-3</v>
      </c>
      <c r="J18" s="1060">
        <v>3.5230062987082311E-2</v>
      </c>
      <c r="K18" s="1060">
        <v>0.26922412303438742</v>
      </c>
      <c r="L18" s="1061">
        <v>6.4183399110048903E-2</v>
      </c>
      <c r="M18" s="113"/>
      <c r="N18" s="1059" t="s">
        <v>95</v>
      </c>
      <c r="O18" s="1060">
        <v>2.1845868828408196E-3</v>
      </c>
      <c r="P18" s="1060">
        <v>5.8842146737199735E-3</v>
      </c>
      <c r="Q18" s="1060">
        <v>0.2538696248347766</v>
      </c>
      <c r="R18" s="1061">
        <v>5.1759025879512942E-2</v>
      </c>
    </row>
    <row r="19" spans="2:18" ht="16.5" customHeight="1" x14ac:dyDescent="0.35">
      <c r="B19" s="1300" t="s">
        <v>0</v>
      </c>
      <c r="C19" s="1301">
        <f>SUM(C9:C18)</f>
        <v>1</v>
      </c>
      <c r="D19" s="1301">
        <f>SUM(D9:D18)</f>
        <v>1</v>
      </c>
      <c r="E19" s="1301">
        <f>SUM(E9:E18)</f>
        <v>1</v>
      </c>
      <c r="F19" s="1302">
        <f>SUM(F9:F18)</f>
        <v>1</v>
      </c>
      <c r="G19" s="113"/>
      <c r="H19" s="1300" t="s">
        <v>0</v>
      </c>
      <c r="I19" s="1301">
        <f>SUM(I9:I18)</f>
        <v>1</v>
      </c>
      <c r="J19" s="1301">
        <f>SUM(J9:J18)</f>
        <v>0.99999999999999989</v>
      </c>
      <c r="K19" s="1301">
        <f>SUM(K9:K18)</f>
        <v>1</v>
      </c>
      <c r="L19" s="1302">
        <f>SUM(L9:L18)</f>
        <v>0.99999999999999989</v>
      </c>
      <c r="M19" s="113"/>
      <c r="N19" s="1300" t="s">
        <v>0</v>
      </c>
      <c r="O19" s="1301">
        <f>SUM(O9:O18)</f>
        <v>1</v>
      </c>
      <c r="P19" s="1301">
        <f>SUM(P9:P18)</f>
        <v>1</v>
      </c>
      <c r="Q19" s="1301">
        <f>SUM(Q9:Q18)</f>
        <v>1</v>
      </c>
      <c r="R19" s="1302">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88"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450</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2" t="str">
        <f>porsaad!$B$6</f>
        <v>Situación a 28 de febrero de 2025</v>
      </c>
      <c r="C7" s="1692"/>
      <c r="D7" s="1692"/>
      <c r="E7" s="1692"/>
      <c r="F7" s="1692"/>
      <c r="G7" s="1692"/>
      <c r="H7" s="1692"/>
      <c r="I7" s="169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5" t="s">
        <v>12</v>
      </c>
      <c r="C9" s="1707" t="s">
        <v>48</v>
      </c>
      <c r="D9" s="1707"/>
      <c r="E9" s="1708" t="s">
        <v>33</v>
      </c>
      <c r="F9" s="1709"/>
      <c r="G9" s="1710" t="s">
        <v>32</v>
      </c>
      <c r="H9" s="1711"/>
      <c r="I9" s="1070"/>
      <c r="J9" s="1070"/>
      <c r="K9" s="1070"/>
      <c r="L9" s="1070"/>
      <c r="M9" s="1070"/>
      <c r="N9" s="1070"/>
      <c r="O9" s="1070"/>
    </row>
    <row r="10" spans="1:18" ht="46.5" customHeight="1" x14ac:dyDescent="0.35">
      <c r="B10" s="1706"/>
      <c r="C10" s="1066" t="s">
        <v>131</v>
      </c>
      <c r="D10" s="860" t="s">
        <v>482</v>
      </c>
      <c r="E10" s="1066" t="s">
        <v>131</v>
      </c>
      <c r="F10" s="818" t="s">
        <v>482</v>
      </c>
      <c r="G10" s="818" t="s">
        <v>131</v>
      </c>
      <c r="H10" s="819" t="s">
        <v>482</v>
      </c>
      <c r="I10" s="1070"/>
      <c r="J10" s="1070"/>
      <c r="K10" s="1070"/>
      <c r="L10" s="1070"/>
      <c r="M10" s="1070"/>
      <c r="N10" s="1070"/>
      <c r="O10" s="1070"/>
    </row>
    <row r="11" spans="1:18" ht="15" customHeight="1" x14ac:dyDescent="0.35">
      <c r="B11" s="1071" t="s">
        <v>8</v>
      </c>
      <c r="C11" s="1072">
        <v>13.802023886568218</v>
      </c>
      <c r="D11" s="1073">
        <v>0.37440785677107791</v>
      </c>
      <c r="E11" s="1072">
        <v>43.692374088300028</v>
      </c>
      <c r="F11" s="1073">
        <v>0.24366776399012266</v>
      </c>
      <c r="G11" s="1072">
        <v>66.316037406657827</v>
      </c>
      <c r="H11" s="1073">
        <v>0.29552818678991755</v>
      </c>
      <c r="I11" s="1070"/>
      <c r="J11" s="1070"/>
      <c r="K11" s="1070"/>
      <c r="L11" s="1070"/>
      <c r="M11" s="1070"/>
      <c r="N11" s="1070"/>
      <c r="O11" s="1070"/>
    </row>
    <row r="12" spans="1:18" ht="15" customHeight="1" x14ac:dyDescent="0.35">
      <c r="B12" s="1074" t="s">
        <v>7</v>
      </c>
      <c r="C12" s="1075">
        <v>10.482126204538389</v>
      </c>
      <c r="D12" s="1076">
        <v>0.31493388963607311</v>
      </c>
      <c r="E12" s="1075">
        <v>22.468408262454435</v>
      </c>
      <c r="F12" s="1076">
        <v>0.24572251414447008</v>
      </c>
      <c r="G12" s="1075">
        <v>47.332861189801697</v>
      </c>
      <c r="H12" s="1076">
        <v>0.11989506575060557</v>
      </c>
      <c r="I12" s="1070"/>
      <c r="J12" s="1070"/>
      <c r="K12" s="1070"/>
      <c r="L12" s="1070"/>
      <c r="M12" s="1070"/>
      <c r="N12" s="1070"/>
      <c r="O12" s="1070"/>
    </row>
    <row r="13" spans="1:18" ht="15" customHeight="1" x14ac:dyDescent="0.35">
      <c r="B13" s="1074" t="s">
        <v>37</v>
      </c>
      <c r="C13" s="1075">
        <v>22.612133072407044</v>
      </c>
      <c r="D13" s="1076">
        <v>0.24388765522983066</v>
      </c>
      <c r="E13" s="1075">
        <v>44.414165103189497</v>
      </c>
      <c r="F13" s="1076">
        <v>0.15976184165779378</v>
      </c>
      <c r="G13" s="1075">
        <v>71.04133858267717</v>
      </c>
      <c r="H13" s="1076">
        <v>0.12382950528517256</v>
      </c>
      <c r="I13" s="1070"/>
      <c r="J13" s="1070"/>
      <c r="K13" s="1070"/>
      <c r="L13" s="1070"/>
      <c r="M13" s="1070"/>
      <c r="N13" s="1070"/>
      <c r="O13" s="1070"/>
    </row>
    <row r="14" spans="1:18" ht="15" customHeight="1" x14ac:dyDescent="0.35">
      <c r="B14" s="1074" t="s">
        <v>38</v>
      </c>
      <c r="C14" s="1075">
        <v>21.993471164309032</v>
      </c>
      <c r="D14" s="1076">
        <v>0.33440163299297515</v>
      </c>
      <c r="E14" s="1075">
        <v>31.087859424920129</v>
      </c>
      <c r="F14" s="1076">
        <v>0.45498743658283092</v>
      </c>
      <c r="G14" s="1075">
        <v>34.941739130434783</v>
      </c>
      <c r="H14" s="1076">
        <v>0.65240171961071081</v>
      </c>
      <c r="I14" s="1070"/>
      <c r="J14" s="1070"/>
      <c r="K14" s="1070"/>
      <c r="L14" s="1070"/>
      <c r="M14" s="1070"/>
      <c r="N14" s="1070"/>
      <c r="O14" s="1070"/>
    </row>
    <row r="15" spans="1:18" ht="15" customHeight="1" x14ac:dyDescent="0.35">
      <c r="B15" s="1074" t="s">
        <v>6</v>
      </c>
      <c r="C15" s="1075">
        <v>21.357181768658073</v>
      </c>
      <c r="D15" s="1076">
        <v>0.21508773396770875</v>
      </c>
      <c r="E15" s="1075">
        <v>40.676357123174427</v>
      </c>
      <c r="F15" s="1076">
        <v>0.31479942525390042</v>
      </c>
      <c r="G15" s="1075">
        <v>59.673108552631582</v>
      </c>
      <c r="H15" s="1076">
        <v>0.3849744282720482</v>
      </c>
      <c r="I15" s="1070"/>
      <c r="J15" s="1070"/>
      <c r="K15" s="1070"/>
      <c r="L15" s="1070"/>
      <c r="M15" s="1070"/>
      <c r="N15" s="1070"/>
      <c r="O15" s="1070"/>
    </row>
    <row r="16" spans="1:18" ht="15" customHeight="1" x14ac:dyDescent="0.35">
      <c r="B16" s="1074" t="s">
        <v>5</v>
      </c>
      <c r="C16" s="1075">
        <v>21.458475177304965</v>
      </c>
      <c r="D16" s="1076">
        <v>0.56118401673074425</v>
      </c>
      <c r="E16" s="1075">
        <v>36.007233644859816</v>
      </c>
      <c r="F16" s="1076">
        <v>0.3823394911385416</v>
      </c>
      <c r="G16" s="1075">
        <v>44.591577060931897</v>
      </c>
      <c r="H16" s="1076">
        <v>0.49826102501159419</v>
      </c>
      <c r="I16" s="1070"/>
      <c r="J16" s="1070"/>
      <c r="K16" s="1070"/>
      <c r="L16" s="1070"/>
      <c r="M16" s="1070"/>
      <c r="N16" s="1070"/>
      <c r="O16" s="1070"/>
    </row>
    <row r="17" spans="1:15" ht="15" customHeight="1" x14ac:dyDescent="0.35">
      <c r="B17" s="1074" t="s">
        <v>4</v>
      </c>
      <c r="C17" s="1075">
        <v>22.500380062981865</v>
      </c>
      <c r="D17" s="1076">
        <v>0.21199195129829573</v>
      </c>
      <c r="E17" s="1075">
        <v>45.645533435426238</v>
      </c>
      <c r="F17" s="1076">
        <v>0.17035441960453179</v>
      </c>
      <c r="G17" s="1075">
        <v>73.433526011560687</v>
      </c>
      <c r="H17" s="1076">
        <v>0.1367119157338689</v>
      </c>
      <c r="I17" s="1070"/>
      <c r="J17" s="1070"/>
      <c r="K17" s="1070"/>
      <c r="L17" s="1070"/>
      <c r="M17" s="1070"/>
      <c r="N17" s="1070"/>
      <c r="O17" s="1070"/>
    </row>
    <row r="18" spans="1:15" ht="15" customHeight="1" x14ac:dyDescent="0.35">
      <c r="B18" s="1074" t="s">
        <v>40</v>
      </c>
      <c r="C18" s="1075">
        <v>18.455132450331124</v>
      </c>
      <c r="D18" s="1076">
        <v>0.38373763166069325</v>
      </c>
      <c r="E18" s="1075">
        <v>29.427668982943779</v>
      </c>
      <c r="F18" s="1076">
        <v>0.52537011145288848</v>
      </c>
      <c r="G18" s="1075">
        <v>38.862752161383284</v>
      </c>
      <c r="H18" s="1076">
        <v>0.57960534275869058</v>
      </c>
      <c r="I18" s="1070"/>
      <c r="J18" s="1070"/>
      <c r="K18" s="1070"/>
      <c r="L18" s="1070"/>
      <c r="M18" s="1070"/>
      <c r="N18" s="1070"/>
      <c r="O18" s="1070"/>
    </row>
    <row r="19" spans="1:15" ht="15" customHeight="1" x14ac:dyDescent="0.35">
      <c r="B19" s="1074" t="s">
        <v>41</v>
      </c>
      <c r="C19" s="1075">
        <v>18.532434022905257</v>
      </c>
      <c r="D19" s="1076">
        <v>0.31736902121448629</v>
      </c>
      <c r="E19" s="1075">
        <v>27.457925347861298</v>
      </c>
      <c r="F19" s="1076">
        <v>0.51656719587237776</v>
      </c>
      <c r="G19" s="1075">
        <v>35.578729800826757</v>
      </c>
      <c r="H19" s="1076">
        <v>0.60850781931001419</v>
      </c>
      <c r="I19" s="1070"/>
      <c r="J19" s="1070"/>
      <c r="K19" s="1070"/>
      <c r="L19" s="1070"/>
      <c r="M19" s="1070"/>
      <c r="N19" s="1070"/>
      <c r="O19" s="1070"/>
    </row>
    <row r="20" spans="1:15" ht="15" customHeight="1" x14ac:dyDescent="0.35">
      <c r="B20" s="1074" t="s">
        <v>3</v>
      </c>
      <c r="C20" s="1075">
        <v>20.194588765807275</v>
      </c>
      <c r="D20" s="1076">
        <v>0.10515921015913841</v>
      </c>
      <c r="E20" s="1075">
        <v>33.07454289732771</v>
      </c>
      <c r="F20" s="1076">
        <v>0.17617625509731472</v>
      </c>
      <c r="G20" s="1075">
        <v>57.468219633943427</v>
      </c>
      <c r="H20" s="1076">
        <v>0.13885147803274833</v>
      </c>
      <c r="I20" s="1070"/>
      <c r="J20" s="1070"/>
      <c r="K20" s="1070"/>
      <c r="L20" s="1070"/>
      <c r="M20" s="1070"/>
      <c r="N20" s="1070"/>
      <c r="O20" s="1070"/>
    </row>
    <row r="21" spans="1:15" ht="15" customHeight="1" x14ac:dyDescent="0.35">
      <c r="B21" s="1074" t="s">
        <v>2</v>
      </c>
      <c r="C21" s="1075">
        <v>21.163229308005427</v>
      </c>
      <c r="D21" s="1076">
        <v>0.22584116478637845</v>
      </c>
      <c r="E21" s="1075">
        <v>43.359381708887938</v>
      </c>
      <c r="F21" s="1076">
        <v>0.1951443463347875</v>
      </c>
      <c r="G21" s="1075">
        <v>68.571428571428569</v>
      </c>
      <c r="H21" s="1076">
        <v>0.17214198799490413</v>
      </c>
      <c r="I21" s="1070"/>
      <c r="J21" s="1070"/>
      <c r="K21" s="1070"/>
      <c r="L21" s="1070"/>
      <c r="M21" s="1070"/>
      <c r="N21" s="1070"/>
      <c r="O21" s="1070"/>
    </row>
    <row r="22" spans="1:15" ht="15" customHeight="1" x14ac:dyDescent="0.35">
      <c r="B22" s="1074" t="s">
        <v>35</v>
      </c>
      <c r="C22" s="1075">
        <v>23.170651013874068</v>
      </c>
      <c r="D22" s="1076">
        <v>0.34692850593994612</v>
      </c>
      <c r="E22" s="1075">
        <v>48.415699583971971</v>
      </c>
      <c r="F22" s="1076">
        <v>0.20365501121647034</v>
      </c>
      <c r="G22" s="1075">
        <v>77.524704007285976</v>
      </c>
      <c r="H22" s="1076">
        <v>0.18100361719614549</v>
      </c>
      <c r="I22" s="1070"/>
      <c r="J22" s="1070"/>
      <c r="K22" s="1070"/>
      <c r="L22" s="1070"/>
      <c r="M22" s="1070"/>
      <c r="N22" s="1070"/>
      <c r="O22" s="1070"/>
    </row>
    <row r="23" spans="1:15" ht="15" customHeight="1" x14ac:dyDescent="0.35">
      <c r="B23" s="1074" t="s">
        <v>42</v>
      </c>
      <c r="C23" s="1075">
        <v>21.936790310370931</v>
      </c>
      <c r="D23" s="1076">
        <v>0.20060069368596431</v>
      </c>
      <c r="E23" s="1075">
        <v>38.405197673894421</v>
      </c>
      <c r="F23" s="1076">
        <v>0.34263234380962648</v>
      </c>
      <c r="G23" s="1075">
        <v>57.36466165413534</v>
      </c>
      <c r="H23" s="1076">
        <v>0.39459316725391724</v>
      </c>
      <c r="I23" s="1070"/>
      <c r="J23" s="1070"/>
      <c r="K23" s="1070"/>
      <c r="L23" s="1070"/>
      <c r="M23" s="1070"/>
      <c r="N23" s="1070"/>
      <c r="O23" s="1070"/>
    </row>
    <row r="24" spans="1:15" ht="15" customHeight="1" x14ac:dyDescent="0.35">
      <c r="B24" s="1074" t="s">
        <v>43</v>
      </c>
      <c r="C24" s="1075">
        <v>22.159791576204949</v>
      </c>
      <c r="D24" s="1076">
        <v>0.34005151136385031</v>
      </c>
      <c r="E24" s="1075">
        <v>41.46772908366534</v>
      </c>
      <c r="F24" s="1076">
        <v>0.29682779850843777</v>
      </c>
      <c r="G24" s="1075">
        <v>69.05675146771037</v>
      </c>
      <c r="H24" s="1076">
        <v>0.22488301335616714</v>
      </c>
      <c r="I24" s="1070"/>
      <c r="J24" s="1070"/>
      <c r="K24" s="1070"/>
      <c r="L24" s="1070"/>
      <c r="M24" s="1070"/>
      <c r="N24" s="1070"/>
      <c r="O24" s="1070"/>
    </row>
    <row r="25" spans="1:15" ht="15" customHeight="1" x14ac:dyDescent="0.35">
      <c r="B25" s="1074" t="s">
        <v>44</v>
      </c>
      <c r="C25" s="1075">
        <v>56.080193236714976</v>
      </c>
      <c r="D25" s="1076">
        <v>1.0017605913272178</v>
      </c>
      <c r="E25" s="1075">
        <v>92.688193743693233</v>
      </c>
      <c r="F25" s="1076">
        <v>0.65717927218339323</v>
      </c>
      <c r="G25" s="1075">
        <v>98.986196319018404</v>
      </c>
      <c r="H25" s="1076">
        <v>0.57938767809373182</v>
      </c>
      <c r="I25" s="1070"/>
      <c r="J25" s="1070"/>
      <c r="K25" s="1070"/>
      <c r="L25" s="1070"/>
      <c r="M25" s="1070"/>
      <c r="N25" s="1070"/>
      <c r="O25" s="1070"/>
    </row>
    <row r="26" spans="1:15" ht="15" customHeight="1" x14ac:dyDescent="0.35">
      <c r="B26" s="1074" t="s">
        <v>45</v>
      </c>
      <c r="C26" s="1075">
        <v>20.111782549420585</v>
      </c>
      <c r="D26" s="1076">
        <v>0.70293277889780947</v>
      </c>
      <c r="E26" s="1075">
        <v>27.30127262753701</v>
      </c>
      <c r="F26" s="1076">
        <v>0.67417653448429793</v>
      </c>
      <c r="G26" s="1075">
        <v>32.329008520526699</v>
      </c>
      <c r="H26" s="1076">
        <v>0.67389866680483279</v>
      </c>
      <c r="I26" s="1070"/>
      <c r="J26" s="1070"/>
      <c r="K26" s="1070"/>
      <c r="L26" s="1070"/>
      <c r="M26" s="1070"/>
      <c r="N26" s="1070"/>
      <c r="O26" s="1070"/>
    </row>
    <row r="27" spans="1:15" ht="15" customHeight="1" x14ac:dyDescent="0.35">
      <c r="B27" s="1074" t="s">
        <v>46</v>
      </c>
      <c r="C27" s="1075">
        <v>18.355384615384644</v>
      </c>
      <c r="D27" s="1076">
        <v>0.37828590532029738</v>
      </c>
      <c r="E27" s="1075">
        <v>29.200680515759291</v>
      </c>
      <c r="F27" s="1076">
        <v>0.45363791303037565</v>
      </c>
      <c r="G27" s="1075">
        <v>39.316385737439262</v>
      </c>
      <c r="H27" s="1076">
        <v>0.46573208887126155</v>
      </c>
      <c r="I27" s="1070"/>
      <c r="J27" s="1070"/>
      <c r="K27" s="1070"/>
      <c r="L27" s="1070"/>
      <c r="M27" s="1070"/>
      <c r="N27" s="1070"/>
      <c r="O27" s="1070"/>
    </row>
    <row r="28" spans="1:15" ht="15" customHeight="1" x14ac:dyDescent="0.35">
      <c r="B28" s="1077" t="s">
        <v>1</v>
      </c>
      <c r="C28" s="1078">
        <v>20.298804780876495</v>
      </c>
      <c r="D28" s="1079">
        <v>8.395932179088697E-2</v>
      </c>
      <c r="E28" s="1078">
        <v>44.995535714285715</v>
      </c>
      <c r="F28" s="1079">
        <v>2.625826332949106E-2</v>
      </c>
      <c r="G28" s="1078">
        <v>70.307462686567163</v>
      </c>
      <c r="H28" s="1079">
        <v>4.5362219370345756E-2</v>
      </c>
      <c r="I28" s="1070"/>
      <c r="J28" s="1070"/>
      <c r="K28" s="1070"/>
      <c r="L28" s="1070"/>
      <c r="M28" s="1070"/>
      <c r="N28" s="1070"/>
      <c r="O28" s="1070"/>
    </row>
    <row r="29" spans="1:15" ht="15" customHeight="1" x14ac:dyDescent="0.35">
      <c r="B29" s="1303" t="s">
        <v>0</v>
      </c>
      <c r="C29" s="1304">
        <v>18.325271142240574</v>
      </c>
      <c r="D29" s="1305">
        <v>0.46019166073722839</v>
      </c>
      <c r="E29" s="1304">
        <v>40.612337476099427</v>
      </c>
      <c r="F29" s="1305">
        <v>0.35496039234850363</v>
      </c>
      <c r="G29" s="1304">
        <v>61.98336413842523</v>
      </c>
      <c r="H29" s="1305">
        <v>0.37157616837923041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704" t="s">
        <v>288</v>
      </c>
      <c r="C32" s="1704"/>
      <c r="D32" s="1704"/>
      <c r="E32" s="1704"/>
      <c r="F32" s="1704"/>
      <c r="G32" s="1704"/>
      <c r="H32" s="1704"/>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449</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2" t="str">
        <f>porsaad!$B$6</f>
        <v>Situación a 28 de febrero de 2025</v>
      </c>
      <c r="C7" s="1692"/>
      <c r="D7" s="1692"/>
      <c r="E7" s="1692"/>
      <c r="F7" s="1692"/>
      <c r="G7" s="1692"/>
      <c r="H7" s="1692"/>
      <c r="I7" s="169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5" t="s">
        <v>12</v>
      </c>
      <c r="C9" s="1707" t="s">
        <v>48</v>
      </c>
      <c r="D9" s="1707"/>
      <c r="E9" s="1708" t="s">
        <v>33</v>
      </c>
      <c r="F9" s="1709"/>
      <c r="G9" s="1710" t="s">
        <v>32</v>
      </c>
      <c r="H9" s="1711"/>
      <c r="I9" s="1070"/>
      <c r="J9" s="1070"/>
      <c r="K9" s="1070"/>
      <c r="L9" s="1070"/>
      <c r="M9" s="1070"/>
      <c r="N9" s="1070"/>
      <c r="O9" s="1070"/>
    </row>
    <row r="10" spans="1:18" ht="46.5" customHeight="1" x14ac:dyDescent="0.35">
      <c r="B10" s="1706"/>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13.802023886568218</v>
      </c>
      <c r="D11" s="1073">
        <v>0.37440785677107791</v>
      </c>
      <c r="E11" s="1072">
        <v>43.692374088300028</v>
      </c>
      <c r="F11" s="1073">
        <v>0.24366776399012266</v>
      </c>
      <c r="G11" s="1072">
        <v>66.316037406657827</v>
      </c>
      <c r="H11" s="1073">
        <v>0.29552818678991755</v>
      </c>
      <c r="I11" s="1070"/>
      <c r="J11" s="1070"/>
      <c r="K11" s="1070"/>
      <c r="L11" s="1070"/>
      <c r="M11" s="1070"/>
      <c r="N11" s="1070"/>
      <c r="O11" s="1070"/>
    </row>
    <row r="12" spans="1:18" ht="15" customHeight="1" x14ac:dyDescent="0.35">
      <c r="B12" s="1074" t="s">
        <v>7</v>
      </c>
      <c r="C12" s="1075">
        <v>10.482126204538389</v>
      </c>
      <c r="D12" s="1076">
        <v>0.31493388963607311</v>
      </c>
      <c r="E12" s="1075">
        <v>22.468408262454435</v>
      </c>
      <c r="F12" s="1076">
        <v>0.24572251414447008</v>
      </c>
      <c r="G12" s="1075">
        <v>47.334751773049646</v>
      </c>
      <c r="H12" s="1076">
        <v>0.11997069574171652</v>
      </c>
      <c r="I12" s="1070"/>
      <c r="J12" s="1070"/>
      <c r="K12" s="1070"/>
      <c r="L12" s="1070"/>
      <c r="M12" s="1070"/>
      <c r="N12" s="1070"/>
      <c r="O12" s="1070"/>
    </row>
    <row r="13" spans="1:18" ht="15" customHeight="1" x14ac:dyDescent="0.35">
      <c r="B13" s="1074" t="s">
        <v>37</v>
      </c>
      <c r="C13" s="1075">
        <v>22.675035147620004</v>
      </c>
      <c r="D13" s="1076">
        <v>0.24556208379206793</v>
      </c>
      <c r="E13" s="1075">
        <v>44.398525798525796</v>
      </c>
      <c r="F13" s="1076">
        <v>0.16310395514820317</v>
      </c>
      <c r="G13" s="1075">
        <v>71.117212249208023</v>
      </c>
      <c r="H13" s="1076">
        <v>0.12806367782871536</v>
      </c>
      <c r="I13" s="1070"/>
      <c r="J13" s="1070"/>
      <c r="K13" s="1070"/>
      <c r="L13" s="1070"/>
      <c r="M13" s="1070"/>
      <c r="N13" s="1070"/>
      <c r="O13" s="1070"/>
    </row>
    <row r="14" spans="1:18" ht="15" customHeight="1" x14ac:dyDescent="0.35">
      <c r="B14" s="1074" t="s">
        <v>38</v>
      </c>
      <c r="C14" s="1075">
        <v>21.993471164309032</v>
      </c>
      <c r="D14" s="1076">
        <v>0.33440163299297515</v>
      </c>
      <c r="E14" s="1075">
        <v>31.087859424920129</v>
      </c>
      <c r="F14" s="1076">
        <v>0.45498743658283092</v>
      </c>
      <c r="G14" s="1075">
        <v>34.941739130434783</v>
      </c>
      <c r="H14" s="1076">
        <v>0.65240171961071081</v>
      </c>
      <c r="I14" s="1070"/>
      <c r="J14" s="1070"/>
      <c r="K14" s="1070"/>
      <c r="L14" s="1070"/>
      <c r="M14" s="1070"/>
      <c r="N14" s="1070"/>
      <c r="O14" s="1070"/>
    </row>
    <row r="15" spans="1:18" ht="15" customHeight="1" x14ac:dyDescent="0.35">
      <c r="B15" s="1074" t="s">
        <v>6</v>
      </c>
      <c r="C15" s="1075">
        <v>20.187878787878788</v>
      </c>
      <c r="D15" s="1076">
        <v>0.17907556935455277</v>
      </c>
      <c r="E15" s="1075">
        <v>26.816929133858267</v>
      </c>
      <c r="F15" s="1076">
        <v>0.40682153231173734</v>
      </c>
      <c r="G15" s="1075">
        <v>38.373253493013969</v>
      </c>
      <c r="H15" s="1076">
        <v>0.61144263811767341</v>
      </c>
      <c r="I15" s="1070"/>
      <c r="J15" s="1070"/>
      <c r="K15" s="1070"/>
      <c r="L15" s="1070"/>
      <c r="M15" s="1070"/>
      <c r="N15" s="1070"/>
      <c r="O15" s="1070"/>
    </row>
    <row r="16" spans="1:18" ht="15" customHeight="1" x14ac:dyDescent="0.35">
      <c r="B16" s="1074" t="s">
        <v>5</v>
      </c>
      <c r="C16" s="1075">
        <v>21.458475177304965</v>
      </c>
      <c r="D16" s="1076">
        <v>0.56118401673074425</v>
      </c>
      <c r="E16" s="1075">
        <v>36.007233644859816</v>
      </c>
      <c r="F16" s="1076">
        <v>0.3823394911385416</v>
      </c>
      <c r="G16" s="1075">
        <v>44.591577060931897</v>
      </c>
      <c r="H16" s="1076">
        <v>0.49826102501159419</v>
      </c>
      <c r="I16" s="1070"/>
      <c r="J16" s="1070"/>
      <c r="K16" s="1070"/>
      <c r="L16" s="1070"/>
      <c r="M16" s="1070"/>
      <c r="N16" s="1070"/>
      <c r="O16" s="1070"/>
    </row>
    <row r="17" spans="1:15" ht="15" customHeight="1" x14ac:dyDescent="0.35">
      <c r="B17" s="1074" t="s">
        <v>4</v>
      </c>
      <c r="C17" s="1075">
        <v>22.680160108753114</v>
      </c>
      <c r="D17" s="1076">
        <v>0.23143828888096149</v>
      </c>
      <c r="E17" s="1075">
        <v>45.481232714342156</v>
      </c>
      <c r="F17" s="1076">
        <v>0.18050513566237011</v>
      </c>
      <c r="G17" s="1075">
        <v>73.877087325485903</v>
      </c>
      <c r="H17" s="1076">
        <v>0.13965683044213306</v>
      </c>
      <c r="I17" s="1070"/>
      <c r="J17" s="1070"/>
      <c r="K17" s="1070"/>
      <c r="L17" s="1070"/>
      <c r="M17" s="1070"/>
      <c r="N17" s="1070"/>
      <c r="O17" s="1070"/>
    </row>
    <row r="18" spans="1:15" ht="15" customHeight="1" x14ac:dyDescent="0.35">
      <c r="B18" s="1074" t="s">
        <v>40</v>
      </c>
      <c r="C18" s="1075">
        <v>18.381945274226311</v>
      </c>
      <c r="D18" s="1076">
        <v>0.38445268853568748</v>
      </c>
      <c r="E18" s="1075">
        <v>29.128639133378471</v>
      </c>
      <c r="F18" s="1076">
        <v>0.53087525922081813</v>
      </c>
      <c r="G18" s="1075">
        <v>37.996923076923075</v>
      </c>
      <c r="H18" s="1076">
        <v>0.58764956599835005</v>
      </c>
      <c r="I18" s="1070"/>
      <c r="J18" s="1070"/>
      <c r="K18" s="1070"/>
      <c r="L18" s="1070"/>
      <c r="M18" s="1070"/>
      <c r="N18" s="1070"/>
      <c r="O18" s="1070"/>
    </row>
    <row r="19" spans="1:15" ht="15" customHeight="1" x14ac:dyDescent="0.35">
      <c r="B19" s="1074" t="s">
        <v>41</v>
      </c>
      <c r="C19" s="1075">
        <v>18.998260660948841</v>
      </c>
      <c r="D19" s="1076">
        <v>0.30071451908430674</v>
      </c>
      <c r="E19" s="1075">
        <v>26.015979252070611</v>
      </c>
      <c r="F19" s="1076">
        <v>0.52389680003371508</v>
      </c>
      <c r="G19" s="1075">
        <v>32.04037460978148</v>
      </c>
      <c r="H19" s="1076">
        <v>0.59965687708341242</v>
      </c>
      <c r="I19" s="1070"/>
      <c r="J19" s="1070"/>
      <c r="K19" s="1070"/>
      <c r="L19" s="1070"/>
      <c r="M19" s="1070"/>
      <c r="N19" s="1070"/>
      <c r="O19" s="1070"/>
    </row>
    <row r="20" spans="1:15" ht="15" customHeight="1" x14ac:dyDescent="0.35">
      <c r="B20" s="1074" t="s">
        <v>3</v>
      </c>
      <c r="C20" s="1075">
        <v>20.127728613569321</v>
      </c>
      <c r="D20" s="1076">
        <v>8.4328915761161527E-2</v>
      </c>
      <c r="E20" s="1075">
        <v>33.271169354838712</v>
      </c>
      <c r="F20" s="1076">
        <v>0.18373988884111217</v>
      </c>
      <c r="G20" s="1075">
        <v>57.737349397590364</v>
      </c>
      <c r="H20" s="1076">
        <v>0.14725217961281353</v>
      </c>
      <c r="I20" s="1070"/>
      <c r="J20" s="1070"/>
      <c r="K20" s="1070"/>
      <c r="L20" s="1070"/>
      <c r="M20" s="1070"/>
      <c r="N20" s="1070"/>
      <c r="O20" s="1070"/>
    </row>
    <row r="21" spans="1:15" ht="15" customHeight="1" x14ac:dyDescent="0.35">
      <c r="B21" s="1074" t="s">
        <v>2</v>
      </c>
      <c r="C21" s="1075">
        <v>20.640316205533598</v>
      </c>
      <c r="D21" s="1076">
        <v>0.24275743790139831</v>
      </c>
      <c r="E21" s="1075">
        <v>44.334532374100718</v>
      </c>
      <c r="F21" s="1076">
        <v>0.3041670040085348</v>
      </c>
      <c r="G21" s="1075">
        <v>71.849315068493155</v>
      </c>
      <c r="H21" s="1076">
        <v>0.4119238280948273</v>
      </c>
      <c r="I21" s="1070"/>
      <c r="J21" s="1070"/>
      <c r="K21" s="1070"/>
      <c r="L21" s="1070"/>
      <c r="M21" s="1070"/>
      <c r="N21" s="1070"/>
      <c r="O21" s="1070"/>
    </row>
    <row r="22" spans="1:15" ht="15" customHeight="1" x14ac:dyDescent="0.35">
      <c r="B22" s="1074" t="s">
        <v>35</v>
      </c>
      <c r="C22" s="1075">
        <v>22.794674324500718</v>
      </c>
      <c r="D22" s="1076">
        <v>0.35001579644330832</v>
      </c>
      <c r="E22" s="1075">
        <v>48.147855260004796</v>
      </c>
      <c r="F22" s="1076">
        <v>0.20394535029327715</v>
      </c>
      <c r="G22" s="1075">
        <v>77.496592946802153</v>
      </c>
      <c r="H22" s="1076">
        <v>0.18223682854404288</v>
      </c>
      <c r="I22" s="1070"/>
      <c r="J22" s="1070"/>
      <c r="K22" s="1070"/>
      <c r="L22" s="1070"/>
      <c r="M22" s="1070"/>
      <c r="N22" s="1070"/>
      <c r="O22" s="1070"/>
    </row>
    <row r="23" spans="1:15" ht="15" customHeight="1" x14ac:dyDescent="0.35">
      <c r="B23" s="1074" t="s">
        <v>42</v>
      </c>
      <c r="C23" s="1075">
        <v>21.504912159038373</v>
      </c>
      <c r="D23" s="1076">
        <v>0.16664162940512336</v>
      </c>
      <c r="E23" s="1075">
        <v>37.401656462100718</v>
      </c>
      <c r="F23" s="1076">
        <v>0.33593817925357633</v>
      </c>
      <c r="G23" s="1075">
        <v>54.901705534284723</v>
      </c>
      <c r="H23" s="1076">
        <v>0.39705680841377505</v>
      </c>
      <c r="I23" s="1070"/>
      <c r="J23" s="1070"/>
      <c r="K23" s="1070"/>
      <c r="L23" s="1070"/>
      <c r="M23" s="1070"/>
      <c r="N23" s="1070"/>
      <c r="O23" s="1070"/>
    </row>
    <row r="24" spans="1:15" ht="15" customHeight="1" x14ac:dyDescent="0.35">
      <c r="B24" s="1074" t="s">
        <v>43</v>
      </c>
      <c r="C24" s="1075">
        <v>22.159130434782607</v>
      </c>
      <c r="D24" s="1076">
        <v>0.34024514077232332</v>
      </c>
      <c r="E24" s="1075">
        <v>41.46772908366534</v>
      </c>
      <c r="F24" s="1076">
        <v>0.29682779850843777</v>
      </c>
      <c r="G24" s="1075">
        <v>69.05675146771037</v>
      </c>
      <c r="H24" s="1076">
        <v>0.22488301335616714</v>
      </c>
      <c r="I24" s="1070"/>
      <c r="J24" s="1070"/>
      <c r="K24" s="1070"/>
      <c r="L24" s="1070"/>
      <c r="M24" s="1070"/>
      <c r="N24" s="1070"/>
      <c r="O24" s="1070"/>
    </row>
    <row r="25" spans="1:15" ht="15" customHeight="1" x14ac:dyDescent="0.35">
      <c r="B25" s="1074" t="s">
        <v>44</v>
      </c>
      <c r="C25" s="1075">
        <v>14.595563139931741</v>
      </c>
      <c r="D25" s="1076">
        <v>0.60146218828727838</v>
      </c>
      <c r="E25" s="1075">
        <v>17.590769230769229</v>
      </c>
      <c r="F25" s="1076">
        <v>0.64280931863562329</v>
      </c>
      <c r="G25" s="1075">
        <v>23.093406593406595</v>
      </c>
      <c r="H25" s="1076">
        <v>0.69801815698349223</v>
      </c>
      <c r="I25" s="1070"/>
      <c r="J25" s="1070"/>
      <c r="K25" s="1070"/>
      <c r="L25" s="1070"/>
      <c r="M25" s="1070"/>
      <c r="N25" s="1070"/>
      <c r="O25" s="1070"/>
    </row>
    <row r="26" spans="1:15" ht="15" customHeight="1" x14ac:dyDescent="0.35">
      <c r="B26" s="1074" t="s">
        <v>45</v>
      </c>
      <c r="C26" s="1075">
        <v>20.111782549420585</v>
      </c>
      <c r="D26" s="1076">
        <v>0.70293277889780947</v>
      </c>
      <c r="E26" s="1075">
        <v>27.30127262753701</v>
      </c>
      <c r="F26" s="1076">
        <v>0.67417653448429793</v>
      </c>
      <c r="G26" s="1075">
        <v>32.329008520526699</v>
      </c>
      <c r="H26" s="1076">
        <v>0.67389866680483279</v>
      </c>
      <c r="I26" s="1070"/>
      <c r="J26" s="1070"/>
      <c r="K26" s="1070"/>
      <c r="L26" s="1070"/>
      <c r="M26" s="1070"/>
      <c r="N26" s="1070"/>
      <c r="O26" s="1070"/>
    </row>
    <row r="27" spans="1:15" ht="15" customHeight="1" x14ac:dyDescent="0.35">
      <c r="B27" s="1074" t="s">
        <v>46</v>
      </c>
      <c r="C27" s="1075">
        <v>18.355384615384644</v>
      </c>
      <c r="D27" s="1076">
        <v>0.37828590532029738</v>
      </c>
      <c r="E27" s="1075">
        <v>29.200680515759291</v>
      </c>
      <c r="F27" s="1076">
        <v>0.45363791303037565</v>
      </c>
      <c r="G27" s="1075">
        <v>39.316385737439262</v>
      </c>
      <c r="H27" s="1076">
        <v>0.46573208887126155</v>
      </c>
      <c r="I27" s="1070"/>
      <c r="J27" s="1070"/>
      <c r="K27" s="1070"/>
      <c r="L27" s="1070"/>
      <c r="M27" s="1070"/>
      <c r="N27" s="1070"/>
      <c r="O27" s="1070"/>
    </row>
    <row r="28" spans="1:15" ht="15" customHeight="1" x14ac:dyDescent="0.35">
      <c r="B28" s="1077" t="s">
        <v>1</v>
      </c>
      <c r="C28" s="1078">
        <v>20.299401197604791</v>
      </c>
      <c r="D28" s="1079">
        <v>8.4038186502713677E-2</v>
      </c>
      <c r="E28" s="1078">
        <v>44.995505617977528</v>
      </c>
      <c r="F28" s="1079">
        <v>2.6346840686070384E-2</v>
      </c>
      <c r="G28" s="1078">
        <v>70.307462686567163</v>
      </c>
      <c r="H28" s="1079">
        <v>4.5362219370345756E-2</v>
      </c>
      <c r="I28" s="1070"/>
      <c r="J28" s="1070"/>
      <c r="K28" s="1070"/>
      <c r="L28" s="1070"/>
      <c r="M28" s="1070"/>
      <c r="N28" s="1070"/>
      <c r="O28" s="1070"/>
    </row>
    <row r="29" spans="1:15" ht="15" customHeight="1" x14ac:dyDescent="0.35">
      <c r="B29" s="1303" t="s">
        <v>0</v>
      </c>
      <c r="C29" s="1304">
        <v>17.50471412000838</v>
      </c>
      <c r="D29" s="1305">
        <v>0.39405034696182917</v>
      </c>
      <c r="E29" s="1304">
        <v>40.0406120199303</v>
      </c>
      <c r="F29" s="1305">
        <v>0.32962845136810465</v>
      </c>
      <c r="G29" s="1304">
        <v>60.548598140272496</v>
      </c>
      <c r="H29" s="1305">
        <v>0.38257220387855345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5.65" customHeight="1" x14ac:dyDescent="0.35">
      <c r="B32" s="1704" t="s">
        <v>288</v>
      </c>
      <c r="C32" s="1704"/>
      <c r="D32" s="1704"/>
      <c r="E32" s="1704"/>
      <c r="F32" s="1704"/>
      <c r="G32" s="1704"/>
      <c r="H32" s="1704"/>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448</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2" t="str">
        <f>porsaad!$B$6</f>
        <v>Situación a 28 de febrero de 2025</v>
      </c>
      <c r="C7" s="1692"/>
      <c r="D7" s="1692"/>
      <c r="E7" s="1692"/>
      <c r="F7" s="1692"/>
      <c r="G7" s="1692"/>
      <c r="H7" s="1692"/>
      <c r="I7" s="169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5" t="s">
        <v>12</v>
      </c>
      <c r="C9" s="1707" t="s">
        <v>48</v>
      </c>
      <c r="D9" s="1707"/>
      <c r="E9" s="1708" t="s">
        <v>33</v>
      </c>
      <c r="F9" s="1709"/>
      <c r="G9" s="1710" t="s">
        <v>32</v>
      </c>
      <c r="H9" s="1711"/>
      <c r="I9" s="1070"/>
      <c r="J9" s="1070"/>
      <c r="K9" s="1070"/>
      <c r="L9" s="1070"/>
      <c r="M9" s="1070"/>
      <c r="N9" s="1070"/>
      <c r="O9" s="1070"/>
    </row>
    <row r="10" spans="1:18" ht="46.5" customHeight="1" x14ac:dyDescent="0.35">
      <c r="B10" s="1706"/>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v>46</v>
      </c>
      <c r="H12" s="1076" t="s">
        <v>364</v>
      </c>
      <c r="I12" s="1070"/>
      <c r="J12" s="1070"/>
      <c r="K12" s="1070"/>
      <c r="L12" s="1070"/>
      <c r="M12" s="1070"/>
      <c r="N12" s="1070"/>
      <c r="O12" s="1070"/>
    </row>
    <row r="13" spans="1:18" ht="15" customHeight="1" x14ac:dyDescent="0.35">
      <c r="B13" s="1074" t="s">
        <v>37</v>
      </c>
      <c r="C13" s="1075">
        <v>20.221374045801525</v>
      </c>
      <c r="D13" s="1076">
        <v>7.1870759163034412E-2</v>
      </c>
      <c r="E13" s="1075">
        <v>44.742268041237111</v>
      </c>
      <c r="F13" s="1076">
        <v>5.6733051853664368E-2</v>
      </c>
      <c r="G13" s="1075">
        <v>70</v>
      </c>
      <c r="H13" s="1076">
        <v>0</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21.516401898081288</v>
      </c>
      <c r="D15" s="1076">
        <v>0.21792758563357245</v>
      </c>
      <c r="E15" s="1075">
        <v>42.932233258570967</v>
      </c>
      <c r="F15" s="1076">
        <v>0.2705899664748237</v>
      </c>
      <c r="G15" s="1075">
        <v>65.199378560331439</v>
      </c>
      <c r="H15" s="1076">
        <v>0.29653109700890795</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22.040564033223873</v>
      </c>
      <c r="D17" s="1076">
        <v>0.1447770804989609</v>
      </c>
      <c r="E17" s="1075">
        <v>46.212079927338785</v>
      </c>
      <c r="F17" s="1076">
        <v>0.13013403143278973</v>
      </c>
      <c r="G17" s="1075">
        <v>72.245601173020532</v>
      </c>
      <c r="H17" s="1076">
        <v>0.126669596737746</v>
      </c>
      <c r="I17" s="1070"/>
      <c r="J17" s="1070"/>
      <c r="K17" s="1070"/>
      <c r="L17" s="1070"/>
      <c r="M17" s="1070"/>
      <c r="N17" s="1070"/>
      <c r="O17" s="1070"/>
    </row>
    <row r="18" spans="1:15" ht="15" customHeight="1" x14ac:dyDescent="0.35">
      <c r="B18" s="1074" t="s">
        <v>40</v>
      </c>
      <c r="C18" s="1075">
        <v>19.34153400868307</v>
      </c>
      <c r="D18" s="1076">
        <v>0.37260851358013614</v>
      </c>
      <c r="E18" s="1075">
        <v>33.594339622641506</v>
      </c>
      <c r="F18" s="1076">
        <v>0.44121923582863815</v>
      </c>
      <c r="G18" s="1075">
        <v>51.653409090909093</v>
      </c>
      <c r="H18" s="1076">
        <v>0.41760256481759334</v>
      </c>
      <c r="I18" s="1070"/>
      <c r="J18" s="1070"/>
      <c r="K18" s="1070"/>
      <c r="L18" s="1070"/>
      <c r="M18" s="1070"/>
      <c r="N18" s="1070"/>
      <c r="O18" s="1070"/>
    </row>
    <row r="19" spans="1:15" ht="15" customHeight="1" x14ac:dyDescent="0.35">
      <c r="B19" s="1074" t="s">
        <v>41</v>
      </c>
      <c r="C19" s="1075">
        <v>17.09892949427833</v>
      </c>
      <c r="D19" s="1076">
        <v>0.36000194995021695</v>
      </c>
      <c r="E19" s="1075">
        <v>38.031901840490796</v>
      </c>
      <c r="F19" s="1076">
        <v>0.35981208687406879</v>
      </c>
      <c r="G19" s="1075">
        <v>68.464216634429405</v>
      </c>
      <c r="H19" s="1076">
        <v>0.20475167325741486</v>
      </c>
      <c r="I19" s="1070"/>
      <c r="J19" s="1070"/>
      <c r="K19" s="1070"/>
      <c r="L19" s="1070"/>
      <c r="M19" s="1070"/>
      <c r="N19" s="1070"/>
      <c r="O19" s="1070"/>
    </row>
    <row r="20" spans="1:15" ht="15" customHeight="1" x14ac:dyDescent="0.35">
      <c r="B20" s="1074" t="s">
        <v>3</v>
      </c>
      <c r="C20" s="1075">
        <v>20.227866686242841</v>
      </c>
      <c r="D20" s="1076">
        <v>0.11400311394048275</v>
      </c>
      <c r="E20" s="1075">
        <v>32.986183465458666</v>
      </c>
      <c r="F20" s="1076">
        <v>0.17256045649143531</v>
      </c>
      <c r="G20" s="1075">
        <v>57.365517241379308</v>
      </c>
      <c r="H20" s="1076">
        <v>0.13545637060957239</v>
      </c>
      <c r="I20" s="1070"/>
      <c r="J20" s="1070"/>
      <c r="K20" s="1070"/>
      <c r="L20" s="1070"/>
      <c r="M20" s="1070"/>
      <c r="N20" s="1070"/>
      <c r="O20" s="1070"/>
    </row>
    <row r="21" spans="1:15" ht="15" customHeight="1" x14ac:dyDescent="0.35">
      <c r="B21" s="1074" t="s">
        <v>2</v>
      </c>
      <c r="C21" s="1075">
        <v>21.201777389277389</v>
      </c>
      <c r="D21" s="1076">
        <v>0.22451700814708395</v>
      </c>
      <c r="E21" s="1075">
        <v>43.297488584474884</v>
      </c>
      <c r="F21" s="1076">
        <v>0.18559226048285368</v>
      </c>
      <c r="G21" s="1075">
        <v>68.418187640089656</v>
      </c>
      <c r="H21" s="1076">
        <v>0.14951374953451541</v>
      </c>
      <c r="I21" s="1070"/>
      <c r="J21" s="1070"/>
      <c r="K21" s="1070"/>
      <c r="L21" s="1070"/>
      <c r="M21" s="1070"/>
      <c r="N21" s="1070"/>
      <c r="O21" s="1070"/>
    </row>
    <row r="22" spans="1:15" ht="15" customHeight="1" x14ac:dyDescent="0.35">
      <c r="B22" s="1074" t="s">
        <v>35</v>
      </c>
      <c r="C22" s="1075">
        <v>24.856056173200702</v>
      </c>
      <c r="D22" s="1076">
        <v>0.32558932873887447</v>
      </c>
      <c r="E22" s="1075">
        <v>51.252538071065992</v>
      </c>
      <c r="F22" s="1076">
        <v>0.19215544567372217</v>
      </c>
      <c r="G22" s="1075">
        <v>78.085918854415269</v>
      </c>
      <c r="H22" s="1076">
        <v>0.15477703892545094</v>
      </c>
      <c r="I22" s="1070"/>
      <c r="J22" s="1070"/>
      <c r="K22" s="1070"/>
      <c r="L22" s="1070"/>
      <c r="M22" s="1070"/>
      <c r="N22" s="1070"/>
      <c r="O22" s="1070"/>
    </row>
    <row r="23" spans="1:15" ht="15" customHeight="1" x14ac:dyDescent="0.35">
      <c r="B23" s="1074" t="s">
        <v>42</v>
      </c>
      <c r="C23" s="1075">
        <v>28.216806722689075</v>
      </c>
      <c r="D23" s="1076">
        <v>0.30095265279214578</v>
      </c>
      <c r="E23" s="1075">
        <v>57.385098743267505</v>
      </c>
      <c r="F23" s="1076">
        <v>0.15878259043472098</v>
      </c>
      <c r="G23" s="1075">
        <v>83.986455981941305</v>
      </c>
      <c r="H23" s="1076">
        <v>0.14087105665141036</v>
      </c>
      <c r="I23" s="1070"/>
      <c r="J23" s="1070"/>
      <c r="K23" s="1070"/>
      <c r="L23" s="1070"/>
      <c r="M23" s="1070"/>
      <c r="N23" s="1070"/>
      <c r="O23" s="1070"/>
    </row>
    <row r="24" spans="1:15" ht="15" customHeight="1" x14ac:dyDescent="0.35">
      <c r="B24" s="1074" t="s">
        <v>43</v>
      </c>
      <c r="C24" s="1075">
        <v>22.666666666666668</v>
      </c>
      <c r="D24" s="1076">
        <v>0.16702671605294944</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v>110.22271714922049</v>
      </c>
      <c r="D25" s="1076">
        <v>0.40519249638588589</v>
      </c>
      <c r="E25" s="1075">
        <v>129.33483483483482</v>
      </c>
      <c r="F25" s="1076">
        <v>0.28515841504692963</v>
      </c>
      <c r="G25" s="1075">
        <v>128.37446808510637</v>
      </c>
      <c r="H25" s="1076">
        <v>0.28776355983052909</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v>20</v>
      </c>
      <c r="D28" s="1079">
        <v>0</v>
      </c>
      <c r="E28" s="1078">
        <v>45</v>
      </c>
      <c r="F28" s="1079">
        <v>0</v>
      </c>
      <c r="G28" s="1078" t="s">
        <v>364</v>
      </c>
      <c r="H28" s="1079" t="s">
        <v>364</v>
      </c>
      <c r="I28" s="1070"/>
      <c r="J28" s="1070"/>
      <c r="K28" s="1070"/>
      <c r="L28" s="1070"/>
      <c r="M28" s="1070"/>
      <c r="N28" s="1070"/>
      <c r="O28" s="1070"/>
    </row>
    <row r="29" spans="1:15" ht="15" customHeight="1" x14ac:dyDescent="0.35">
      <c r="B29" s="1303" t="s">
        <v>0</v>
      </c>
      <c r="C29" s="1304">
        <v>22.107656724039529</v>
      </c>
      <c r="D29" s="1305">
        <v>0.57610774016095134</v>
      </c>
      <c r="E29" s="1304">
        <v>44.76505284509448</v>
      </c>
      <c r="F29" s="1305">
        <v>0.46450138208331837</v>
      </c>
      <c r="G29" s="1304">
        <v>70.582166925868322</v>
      </c>
      <c r="H29" s="1305">
        <v>0.28599485617207382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1.5" customHeight="1" x14ac:dyDescent="0.35">
      <c r="B32" s="1704" t="s">
        <v>288</v>
      </c>
      <c r="C32" s="1704"/>
      <c r="D32" s="1704"/>
      <c r="E32" s="1704"/>
      <c r="F32" s="1704"/>
      <c r="G32" s="1704"/>
      <c r="H32" s="1704"/>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536"/>
      <c r="C3" s="1536"/>
      <c r="D3" s="1536"/>
    </row>
    <row r="4" spans="1:24" s="621" customFormat="1" ht="23.25" customHeight="1" x14ac:dyDescent="0.25">
      <c r="B4" s="1538" t="s">
        <v>451</v>
      </c>
      <c r="C4" s="1538"/>
      <c r="D4" s="1538"/>
      <c r="E4" s="1538"/>
      <c r="F4" s="1538"/>
      <c r="G4" s="1538"/>
      <c r="H4" s="1538"/>
      <c r="I4" s="1538"/>
      <c r="J4" s="1538"/>
      <c r="K4" s="1538"/>
      <c r="L4" s="1538"/>
      <c r="M4" s="1538"/>
      <c r="N4" s="1538"/>
      <c r="O4" s="1538"/>
      <c r="P4" s="1538"/>
      <c r="Q4" s="1538"/>
      <c r="R4" s="1538"/>
      <c r="S4" s="1538"/>
      <c r="T4" s="1538"/>
      <c r="U4" s="1538"/>
      <c r="V4" s="1538"/>
      <c r="W4" s="1016"/>
      <c r="X4" s="1016"/>
    </row>
    <row r="5" spans="1:24" s="621" customFormat="1" ht="15.75" customHeight="1" x14ac:dyDescent="0.25">
      <c r="B5" s="1692" t="str">
        <f>porsaad!$B$6</f>
        <v>Situación a 28 de febrero de 2025</v>
      </c>
      <c r="C5" s="1692"/>
      <c r="D5" s="1692"/>
      <c r="E5" s="1692"/>
      <c r="F5" s="1692"/>
      <c r="G5" s="1692"/>
      <c r="H5" s="1692"/>
      <c r="I5" s="1692"/>
      <c r="J5" s="1692"/>
      <c r="K5" s="1692"/>
      <c r="L5" s="1692"/>
      <c r="M5" s="1692"/>
      <c r="N5" s="1692"/>
      <c r="O5" s="1692"/>
      <c r="P5" s="1692"/>
      <c r="Q5" s="1692"/>
      <c r="R5" s="1692"/>
      <c r="S5" s="1692"/>
      <c r="T5" s="1692"/>
      <c r="U5" s="1692"/>
      <c r="V5" s="1692"/>
      <c r="W5" s="1068"/>
      <c r="X5" s="1068"/>
    </row>
    <row r="7" spans="1:24" ht="16.5" customHeight="1" x14ac:dyDescent="0.35">
      <c r="M7" s="1052"/>
      <c r="S7" s="1052"/>
    </row>
    <row r="8" spans="1:24" ht="16.5" customHeight="1" x14ac:dyDescent="0.35">
      <c r="M8" s="1052"/>
      <c r="S8" s="1052"/>
    </row>
    <row r="9" spans="1:24" ht="15" customHeight="1" x14ac:dyDescent="0.35">
      <c r="B9" s="1701" t="s">
        <v>125</v>
      </c>
      <c r="C9" s="1702"/>
      <c r="D9" s="1702"/>
      <c r="E9" s="1702"/>
      <c r="F9" s="1703"/>
      <c r="G9" s="1052"/>
      <c r="H9" s="1701" t="s">
        <v>127</v>
      </c>
      <c r="I9" s="1702"/>
      <c r="J9" s="1702"/>
      <c r="K9" s="1702"/>
      <c r="L9" s="1703"/>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2.3059702082888355E-3</v>
      </c>
      <c r="D12" s="1091">
        <v>2.5179175340865143E-3</v>
      </c>
      <c r="E12" s="1057">
        <v>2.9723570791637768E-3</v>
      </c>
      <c r="F12" s="1093">
        <v>2.5414236607315282E-3</v>
      </c>
      <c r="G12" s="1052"/>
      <c r="H12" s="1090" t="s">
        <v>115</v>
      </c>
      <c r="I12" s="1091">
        <v>2.5985621699841439E-2</v>
      </c>
      <c r="J12" s="1091">
        <v>1.4948001503570981E-2</v>
      </c>
      <c r="K12" s="1091">
        <v>1.0051445506906001E-2</v>
      </c>
      <c r="L12" s="1095">
        <v>1.664347367788406E-2</v>
      </c>
      <c r="M12" s="113"/>
      <c r="S12" s="113"/>
    </row>
    <row r="13" spans="1:24" ht="15.75" customHeight="1" x14ac:dyDescent="0.35">
      <c r="B13" s="1084" t="s">
        <v>116</v>
      </c>
      <c r="C13" s="1054">
        <v>5.3792787020116915E-4</v>
      </c>
      <c r="D13" s="1054">
        <v>2.5919739321478822E-4</v>
      </c>
      <c r="E13" s="1054">
        <v>1.5852571088873478E-4</v>
      </c>
      <c r="F13" s="1054">
        <v>3.4452126221466917E-4</v>
      </c>
      <c r="G13" s="1094"/>
      <c r="H13" s="1096" t="s">
        <v>116</v>
      </c>
      <c r="I13" s="1054">
        <v>6.4040394710509702E-3</v>
      </c>
      <c r="J13" s="1054">
        <v>1.6664578373637388E-3</v>
      </c>
      <c r="K13" s="1054">
        <v>3.4949393278532683E-4</v>
      </c>
      <c r="L13" s="1097">
        <v>2.6537094141959585E-3</v>
      </c>
      <c r="M13" s="113"/>
      <c r="S13" s="113"/>
    </row>
    <row r="14" spans="1:24" ht="15.75" customHeight="1" x14ac:dyDescent="0.35">
      <c r="B14" s="1082" t="s">
        <v>117</v>
      </c>
      <c r="C14" s="1057">
        <v>4.0740125463765023E-3</v>
      </c>
      <c r="D14" s="1057">
        <v>2.7976861489850159E-3</v>
      </c>
      <c r="E14" s="1057">
        <v>1.2153637834802999E-3</v>
      </c>
      <c r="F14" s="1057">
        <v>2.926113321231316E-3</v>
      </c>
      <c r="G14" s="1094"/>
      <c r="H14" s="1098" t="s">
        <v>117</v>
      </c>
      <c r="I14" s="1057">
        <v>1.7472559614526085E-2</v>
      </c>
      <c r="J14" s="1057">
        <v>9.6353840370880846E-3</v>
      </c>
      <c r="K14" s="1057">
        <v>7.3253928311804509E-3</v>
      </c>
      <c r="L14" s="1099">
        <v>1.1225098358306249E-2</v>
      </c>
      <c r="M14" s="113"/>
      <c r="S14" s="113"/>
    </row>
    <row r="15" spans="1:24" ht="15.75" customHeight="1" x14ac:dyDescent="0.35">
      <c r="B15" s="1084" t="s">
        <v>118</v>
      </c>
      <c r="C15" s="1054">
        <v>0.96569523221871512</v>
      </c>
      <c r="D15" s="1054">
        <v>0.14989837816488247</v>
      </c>
      <c r="E15" s="1054">
        <v>7.3780507942798638E-3</v>
      </c>
      <c r="F15" s="1054">
        <v>0.43520914603530186</v>
      </c>
      <c r="G15" s="1094"/>
      <c r="H15" s="1096" t="s">
        <v>118</v>
      </c>
      <c r="I15" s="1054">
        <v>0.27201773426315062</v>
      </c>
      <c r="J15" s="1054">
        <v>0.14053376769828343</v>
      </c>
      <c r="K15" s="1054">
        <v>1.5699267460716881E-2</v>
      </c>
      <c r="L15" s="1097">
        <v>0.13873722266656188</v>
      </c>
      <c r="M15" s="113"/>
      <c r="S15" s="113"/>
    </row>
    <row r="16" spans="1:24" ht="15.75" customHeight="1" x14ac:dyDescent="0.35">
      <c r="B16" s="1082" t="s">
        <v>119</v>
      </c>
      <c r="C16" s="1057">
        <v>2.9902461020006169E-3</v>
      </c>
      <c r="D16" s="1057">
        <v>0.26968460202914529</v>
      </c>
      <c r="E16" s="1057">
        <v>0.19124805971135111</v>
      </c>
      <c r="F16" s="1057">
        <v>0.14716928662469583</v>
      </c>
      <c r="G16" s="1094"/>
      <c r="H16" s="1098" t="s">
        <v>119</v>
      </c>
      <c r="I16" s="1057">
        <v>0.2483412614110439</v>
      </c>
      <c r="J16" s="1057">
        <v>0.10348327277283549</v>
      </c>
      <c r="K16" s="1057">
        <v>0.17606106357993626</v>
      </c>
      <c r="L16" s="1099">
        <v>0.17098857610459497</v>
      </c>
      <c r="M16" s="113"/>
      <c r="S16" s="113"/>
    </row>
    <row r="17" spans="2:19" ht="15.75" customHeight="1" x14ac:dyDescent="0.35">
      <c r="B17" s="1084" t="s">
        <v>120</v>
      </c>
      <c r="C17" s="1054">
        <v>2.5393359755084607E-3</v>
      </c>
      <c r="D17" s="1054">
        <v>0.55156382427239592</v>
      </c>
      <c r="E17" s="1054">
        <v>0.25028567654149741</v>
      </c>
      <c r="F17" s="1054">
        <v>0.26665018732378049</v>
      </c>
      <c r="G17" s="1094"/>
      <c r="H17" s="1096" t="s">
        <v>120</v>
      </c>
      <c r="I17" s="1054">
        <v>0.37212703397527669</v>
      </c>
      <c r="J17" s="1054">
        <v>0.17903771457210876</v>
      </c>
      <c r="K17" s="1054">
        <v>7.6986523513951799E-2</v>
      </c>
      <c r="L17" s="1097">
        <v>0.20327691503969006</v>
      </c>
      <c r="M17" s="113"/>
      <c r="S17" s="113"/>
    </row>
    <row r="18" spans="2:19" ht="15.75" customHeight="1" x14ac:dyDescent="0.35">
      <c r="B18" s="1082" t="s">
        <v>121</v>
      </c>
      <c r="C18" s="1057">
        <v>2.1706971703411886E-2</v>
      </c>
      <c r="D18" s="1057">
        <v>2.2912226711319931E-2</v>
      </c>
      <c r="E18" s="1057">
        <v>0.51514250800885097</v>
      </c>
      <c r="F18" s="1057">
        <v>0.13757212931134372</v>
      </c>
      <c r="G18" s="1094"/>
      <c r="H18" s="1098" t="s">
        <v>121</v>
      </c>
      <c r="I18" s="1057">
        <v>4.3812250804353518E-2</v>
      </c>
      <c r="J18" s="1057">
        <v>0.22626237313619846</v>
      </c>
      <c r="K18" s="1057">
        <v>0.14887043560923782</v>
      </c>
      <c r="L18" s="1099">
        <v>0.14587542359952105</v>
      </c>
      <c r="M18" s="1052"/>
      <c r="S18" s="1052"/>
    </row>
    <row r="19" spans="2:19" ht="15.75" customHeight="1" x14ac:dyDescent="0.35">
      <c r="B19" s="1084" t="s">
        <v>122</v>
      </c>
      <c r="C19" s="1054">
        <v>8.7017743709012665E-5</v>
      </c>
      <c r="D19" s="1054">
        <v>3.2502530260267095E-4</v>
      </c>
      <c r="E19" s="1054">
        <v>3.1533405990950822E-2</v>
      </c>
      <c r="F19" s="1085">
        <v>7.5315746784596965E-3</v>
      </c>
      <c r="G19" s="1052"/>
      <c r="H19" s="1096" t="s">
        <v>122</v>
      </c>
      <c r="I19" s="1054">
        <v>2.8633445711910592E-3</v>
      </c>
      <c r="J19" s="1054">
        <v>0.11428392432026062</v>
      </c>
      <c r="K19" s="1054">
        <v>0.19866633115249119</v>
      </c>
      <c r="L19" s="1097">
        <v>0.10872811498791037</v>
      </c>
    </row>
    <row r="20" spans="2:19" x14ac:dyDescent="0.35">
      <c r="B20" s="1082" t="s">
        <v>123</v>
      </c>
      <c r="C20" s="1057">
        <v>6.3285631788372854E-5</v>
      </c>
      <c r="D20" s="1057">
        <v>4.1142443367426703E-5</v>
      </c>
      <c r="E20" s="1057">
        <v>6.6052379536972824E-5</v>
      </c>
      <c r="F20" s="1083">
        <v>5.561778224093314E-5</v>
      </c>
      <c r="G20" s="1052"/>
      <c r="H20" s="1100" t="s">
        <v>123</v>
      </c>
      <c r="I20" s="1101">
        <v>1.0976154189565726E-2</v>
      </c>
      <c r="J20" s="1101">
        <v>0.21014910412229043</v>
      </c>
      <c r="K20" s="1101">
        <v>0.36599004641279426</v>
      </c>
      <c r="L20" s="1102">
        <v>0.20187146615133542</v>
      </c>
    </row>
    <row r="21" spans="2:19" x14ac:dyDescent="0.35">
      <c r="B21" s="1300" t="s">
        <v>0</v>
      </c>
      <c r="C21" s="1301">
        <v>0.99999999999999989</v>
      </c>
      <c r="D21" s="1301">
        <v>1.0000000000000002</v>
      </c>
      <c r="E21" s="1301">
        <v>0.99999999999999989</v>
      </c>
      <c r="F21" s="1302">
        <v>0.99999999999999989</v>
      </c>
      <c r="G21" s="113"/>
      <c r="H21" s="1059" t="s">
        <v>0</v>
      </c>
      <c r="I21" s="1306">
        <v>1</v>
      </c>
      <c r="J21" s="1306">
        <v>1</v>
      </c>
      <c r="K21" s="1306">
        <v>1</v>
      </c>
      <c r="L21" s="1307">
        <v>1</v>
      </c>
    </row>
    <row r="23" spans="2:19" ht="15" customHeight="1" x14ac:dyDescent="0.35"/>
    <row r="24" spans="2:19" ht="15" customHeight="1" x14ac:dyDescent="0.35">
      <c r="H24" s="700"/>
      <c r="I24" s="700"/>
      <c r="J24" s="700"/>
      <c r="K24" s="700"/>
      <c r="L24" s="700"/>
    </row>
    <row r="25" spans="2:19" ht="15" customHeight="1" x14ac:dyDescent="0.35">
      <c r="B25" s="1701" t="s">
        <v>126</v>
      </c>
      <c r="C25" s="1702"/>
      <c r="D25" s="1702"/>
      <c r="E25" s="1702"/>
      <c r="F25" s="1703"/>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0</v>
      </c>
      <c r="D28" s="1091">
        <v>2.7188689505165849E-4</v>
      </c>
      <c r="E28" s="1091">
        <v>1.0344827586206897E-3</v>
      </c>
      <c r="F28" s="1095">
        <v>3.7771482530689327E-4</v>
      </c>
      <c r="H28" s="700" t="s">
        <v>116</v>
      </c>
      <c r="I28" s="700">
        <v>4.1526159907522044E-2</v>
      </c>
      <c r="J28" s="700">
        <v>1.7426048127443333E-2</v>
      </c>
      <c r="K28" s="700">
        <v>1.8549579022535165E-2</v>
      </c>
      <c r="L28" s="700">
        <v>2.4092829570375247E-2</v>
      </c>
    </row>
    <row r="29" spans="2:19" ht="15.75" customHeight="1" x14ac:dyDescent="0.35">
      <c r="B29" s="1096" t="s">
        <v>116</v>
      </c>
      <c r="C29" s="1054">
        <v>1.4955134596211367E-3</v>
      </c>
      <c r="D29" s="1054">
        <v>2.7188689505165849E-4</v>
      </c>
      <c r="E29" s="1054">
        <v>6.8965517241379305E-4</v>
      </c>
      <c r="F29" s="1097">
        <v>8.4985835694050991E-4</v>
      </c>
      <c r="H29" s="700" t="s">
        <v>117</v>
      </c>
      <c r="I29" s="700">
        <v>8.3414844353851311E-2</v>
      </c>
      <c r="J29" s="702">
        <v>4.5334448232611665E-2</v>
      </c>
      <c r="K29" s="702">
        <v>2.9305124245091366E-2</v>
      </c>
      <c r="L29" s="700">
        <v>5.0112155350364729E-2</v>
      </c>
    </row>
    <row r="30" spans="2:19" ht="15.75" customHeight="1" x14ac:dyDescent="0.35">
      <c r="B30" s="1098" t="s">
        <v>117</v>
      </c>
      <c r="C30" s="1057">
        <v>5.732801595214357E-3</v>
      </c>
      <c r="D30" s="1057">
        <v>1.3594344752582926E-3</v>
      </c>
      <c r="E30" s="1057">
        <v>3.4482758620689653E-4</v>
      </c>
      <c r="F30" s="1099">
        <v>2.7384324834749765E-3</v>
      </c>
      <c r="H30" s="700" t="s">
        <v>118</v>
      </c>
      <c r="I30" s="700">
        <v>0.68189497732511606</v>
      </c>
      <c r="J30" s="702">
        <v>0.12110306065712968</v>
      </c>
      <c r="K30" s="702">
        <v>9.1153660926316493E-2</v>
      </c>
      <c r="L30" s="700">
        <v>0.25812544942634419</v>
      </c>
    </row>
    <row r="31" spans="2:19" ht="15.75" customHeight="1" x14ac:dyDescent="0.35">
      <c r="B31" s="1096" t="s">
        <v>118</v>
      </c>
      <c r="C31" s="1054">
        <v>0.13310069790628115</v>
      </c>
      <c r="D31" s="1054">
        <v>5.872756933115824E-2</v>
      </c>
      <c r="E31" s="1054">
        <v>3.4482758620689655E-3</v>
      </c>
      <c r="F31" s="1097">
        <v>7.1765816808309721E-2</v>
      </c>
      <c r="H31" s="700" t="s">
        <v>119</v>
      </c>
      <c r="I31" s="700">
        <v>0.10526891796685295</v>
      </c>
      <c r="J31" s="700">
        <v>0.48961462701877945</v>
      </c>
      <c r="K31" s="700">
        <v>0.10655352032371811</v>
      </c>
      <c r="L31" s="700">
        <v>0.26524293170866081</v>
      </c>
    </row>
    <row r="32" spans="2:19" ht="15.75" customHeight="1" x14ac:dyDescent="0.35">
      <c r="B32" s="1098" t="s">
        <v>119</v>
      </c>
      <c r="C32" s="1057">
        <v>0.18095712861415753</v>
      </c>
      <c r="D32" s="1057">
        <v>5.4649265905383361E-2</v>
      </c>
      <c r="E32" s="1057">
        <v>5.9310344827586209E-2</v>
      </c>
      <c r="F32" s="1099">
        <v>0.10377714825306893</v>
      </c>
      <c r="H32" s="700" t="s">
        <v>120</v>
      </c>
      <c r="I32" s="700">
        <v>5.922146145269739E-2</v>
      </c>
      <c r="J32" s="700">
        <v>0.21355206048041239</v>
      </c>
      <c r="K32" s="700">
        <v>0.38330814664740298</v>
      </c>
      <c r="L32" s="700">
        <v>0.22803490231573073</v>
      </c>
    </row>
    <row r="33" spans="2:12" ht="15.75" customHeight="1" x14ac:dyDescent="0.35">
      <c r="B33" s="1096" t="s">
        <v>120</v>
      </c>
      <c r="C33" s="1054">
        <v>0.58374875373878365</v>
      </c>
      <c r="D33" s="1054">
        <v>0.1343121261555193</v>
      </c>
      <c r="E33" s="1054">
        <v>4.275862068965517E-2</v>
      </c>
      <c r="F33" s="1097">
        <v>0.27950897072710101</v>
      </c>
      <c r="H33" s="700" t="s">
        <v>121</v>
      </c>
      <c r="I33" s="700">
        <v>9.2341156111274509E-4</v>
      </c>
      <c r="J33" s="700">
        <v>8.0527048519669492E-2</v>
      </c>
      <c r="K33" s="700">
        <v>0.14948159711266476</v>
      </c>
      <c r="L33" s="700">
        <v>8.2000407837637693E-2</v>
      </c>
    </row>
    <row r="34" spans="2:12" ht="15.75" customHeight="1" x14ac:dyDescent="0.35">
      <c r="B34" s="1098" t="s">
        <v>121</v>
      </c>
      <c r="C34" s="1057">
        <v>8.499501495513459E-2</v>
      </c>
      <c r="D34" s="1057">
        <v>0.10929853181076672</v>
      </c>
      <c r="E34" s="1057">
        <v>4.7241379310344826E-2</v>
      </c>
      <c r="F34" s="1099">
        <v>8.3097261567516525E-2</v>
      </c>
      <c r="H34" s="700" t="s">
        <v>122</v>
      </c>
      <c r="I34" s="700">
        <v>7.7976976271742918E-4</v>
      </c>
      <c r="J34" s="700">
        <v>9.0987849609282401E-3</v>
      </c>
      <c r="K34" s="700">
        <v>0.13038400008856857</v>
      </c>
      <c r="L34" s="700">
        <v>4.6133949621319177E-2</v>
      </c>
    </row>
    <row r="35" spans="2:12" ht="15.75" customHeight="1" x14ac:dyDescent="0.35">
      <c r="B35" s="1096" t="s">
        <v>122</v>
      </c>
      <c r="C35" s="1054">
        <v>3.7387836490528413E-3</v>
      </c>
      <c r="D35" s="1054">
        <v>0.41870581837955412</v>
      </c>
      <c r="E35" s="1054">
        <v>0.16206896551724137</v>
      </c>
      <c r="F35" s="1097">
        <v>0.19121813031161472</v>
      </c>
      <c r="H35" s="700" t="s">
        <v>123</v>
      </c>
      <c r="I35" s="700">
        <v>5.2737060267994554E-3</v>
      </c>
      <c r="J35" s="700">
        <v>1.1383179100810744E-2</v>
      </c>
      <c r="K35" s="700">
        <v>8.8679276616237937E-2</v>
      </c>
      <c r="L35" s="700">
        <v>3.4784257467185171E-2</v>
      </c>
    </row>
    <row r="36" spans="2:12" x14ac:dyDescent="0.35">
      <c r="B36" s="1100" t="s">
        <v>123</v>
      </c>
      <c r="C36" s="1101">
        <v>6.2313060817547356E-3</v>
      </c>
      <c r="D36" s="1101">
        <v>0.22240348015225667</v>
      </c>
      <c r="E36" s="1101">
        <v>0.68310344827586211</v>
      </c>
      <c r="F36" s="1102">
        <v>0.26666666666666666</v>
      </c>
      <c r="H36" s="700" t="s">
        <v>0</v>
      </c>
      <c r="I36" s="700">
        <v>0.99999999999999989</v>
      </c>
      <c r="J36" s="700">
        <v>1</v>
      </c>
      <c r="K36" s="700">
        <v>1</v>
      </c>
      <c r="L36" s="700">
        <v>1.0000000000000002</v>
      </c>
    </row>
    <row r="37" spans="2:12" x14ac:dyDescent="0.35">
      <c r="B37" s="1059" t="s">
        <v>0</v>
      </c>
      <c r="C37" s="1306">
        <f>SUM(C28:C36)</f>
        <v>1</v>
      </c>
      <c r="D37" s="1306">
        <f>SUM(D28:D36)</f>
        <v>1</v>
      </c>
      <c r="E37" s="1306">
        <f>SUM(E28:E36)</f>
        <v>1</v>
      </c>
      <c r="F37" s="1307">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0"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458</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2" t="str">
        <f>porsaad!$B$6</f>
        <v>Situación a 28 de febrero de 2025</v>
      </c>
      <c r="C7" s="1692"/>
      <c r="D7" s="1692"/>
      <c r="E7" s="1692"/>
      <c r="F7" s="1692"/>
      <c r="G7" s="1692"/>
      <c r="H7" s="1692"/>
      <c r="I7" s="169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5" t="s">
        <v>12</v>
      </c>
      <c r="C9" s="1707" t="s">
        <v>48</v>
      </c>
      <c r="D9" s="1707"/>
      <c r="E9" s="1708" t="s">
        <v>33</v>
      </c>
      <c r="F9" s="1709"/>
      <c r="G9" s="1710" t="s">
        <v>32</v>
      </c>
      <c r="H9" s="1711"/>
      <c r="I9" s="1070"/>
      <c r="J9" s="1070"/>
      <c r="K9" s="1070"/>
      <c r="L9" s="1070"/>
      <c r="M9" s="1070"/>
      <c r="N9" s="1070"/>
      <c r="O9" s="1070"/>
    </row>
    <row r="10" spans="1:18" ht="46.5" customHeight="1" x14ac:dyDescent="0.35">
      <c r="B10" s="170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151.95222722484121</v>
      </c>
      <c r="D11" s="1073">
        <v>0.25120663336080357</v>
      </c>
      <c r="E11" s="1072">
        <v>272.55132796154004</v>
      </c>
      <c r="F11" s="1073">
        <v>0.16345001021728156</v>
      </c>
      <c r="G11" s="1072">
        <v>402.17851548778128</v>
      </c>
      <c r="H11" s="1073">
        <v>0.15056984078099403</v>
      </c>
      <c r="I11" s="1070"/>
      <c r="J11" s="1070"/>
      <c r="K11" s="1070"/>
      <c r="L11" s="1070"/>
      <c r="M11" s="1070"/>
      <c r="N11" s="1070"/>
      <c r="O11" s="1070"/>
    </row>
    <row r="12" spans="1:18" ht="15" customHeight="1" x14ac:dyDescent="0.35">
      <c r="B12" s="1074" t="s">
        <v>7</v>
      </c>
      <c r="C12" s="1075">
        <v>134.04002420330767</v>
      </c>
      <c r="D12" s="1076">
        <v>0.26929936757734796</v>
      </c>
      <c r="E12" s="1075">
        <v>229.69767890118828</v>
      </c>
      <c r="F12" s="1076">
        <v>0.31677341255566566</v>
      </c>
      <c r="G12" s="1075">
        <v>349.27682294643722</v>
      </c>
      <c r="H12" s="1076">
        <v>0.210413691413738</v>
      </c>
      <c r="I12" s="1070"/>
      <c r="J12" s="1070"/>
      <c r="K12" s="1070"/>
      <c r="L12" s="1070"/>
      <c r="M12" s="1070"/>
      <c r="N12" s="1070"/>
      <c r="O12" s="1070"/>
    </row>
    <row r="13" spans="1:18" ht="15" customHeight="1" x14ac:dyDescent="0.35">
      <c r="B13" s="1074" t="s">
        <v>37</v>
      </c>
      <c r="C13" s="1075">
        <v>122.93064176939765</v>
      </c>
      <c r="D13" s="1076">
        <v>0.28604229537588127</v>
      </c>
      <c r="E13" s="1075">
        <v>207.40100266193849</v>
      </c>
      <c r="F13" s="1076">
        <v>0.33878389776889567</v>
      </c>
      <c r="G13" s="1075">
        <v>287.44627783669506</v>
      </c>
      <c r="H13" s="1076">
        <v>0.37378139955648876</v>
      </c>
      <c r="I13" s="1070"/>
      <c r="J13" s="1070"/>
      <c r="K13" s="1070"/>
      <c r="L13" s="1070"/>
      <c r="M13" s="1070"/>
      <c r="N13" s="1070"/>
      <c r="O13" s="1070"/>
    </row>
    <row r="14" spans="1:18" ht="15" customHeight="1" x14ac:dyDescent="0.35">
      <c r="B14" s="1074" t="s">
        <v>38</v>
      </c>
      <c r="C14" s="1075">
        <v>164.80369131623124</v>
      </c>
      <c r="D14" s="1076">
        <v>0.12684670797339465</v>
      </c>
      <c r="E14" s="1075">
        <v>279.53815416080386</v>
      </c>
      <c r="F14" s="1076">
        <v>0.18639341964082642</v>
      </c>
      <c r="G14" s="1075">
        <v>392.20707872546194</v>
      </c>
      <c r="H14" s="1076">
        <v>0.20758928057684967</v>
      </c>
      <c r="I14" s="1070"/>
      <c r="J14" s="1070"/>
      <c r="K14" s="1070"/>
      <c r="L14" s="1070"/>
      <c r="M14" s="1070"/>
      <c r="N14" s="1070"/>
      <c r="O14" s="1070"/>
    </row>
    <row r="15" spans="1:18" ht="15" customHeight="1" x14ac:dyDescent="0.35">
      <c r="B15" s="1074" t="s">
        <v>6</v>
      </c>
      <c r="C15" s="1075">
        <v>157.0290640703501</v>
      </c>
      <c r="D15" s="1076">
        <v>0.16232263089082902</v>
      </c>
      <c r="E15" s="1075">
        <v>266.71715328094763</v>
      </c>
      <c r="F15" s="1076">
        <v>0.21743699963914023</v>
      </c>
      <c r="G15" s="1075">
        <v>390.80873029899107</v>
      </c>
      <c r="H15" s="1076">
        <v>0.26068405263942457</v>
      </c>
      <c r="I15" s="1070"/>
      <c r="J15" s="1070"/>
      <c r="K15" s="1070"/>
      <c r="L15" s="1070"/>
      <c r="M15" s="1070"/>
      <c r="N15" s="1070"/>
      <c r="O15" s="1070"/>
    </row>
    <row r="16" spans="1:18" ht="15" customHeight="1" x14ac:dyDescent="0.35">
      <c r="B16" s="1074" t="s">
        <v>5</v>
      </c>
      <c r="C16" s="1075">
        <v>136.12933299646298</v>
      </c>
      <c r="D16" s="1076">
        <v>0.3667967530167745</v>
      </c>
      <c r="E16" s="1075">
        <v>219.58804584527496</v>
      </c>
      <c r="F16" s="1076">
        <v>0.3368301013664719</v>
      </c>
      <c r="G16" s="1075">
        <v>301.1257217847799</v>
      </c>
      <c r="H16" s="1076">
        <v>0.33936860606974256</v>
      </c>
      <c r="I16" s="1070"/>
      <c r="J16" s="1070"/>
      <c r="K16" s="1070"/>
      <c r="L16" s="1070"/>
      <c r="M16" s="1070"/>
      <c r="N16" s="1070"/>
      <c r="O16" s="1070"/>
    </row>
    <row r="17" spans="1:15" ht="15" customHeight="1" x14ac:dyDescent="0.35">
      <c r="B17" s="1074" t="s">
        <v>4</v>
      </c>
      <c r="C17" s="1075">
        <v>129.98563124821371</v>
      </c>
      <c r="D17" s="1076">
        <v>0.29544386832544922</v>
      </c>
      <c r="E17" s="1075">
        <v>214.92789661054448</v>
      </c>
      <c r="F17" s="1076">
        <v>0.36390223878400346</v>
      </c>
      <c r="G17" s="1075">
        <v>290.86755394168313</v>
      </c>
      <c r="H17" s="1076">
        <v>0.39025312324143974</v>
      </c>
      <c r="I17" s="1070"/>
      <c r="J17" s="1070"/>
      <c r="K17" s="1070"/>
      <c r="L17" s="1070"/>
      <c r="M17" s="1070"/>
      <c r="N17" s="1070"/>
      <c r="O17" s="1070"/>
    </row>
    <row r="18" spans="1:15" ht="15" customHeight="1" x14ac:dyDescent="0.35">
      <c r="B18" s="1074" t="s">
        <v>40</v>
      </c>
      <c r="C18" s="1075">
        <v>156.53602458130737</v>
      </c>
      <c r="D18" s="1076">
        <v>0.18751721063027277</v>
      </c>
      <c r="E18" s="1075">
        <v>265.62288883434127</v>
      </c>
      <c r="F18" s="1076">
        <v>0.2176888604613052</v>
      </c>
      <c r="G18" s="1075">
        <v>363.29719680517479</v>
      </c>
      <c r="H18" s="1076">
        <v>0.24894175988872549</v>
      </c>
      <c r="I18" s="1070"/>
      <c r="J18" s="1070"/>
      <c r="K18" s="1070"/>
      <c r="L18" s="1070"/>
      <c r="M18" s="1070"/>
      <c r="N18" s="1070"/>
      <c r="O18" s="1070"/>
    </row>
    <row r="19" spans="1:15" ht="15" customHeight="1" x14ac:dyDescent="0.35">
      <c r="B19" s="1074" t="s">
        <v>41</v>
      </c>
      <c r="C19" s="1075">
        <v>176.92181619129931</v>
      </c>
      <c r="D19" s="1076">
        <v>6.1034655660933308E-2</v>
      </c>
      <c r="E19" s="1075">
        <v>292.68535758752688</v>
      </c>
      <c r="F19" s="1076">
        <v>0.17787887580828288</v>
      </c>
      <c r="G19" s="1075">
        <v>402.87805836529719</v>
      </c>
      <c r="H19" s="1076">
        <v>0.23297750966666733</v>
      </c>
      <c r="I19" s="1070"/>
      <c r="J19" s="1070"/>
      <c r="K19" s="1070"/>
      <c r="L19" s="1070"/>
      <c r="M19" s="1070"/>
      <c r="N19" s="1070"/>
      <c r="O19" s="1070"/>
    </row>
    <row r="20" spans="1:15" ht="15" customHeight="1" x14ac:dyDescent="0.35">
      <c r="B20" s="1074" t="s">
        <v>3</v>
      </c>
      <c r="C20" s="1075">
        <v>180.39489230126563</v>
      </c>
      <c r="D20" s="1076">
        <v>0.11510661527734314</v>
      </c>
      <c r="E20" s="1075">
        <v>309.96610334234884</v>
      </c>
      <c r="F20" s="1076">
        <v>9.8962173971442538E-2</v>
      </c>
      <c r="G20" s="1075">
        <v>438.86295459983893</v>
      </c>
      <c r="H20" s="1076">
        <v>0.11179276648686351</v>
      </c>
      <c r="I20" s="1070"/>
      <c r="J20" s="1070"/>
      <c r="K20" s="1070"/>
      <c r="L20" s="1070"/>
      <c r="M20" s="1070"/>
      <c r="N20" s="1070"/>
      <c r="O20" s="1070"/>
    </row>
    <row r="21" spans="1:15" ht="15" customHeight="1" x14ac:dyDescent="0.35">
      <c r="B21" s="1074" t="s">
        <v>2</v>
      </c>
      <c r="C21" s="1075">
        <v>133.63336951802012</v>
      </c>
      <c r="D21" s="1076">
        <v>0.22349066367315731</v>
      </c>
      <c r="E21" s="1075">
        <v>231.11995393474203</v>
      </c>
      <c r="F21" s="1076">
        <v>0.22802867276093655</v>
      </c>
      <c r="G21" s="1075">
        <v>323.00289291422979</v>
      </c>
      <c r="H21" s="1076">
        <v>0.27520433738544969</v>
      </c>
      <c r="I21" s="1070"/>
      <c r="J21" s="1070"/>
      <c r="K21" s="1070"/>
      <c r="L21" s="1070"/>
      <c r="M21" s="1070"/>
      <c r="N21" s="1070"/>
      <c r="O21" s="1070"/>
    </row>
    <row r="22" spans="1:15" ht="15" customHeight="1" x14ac:dyDescent="0.35">
      <c r="B22" s="1074" t="s">
        <v>35</v>
      </c>
      <c r="C22" s="1075">
        <v>320.82643871273501</v>
      </c>
      <c r="D22" s="1076">
        <v>0.38922830076843784</v>
      </c>
      <c r="E22" s="1075">
        <v>359.91270037155624</v>
      </c>
      <c r="F22" s="1076">
        <v>0.22796832501975872</v>
      </c>
      <c r="G22" s="1075">
        <v>388.45651853150713</v>
      </c>
      <c r="H22" s="1076">
        <v>0.19880694761045448</v>
      </c>
      <c r="I22" s="1070"/>
      <c r="J22" s="1070"/>
      <c r="K22" s="1070"/>
      <c r="L22" s="1070"/>
      <c r="M22" s="1070"/>
      <c r="N22" s="1070"/>
      <c r="O22" s="1070"/>
    </row>
    <row r="23" spans="1:15" ht="15" customHeight="1" x14ac:dyDescent="0.35">
      <c r="B23" s="1074" t="s">
        <v>42</v>
      </c>
      <c r="C23" s="1075">
        <v>180.80457604663442</v>
      </c>
      <c r="D23" s="1076">
        <v>8.1910912991553703E-2</v>
      </c>
      <c r="E23" s="1075">
        <v>277.06429054855448</v>
      </c>
      <c r="F23" s="1076">
        <v>0.16020545565790467</v>
      </c>
      <c r="G23" s="1075">
        <v>390.76169044530752</v>
      </c>
      <c r="H23" s="1076">
        <v>0.18508368354993271</v>
      </c>
      <c r="I23" s="1070"/>
      <c r="J23" s="1070"/>
      <c r="K23" s="1070"/>
      <c r="L23" s="1070"/>
      <c r="M23" s="1070"/>
      <c r="N23" s="1070"/>
      <c r="O23" s="1070"/>
    </row>
    <row r="24" spans="1:15" ht="15" customHeight="1" x14ac:dyDescent="0.35">
      <c r="B24" s="1074" t="s">
        <v>43</v>
      </c>
      <c r="C24" s="1075">
        <v>137.12135935681914</v>
      </c>
      <c r="D24" s="1076">
        <v>0.24329500954684907</v>
      </c>
      <c r="E24" s="1075">
        <v>244.42812807879781</v>
      </c>
      <c r="F24" s="1076">
        <v>0.27912557350678752</v>
      </c>
      <c r="G24" s="1075">
        <v>340.56355433763491</v>
      </c>
      <c r="H24" s="1076">
        <v>0.30259375422374918</v>
      </c>
      <c r="I24" s="1070"/>
      <c r="J24" s="1070"/>
      <c r="K24" s="1070"/>
      <c r="L24" s="1070"/>
      <c r="M24" s="1070"/>
      <c r="N24" s="1070"/>
      <c r="O24" s="1070"/>
    </row>
    <row r="25" spans="1:15" ht="15" customHeight="1" x14ac:dyDescent="0.35">
      <c r="B25" s="1074" t="s">
        <v>44</v>
      </c>
      <c r="C25" s="1075">
        <v>110.62208844221155</v>
      </c>
      <c r="D25" s="1076">
        <v>0.37077320858461804</v>
      </c>
      <c r="E25" s="1075">
        <v>235.84824511657496</v>
      </c>
      <c r="F25" s="1076">
        <v>0.45693719116590531</v>
      </c>
      <c r="G25" s="1075">
        <v>289.76838246409682</v>
      </c>
      <c r="H25" s="1076">
        <v>0.45872354347321131</v>
      </c>
      <c r="I25" s="1070"/>
      <c r="J25" s="1070"/>
      <c r="K25" s="1070"/>
      <c r="L25" s="1070"/>
      <c r="M25" s="1070"/>
      <c r="N25" s="1070"/>
      <c r="O25" s="1070"/>
    </row>
    <row r="26" spans="1:15" ht="15" customHeight="1" x14ac:dyDescent="0.35">
      <c r="B26" s="1074" t="s">
        <v>45</v>
      </c>
      <c r="C26" s="1075">
        <v>166.74885445399912</v>
      </c>
      <c r="D26" s="1076">
        <v>0.17529232046002571</v>
      </c>
      <c r="E26" s="1075">
        <v>287.93548292059756</v>
      </c>
      <c r="F26" s="1076">
        <v>0.25200502243684547</v>
      </c>
      <c r="G26" s="1075">
        <v>385.80782020570808</v>
      </c>
      <c r="H26" s="1076">
        <v>0.29879042930889071</v>
      </c>
      <c r="I26" s="1070"/>
      <c r="J26" s="1070"/>
      <c r="K26" s="1070"/>
      <c r="L26" s="1070"/>
      <c r="M26" s="1070"/>
      <c r="N26" s="1070"/>
      <c r="O26" s="1070"/>
    </row>
    <row r="27" spans="1:15" ht="15" customHeight="1" x14ac:dyDescent="0.35">
      <c r="B27" s="1074" t="s">
        <v>46</v>
      </c>
      <c r="C27" s="1075">
        <v>161.07749999999999</v>
      </c>
      <c r="D27" s="1076">
        <v>0.1575139514314709</v>
      </c>
      <c r="E27" s="1075">
        <v>202.04261808366925</v>
      </c>
      <c r="F27" s="1076">
        <v>0.37370980003758769</v>
      </c>
      <c r="G27" s="1075">
        <v>279.45261855669992</v>
      </c>
      <c r="H27" s="1076">
        <v>0.40401907476746868</v>
      </c>
      <c r="I27" s="1070"/>
      <c r="J27" s="1070"/>
      <c r="K27" s="1070"/>
      <c r="L27" s="1070"/>
      <c r="M27" s="1070"/>
      <c r="N27" s="1070"/>
      <c r="O27" s="1070"/>
    </row>
    <row r="28" spans="1:15" ht="15" customHeight="1" x14ac:dyDescent="0.35">
      <c r="B28" s="1077" t="s">
        <v>1</v>
      </c>
      <c r="C28" s="1078">
        <v>172.39878787878786</v>
      </c>
      <c r="D28" s="1079">
        <v>0.10380183419963868</v>
      </c>
      <c r="E28" s="1078">
        <v>278.68586592178519</v>
      </c>
      <c r="F28" s="1079">
        <v>0.23624046098501089</v>
      </c>
      <c r="G28" s="1078">
        <v>383.10063798219471</v>
      </c>
      <c r="H28" s="1079">
        <v>0.27523722009171658</v>
      </c>
      <c r="I28" s="1070"/>
      <c r="J28" s="1070"/>
      <c r="K28" s="1070"/>
      <c r="L28" s="1070"/>
      <c r="M28" s="1070"/>
      <c r="N28" s="1070"/>
      <c r="O28" s="1070"/>
    </row>
    <row r="29" spans="1:15" ht="15" customHeight="1" x14ac:dyDescent="0.35">
      <c r="B29" s="1303" t="s">
        <v>0</v>
      </c>
      <c r="C29" s="1304">
        <v>169.15029713793231</v>
      </c>
      <c r="D29" s="1305">
        <v>0.28514638968900075</v>
      </c>
      <c r="E29" s="1304">
        <v>277.67680373482114</v>
      </c>
      <c r="F29" s="1305">
        <v>0.23063697427680666</v>
      </c>
      <c r="G29" s="1304">
        <v>385.28388349144535</v>
      </c>
      <c r="H29" s="1305">
        <v>0.24176600379023225</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15" customHeight="1" x14ac:dyDescent="0.35">
      <c r="B32" s="1704" t="s">
        <v>289</v>
      </c>
      <c r="C32" s="1704"/>
      <c r="D32" s="1704"/>
      <c r="E32" s="1704"/>
      <c r="F32" s="1704"/>
      <c r="G32" s="1704"/>
      <c r="H32" s="170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457</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2" t="str">
        <f>porsaad!$B$6</f>
        <v>Situación a 28 de febrero de 2025</v>
      </c>
      <c r="C7" s="1692"/>
      <c r="D7" s="1692"/>
      <c r="E7" s="1692"/>
      <c r="F7" s="1692"/>
      <c r="G7" s="1692"/>
      <c r="H7" s="1692"/>
      <c r="I7" s="169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5" t="s">
        <v>12</v>
      </c>
      <c r="C9" s="1707" t="s">
        <v>48</v>
      </c>
      <c r="D9" s="1707"/>
      <c r="E9" s="1708" t="s">
        <v>33</v>
      </c>
      <c r="F9" s="1709"/>
      <c r="G9" s="1710" t="s">
        <v>32</v>
      </c>
      <c r="H9" s="1711"/>
      <c r="I9" s="1070"/>
      <c r="J9" s="1070"/>
      <c r="K9" s="1070"/>
      <c r="L9" s="1070"/>
      <c r="M9" s="1070"/>
      <c r="N9" s="1070"/>
      <c r="O9" s="1070"/>
    </row>
    <row r="10" spans="1:18" ht="46.5" customHeight="1" x14ac:dyDescent="0.35">
      <c r="B10" s="170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v>186.65249999999997</v>
      </c>
      <c r="F11" s="1073">
        <v>0.69045543617573379</v>
      </c>
      <c r="G11" s="1072">
        <v>691.10749999999985</v>
      </c>
      <c r="H11" s="1073">
        <v>0.2339074510107762</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075">
        <v>325.88636363636363</v>
      </c>
      <c r="D13" s="1076">
        <v>0.16612309676281686</v>
      </c>
      <c r="E13" s="1075">
        <v>520.59799999999996</v>
      </c>
      <c r="F13" s="1076">
        <v>0.26184102068997511</v>
      </c>
      <c r="G13" s="1075">
        <v>815.05</v>
      </c>
      <c r="H13" s="1076">
        <v>0.25670620664158461</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t="s">
        <v>364</v>
      </c>
      <c r="D15" s="1076" t="s">
        <v>364</v>
      </c>
      <c r="E15" s="1075" t="s">
        <v>364</v>
      </c>
      <c r="F15" s="1076" t="s">
        <v>364</v>
      </c>
      <c r="G15" s="1075" t="s">
        <v>364</v>
      </c>
      <c r="H15" s="1076" t="s">
        <v>364</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308.12011254019336</v>
      </c>
      <c r="D17" s="1076">
        <v>0.47392178773664717</v>
      </c>
      <c r="E17" s="1075">
        <v>553.92365826944092</v>
      </c>
      <c r="F17" s="1076">
        <v>0.50253635804424712</v>
      </c>
      <c r="G17" s="1075">
        <v>704.52442016806606</v>
      </c>
      <c r="H17" s="1076">
        <v>0.42320851181005414</v>
      </c>
      <c r="I17" s="1070"/>
      <c r="J17" s="1070"/>
      <c r="K17" s="1070"/>
      <c r="L17" s="1070"/>
      <c r="M17" s="1070"/>
      <c r="N17" s="1070"/>
      <c r="O17" s="1070"/>
    </row>
    <row r="18" spans="1:15" ht="15" customHeight="1" x14ac:dyDescent="0.35">
      <c r="B18" s="1074" t="s">
        <v>40</v>
      </c>
      <c r="C18" s="1075">
        <v>128.815</v>
      </c>
      <c r="D18" s="1076">
        <v>0.31634952295758045</v>
      </c>
      <c r="E18" s="1075">
        <v>800</v>
      </c>
      <c r="F18" s="1076">
        <v>0</v>
      </c>
      <c r="G18" s="1075">
        <v>935.9140000000001</v>
      </c>
      <c r="H18" s="1076">
        <v>0.4352690772565288</v>
      </c>
      <c r="I18" s="1070"/>
      <c r="J18" s="1070"/>
      <c r="K18" s="1070"/>
      <c r="L18" s="1070"/>
      <c r="M18" s="1070"/>
      <c r="N18" s="1070"/>
      <c r="O18" s="1070"/>
    </row>
    <row r="19" spans="1:15" ht="15" customHeight="1" x14ac:dyDescent="0.35">
      <c r="B19" s="1074" t="s">
        <v>41</v>
      </c>
      <c r="C19" s="1075">
        <v>208.29857142857142</v>
      </c>
      <c r="D19" s="1076">
        <v>0.42998324261293536</v>
      </c>
      <c r="E19" s="1075">
        <v>588.28176470588244</v>
      </c>
      <c r="F19" s="1076">
        <v>0.43855342044010587</v>
      </c>
      <c r="G19" s="1075">
        <v>822.08209677419313</v>
      </c>
      <c r="H19" s="1076">
        <v>0.48027449367279618</v>
      </c>
      <c r="I19" s="1070"/>
      <c r="J19" s="1070"/>
      <c r="K19" s="1070"/>
      <c r="L19" s="1070"/>
      <c r="M19" s="1070"/>
      <c r="N19" s="1070"/>
      <c r="O19" s="1070"/>
    </row>
    <row r="20" spans="1:15" ht="15" customHeight="1" x14ac:dyDescent="0.35">
      <c r="B20" s="1074" t="s">
        <v>3</v>
      </c>
      <c r="C20" s="1075">
        <v>301.26291139240504</v>
      </c>
      <c r="D20" s="1076">
        <v>4.9234867928828474E-2</v>
      </c>
      <c r="E20" s="1075">
        <v>1325.9145783132531</v>
      </c>
      <c r="F20" s="1076">
        <v>0.29398842278226156</v>
      </c>
      <c r="G20" s="1075">
        <v>1459.2279347826084</v>
      </c>
      <c r="H20" s="1076">
        <v>0.19537365924004638</v>
      </c>
      <c r="I20" s="1070"/>
      <c r="J20" s="1070"/>
      <c r="K20" s="1070"/>
      <c r="L20" s="1070"/>
      <c r="M20" s="1070"/>
      <c r="N20" s="1070"/>
      <c r="O20" s="1070"/>
    </row>
    <row r="21" spans="1:15" ht="15" customHeight="1" x14ac:dyDescent="0.35">
      <c r="B21" s="1074" t="s">
        <v>2</v>
      </c>
      <c r="C21" s="1075" t="s">
        <v>364</v>
      </c>
      <c r="D21" s="1076" t="s">
        <v>364</v>
      </c>
      <c r="E21" s="1075" t="s">
        <v>364</v>
      </c>
      <c r="F21" s="1076" t="s">
        <v>364</v>
      </c>
      <c r="G21" s="1075" t="s">
        <v>364</v>
      </c>
      <c r="H21" s="1076" t="s">
        <v>364</v>
      </c>
      <c r="I21" s="1070"/>
      <c r="J21" s="1070"/>
      <c r="K21" s="1070"/>
      <c r="L21" s="1070"/>
      <c r="M21" s="1070"/>
      <c r="N21" s="1070"/>
      <c r="O21" s="1070"/>
    </row>
    <row r="22" spans="1:15" ht="15" customHeight="1" x14ac:dyDescent="0.35">
      <c r="B22" s="1074" t="s">
        <v>35</v>
      </c>
      <c r="C22" s="1075">
        <v>1125</v>
      </c>
      <c r="D22" s="1076">
        <v>1.0370899457402698</v>
      </c>
      <c r="E22" s="1075">
        <v>1814.8491836734695</v>
      </c>
      <c r="F22" s="1076">
        <v>0.15369460339228919</v>
      </c>
      <c r="G22" s="1075">
        <v>1854.1237349397593</v>
      </c>
      <c r="H22" s="1076">
        <v>0.1511454053727091</v>
      </c>
      <c r="I22" s="1070"/>
      <c r="J22" s="1070"/>
      <c r="K22" s="1070"/>
      <c r="L22" s="1070"/>
      <c r="M22" s="1070"/>
      <c r="N22" s="1070"/>
      <c r="O22" s="1070"/>
    </row>
    <row r="23" spans="1:15" ht="15" customHeight="1" x14ac:dyDescent="0.35">
      <c r="B23" s="1074" t="s">
        <v>42</v>
      </c>
      <c r="C23" s="1075">
        <v>313.5</v>
      </c>
      <c r="D23" s="1076">
        <v>0</v>
      </c>
      <c r="E23" s="1075">
        <v>528.46866666666676</v>
      </c>
      <c r="F23" s="1076">
        <v>0.32929546052297259</v>
      </c>
      <c r="G23" s="1075">
        <v>544.59242424242404</v>
      </c>
      <c r="H23" s="1076">
        <v>0.30663086632849723</v>
      </c>
      <c r="I23" s="1070"/>
      <c r="J23" s="1070"/>
      <c r="K23" s="1070"/>
      <c r="L23" s="1070"/>
      <c r="M23" s="1070"/>
      <c r="N23" s="1070"/>
      <c r="O23" s="1070"/>
    </row>
    <row r="24" spans="1:15" ht="15" customHeight="1" x14ac:dyDescent="0.35">
      <c r="B24" s="1074" t="s">
        <v>43</v>
      </c>
      <c r="C24" s="1075">
        <v>233.93</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35">
      <c r="B25" s="1074" t="s">
        <v>44</v>
      </c>
      <c r="C25" s="1075">
        <v>576.12750000000005</v>
      </c>
      <c r="D25" s="1076">
        <v>0.15497471083691886</v>
      </c>
      <c r="E25" s="1075">
        <v>981.66941176470573</v>
      </c>
      <c r="F25" s="1076">
        <v>0.46510318730355121</v>
      </c>
      <c r="G25" s="1075">
        <v>1078.2290909090909</v>
      </c>
      <c r="H25" s="1076">
        <v>0.38004178116266096</v>
      </c>
      <c r="I25" s="1070"/>
      <c r="J25" s="1070"/>
      <c r="K25" s="1070"/>
      <c r="L25" s="1070"/>
      <c r="M25" s="1070"/>
      <c r="N25" s="1070"/>
      <c r="O25" s="1070"/>
    </row>
    <row r="26" spans="1:15" ht="15" customHeight="1" x14ac:dyDescent="0.35">
      <c r="B26" s="1074" t="s">
        <v>45</v>
      </c>
      <c r="C26" s="1075">
        <v>290.21865190365162</v>
      </c>
      <c r="D26" s="1076">
        <v>0.19147102809709399</v>
      </c>
      <c r="E26" s="1075">
        <v>502.08308829249404</v>
      </c>
      <c r="F26" s="1076">
        <v>0.3064743746172085</v>
      </c>
      <c r="G26" s="1075">
        <v>794.42159590793005</v>
      </c>
      <c r="H26" s="1076">
        <v>0.31069228816761468</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3" t="s">
        <v>0</v>
      </c>
      <c r="C29" s="1304">
        <v>297.34177467597129</v>
      </c>
      <c r="D29" s="1305">
        <v>0.33042694917312787</v>
      </c>
      <c r="E29" s="1304">
        <v>553.69849918433806</v>
      </c>
      <c r="F29" s="1305">
        <v>0.50790931660787642</v>
      </c>
      <c r="G29" s="1304">
        <v>823.5897275862111</v>
      </c>
      <c r="H29" s="1305">
        <v>0.41818623763482893</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704" t="s">
        <v>289</v>
      </c>
      <c r="C32" s="1704"/>
      <c r="D32" s="1704"/>
      <c r="E32" s="1704"/>
      <c r="F32" s="1704"/>
      <c r="G32" s="1704"/>
      <c r="H32" s="170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456</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2" t="str">
        <f>porsaad!$B$6</f>
        <v>Situación a 28 de febrero de 2025</v>
      </c>
      <c r="C7" s="1692"/>
      <c r="D7" s="1692"/>
      <c r="E7" s="1692"/>
      <c r="F7" s="1692"/>
      <c r="G7" s="1692"/>
      <c r="H7" s="1692"/>
      <c r="I7" s="169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5" t="s">
        <v>12</v>
      </c>
      <c r="C9" s="1707" t="s">
        <v>48</v>
      </c>
      <c r="D9" s="1707"/>
      <c r="E9" s="1708" t="s">
        <v>33</v>
      </c>
      <c r="F9" s="1709"/>
      <c r="G9" s="1710" t="s">
        <v>32</v>
      </c>
      <c r="H9" s="1711"/>
      <c r="I9" s="1070"/>
      <c r="J9" s="1070"/>
      <c r="K9" s="1070"/>
      <c r="L9" s="1070"/>
      <c r="M9" s="1070"/>
      <c r="N9" s="1070"/>
      <c r="O9" s="1070"/>
    </row>
    <row r="10" spans="1:18" ht="46.5" customHeight="1" x14ac:dyDescent="0.35">
      <c r="B10" s="170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v>290</v>
      </c>
      <c r="H12" s="1076">
        <v>0</v>
      </c>
      <c r="I12" s="1070"/>
      <c r="J12" s="1070"/>
      <c r="K12" s="1070"/>
      <c r="L12" s="1070"/>
      <c r="M12" s="1070"/>
      <c r="N12" s="1070"/>
      <c r="O12" s="1070"/>
    </row>
    <row r="13" spans="1:18" ht="15" customHeight="1" x14ac:dyDescent="0.35">
      <c r="B13" s="1074" t="s">
        <v>37</v>
      </c>
      <c r="C13" s="1075">
        <v>168.38488549618319</v>
      </c>
      <c r="D13" s="1076">
        <v>0.17703905776122048</v>
      </c>
      <c r="E13" s="1075">
        <v>263.25082474226747</v>
      </c>
      <c r="F13" s="1076">
        <v>0.24492762763034617</v>
      </c>
      <c r="G13" s="1075">
        <v>423.16652173913081</v>
      </c>
      <c r="H13" s="1076">
        <v>0.21447589008055523</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226.72324184894975</v>
      </c>
      <c r="D15" s="1076">
        <v>0.5186154401592632</v>
      </c>
      <c r="E15" s="1075">
        <v>325.97130853111577</v>
      </c>
      <c r="F15" s="1076">
        <v>0.50575737798156306</v>
      </c>
      <c r="G15" s="1075">
        <v>543.62733540695046</v>
      </c>
      <c r="H15" s="1076">
        <v>0.46834538121687763</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232.74154336488354</v>
      </c>
      <c r="D17" s="1076">
        <v>0.4744479843252643</v>
      </c>
      <c r="E17" s="1075">
        <v>385.29772479563945</v>
      </c>
      <c r="F17" s="1076">
        <v>0.55273803599006532</v>
      </c>
      <c r="G17" s="1075">
        <v>598.77118768328535</v>
      </c>
      <c r="H17" s="1076">
        <v>0.45596465179157702</v>
      </c>
      <c r="I17" s="1070"/>
      <c r="J17" s="1070"/>
      <c r="K17" s="1070"/>
      <c r="L17" s="1070"/>
      <c r="M17" s="1070"/>
      <c r="N17" s="1070"/>
      <c r="O17" s="1070"/>
    </row>
    <row r="18" spans="1:15" ht="15" customHeight="1" x14ac:dyDescent="0.35">
      <c r="B18" s="1074" t="s">
        <v>40</v>
      </c>
      <c r="C18" s="1075">
        <v>178.51409551374812</v>
      </c>
      <c r="D18" s="1076">
        <v>0.40615361952687057</v>
      </c>
      <c r="E18" s="1075">
        <v>282.8006603773581</v>
      </c>
      <c r="F18" s="1076">
        <v>0.45271733372500927</v>
      </c>
      <c r="G18" s="1075">
        <v>470.95255681818185</v>
      </c>
      <c r="H18" s="1076">
        <v>0.49774956250931829</v>
      </c>
      <c r="I18" s="1070"/>
      <c r="J18" s="1070"/>
      <c r="K18" s="1070"/>
      <c r="L18" s="1070"/>
      <c r="M18" s="1070"/>
      <c r="N18" s="1070"/>
      <c r="O18" s="1070"/>
    </row>
    <row r="19" spans="1:15" ht="15" customHeight="1" x14ac:dyDescent="0.35">
      <c r="B19" s="1074" t="s">
        <v>41</v>
      </c>
      <c r="C19" s="1075">
        <v>220.41197453404837</v>
      </c>
      <c r="D19" s="1076">
        <v>0.14392913789010217</v>
      </c>
      <c r="E19" s="1075">
        <v>292.03174923547198</v>
      </c>
      <c r="F19" s="1076">
        <v>0.18846573782547141</v>
      </c>
      <c r="G19" s="1075">
        <v>509.17227099236436</v>
      </c>
      <c r="H19" s="1076">
        <v>0.18706358411450075</v>
      </c>
      <c r="I19" s="1070"/>
      <c r="J19" s="1070"/>
      <c r="K19" s="1070"/>
      <c r="L19" s="1070"/>
      <c r="M19" s="1070"/>
      <c r="N19" s="1070"/>
      <c r="O19" s="1070"/>
    </row>
    <row r="20" spans="1:15" ht="15" customHeight="1" x14ac:dyDescent="0.35">
      <c r="B20" s="1074" t="s">
        <v>3</v>
      </c>
      <c r="C20" s="1075">
        <v>292.13932755836146</v>
      </c>
      <c r="D20" s="1076">
        <v>0.14209850407800947</v>
      </c>
      <c r="E20" s="1075">
        <v>475.26589900362308</v>
      </c>
      <c r="F20" s="1076">
        <v>0.20405908575301746</v>
      </c>
      <c r="G20" s="1075">
        <v>826.46992643678152</v>
      </c>
      <c r="H20" s="1076">
        <v>0.1795710258088784</v>
      </c>
      <c r="I20" s="1070"/>
      <c r="J20" s="1070"/>
      <c r="K20" s="1070"/>
      <c r="L20" s="1070"/>
      <c r="M20" s="1070"/>
      <c r="N20" s="1070"/>
      <c r="O20" s="1070"/>
    </row>
    <row r="21" spans="1:15" ht="15" customHeight="1" x14ac:dyDescent="0.35">
      <c r="B21" s="1074" t="s">
        <v>2</v>
      </c>
      <c r="C21" s="1075">
        <v>196.23173102141763</v>
      </c>
      <c r="D21" s="1076">
        <v>0.33112565347651479</v>
      </c>
      <c r="E21" s="1075">
        <v>345.1936666666769</v>
      </c>
      <c r="F21" s="1076">
        <v>0.27722413914499344</v>
      </c>
      <c r="G21" s="1075">
        <v>605.39084534102312</v>
      </c>
      <c r="H21" s="1076">
        <v>0.26391354479999718</v>
      </c>
      <c r="I21" s="1070"/>
      <c r="J21" s="1070"/>
      <c r="K21" s="1070"/>
      <c r="L21" s="1070"/>
      <c r="M21" s="1070"/>
      <c r="N21" s="1070"/>
      <c r="O21" s="1070"/>
    </row>
    <row r="22" spans="1:15" ht="15" customHeight="1" x14ac:dyDescent="0.35">
      <c r="B22" s="1074" t="s">
        <v>35</v>
      </c>
      <c r="C22" s="1075">
        <v>199.83695143358773</v>
      </c>
      <c r="D22" s="1076">
        <v>0.41917915639402509</v>
      </c>
      <c r="E22" s="1075">
        <v>269.11110406091393</v>
      </c>
      <c r="F22" s="1076">
        <v>0.41284782314283375</v>
      </c>
      <c r="G22" s="1075">
        <v>431.03768496419923</v>
      </c>
      <c r="H22" s="1076">
        <v>0.45850386634138268</v>
      </c>
      <c r="I22" s="1070"/>
      <c r="J22" s="1070"/>
      <c r="K22" s="1070"/>
      <c r="L22" s="1070"/>
      <c r="M22" s="1070"/>
      <c r="N22" s="1070"/>
      <c r="O22" s="1070"/>
    </row>
    <row r="23" spans="1:15" ht="15" customHeight="1" x14ac:dyDescent="0.35">
      <c r="B23" s="1074" t="s">
        <v>42</v>
      </c>
      <c r="C23" s="1075">
        <v>305.05293277310926</v>
      </c>
      <c r="D23" s="1076">
        <v>5.9555610332507128E-2</v>
      </c>
      <c r="E23" s="1075">
        <v>326.27262118491865</v>
      </c>
      <c r="F23" s="1076">
        <v>0.14352747870828803</v>
      </c>
      <c r="G23" s="1075">
        <v>483.52870579382233</v>
      </c>
      <c r="H23" s="1076">
        <v>0.2485661782964792</v>
      </c>
      <c r="I23" s="1070"/>
      <c r="J23" s="1070"/>
      <c r="K23" s="1070"/>
      <c r="L23" s="1070"/>
      <c r="M23" s="1070"/>
      <c r="N23" s="1070"/>
      <c r="O23" s="1070"/>
    </row>
    <row r="24" spans="1:15" ht="15" customHeight="1" x14ac:dyDescent="0.35">
      <c r="B24" s="1074" t="s">
        <v>43</v>
      </c>
      <c r="C24" s="1075">
        <v>132.36333333333334</v>
      </c>
      <c r="D24" s="1076">
        <v>0.19869637640261226</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v>230.56110132158582</v>
      </c>
      <c r="D25" s="1076">
        <v>0.29176181092038433</v>
      </c>
      <c r="E25" s="1075">
        <v>499.45635555555714</v>
      </c>
      <c r="F25" s="1076">
        <v>0.26450456778288012</v>
      </c>
      <c r="G25" s="1075">
        <v>579.64859832636034</v>
      </c>
      <c r="H25" s="1076">
        <v>0.25087103265269717</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v>282.14999999999998</v>
      </c>
      <c r="D28" s="1079">
        <v>0</v>
      </c>
      <c r="E28" s="1078">
        <v>342.46999999999997</v>
      </c>
      <c r="F28" s="1079">
        <v>0.26693541299265489</v>
      </c>
      <c r="G28" s="1078" t="s">
        <v>364</v>
      </c>
      <c r="H28" s="1079" t="s">
        <v>364</v>
      </c>
      <c r="I28" s="1070"/>
      <c r="J28" s="1070"/>
      <c r="K28" s="1070"/>
      <c r="L28" s="1070"/>
      <c r="M28" s="1070"/>
      <c r="N28" s="1070"/>
      <c r="O28" s="1070"/>
    </row>
    <row r="29" spans="1:15" ht="15" customHeight="1" x14ac:dyDescent="0.35">
      <c r="B29" s="1303" t="s">
        <v>0</v>
      </c>
      <c r="C29" s="1304">
        <v>233.96352605496307</v>
      </c>
      <c r="D29" s="1305">
        <v>0.36231392920536148</v>
      </c>
      <c r="E29" s="1304">
        <v>372.46090632669069</v>
      </c>
      <c r="F29" s="1305">
        <v>0.3890767115619268</v>
      </c>
      <c r="G29" s="1304">
        <v>606.97830413393183</v>
      </c>
      <c r="H29" s="1305">
        <v>0.36593061802382271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8.65" customHeight="1" x14ac:dyDescent="0.35">
      <c r="B32" s="1704" t="s">
        <v>289</v>
      </c>
      <c r="C32" s="1704"/>
      <c r="D32" s="1704"/>
      <c r="E32" s="1704"/>
      <c r="F32" s="1704"/>
      <c r="G32" s="1704"/>
      <c r="H32" s="170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19" t="s">
        <v>369</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419"/>
    </row>
    <row r="5" spans="1:29" x14ac:dyDescent="0.35">
      <c r="B5" s="219"/>
      <c r="C5" s="219"/>
      <c r="D5" s="1420" t="s">
        <v>366</v>
      </c>
      <c r="E5" s="1420"/>
      <c r="F5" s="1420"/>
      <c r="G5" s="1420"/>
      <c r="H5" s="1420"/>
      <c r="I5" s="1420"/>
      <c r="J5" s="1420"/>
      <c r="K5" s="1420"/>
      <c r="L5" s="1420"/>
      <c r="M5" s="219"/>
      <c r="N5" s="1421" t="s">
        <v>340</v>
      </c>
      <c r="O5" s="1421"/>
      <c r="P5" s="1421"/>
      <c r="Q5" s="1421"/>
      <c r="R5" s="1421"/>
      <c r="S5" s="1421"/>
      <c r="T5" s="1421"/>
      <c r="U5" s="1421"/>
      <c r="V5" s="1421"/>
      <c r="W5" s="1421"/>
      <c r="X5" s="1421"/>
      <c r="Y5" s="1421"/>
      <c r="Z5" s="1421"/>
      <c r="AA5" s="1421"/>
    </row>
    <row r="6" spans="1:29" ht="21" customHeight="1" x14ac:dyDescent="0.35">
      <c r="B6" s="219"/>
      <c r="C6" s="219"/>
      <c r="D6" s="1421"/>
      <c r="E6" s="1421"/>
      <c r="F6" s="1421"/>
      <c r="G6" s="1421"/>
      <c r="H6" s="1421"/>
      <c r="I6" s="1421"/>
      <c r="J6" s="1421"/>
      <c r="K6" s="1421"/>
      <c r="L6" s="1421"/>
      <c r="M6" s="219"/>
      <c r="N6" s="1422">
        <v>43830</v>
      </c>
      <c r="O6" s="1423"/>
      <c r="P6" s="1424">
        <v>44196</v>
      </c>
      <c r="Q6" s="1425"/>
      <c r="R6" s="1424">
        <v>44561</v>
      </c>
      <c r="S6" s="1425"/>
      <c r="T6" s="1426">
        <v>44926</v>
      </c>
      <c r="U6" s="1427"/>
      <c r="V6" s="1414">
        <v>45291</v>
      </c>
      <c r="W6" s="1415"/>
      <c r="X6" s="1414">
        <v>45657</v>
      </c>
      <c r="Y6" s="1415"/>
      <c r="Z6" s="1414">
        <v>45716</v>
      </c>
      <c r="AA6" s="1416"/>
    </row>
    <row r="7" spans="1:29" x14ac:dyDescent="0.35">
      <c r="B7" s="225"/>
      <c r="C7" s="219"/>
      <c r="D7" s="226">
        <v>43465</v>
      </c>
      <c r="E7" s="227">
        <v>43830</v>
      </c>
      <c r="F7" s="228">
        <v>44196</v>
      </c>
      <c r="G7" s="228">
        <v>44561</v>
      </c>
      <c r="H7" s="228">
        <v>44926</v>
      </c>
      <c r="I7" s="228">
        <v>45291</v>
      </c>
      <c r="J7" s="228">
        <v>45657</v>
      </c>
      <c r="K7" s="228">
        <v>45716</v>
      </c>
      <c r="L7" s="229"/>
      <c r="M7" s="219"/>
      <c r="N7" s="230" t="s">
        <v>28</v>
      </c>
      <c r="O7" s="231" t="s">
        <v>341</v>
      </c>
      <c r="P7" s="232" t="s">
        <v>28</v>
      </c>
      <c r="Q7" s="233" t="s">
        <v>341</v>
      </c>
      <c r="R7" s="231" t="s">
        <v>28</v>
      </c>
      <c r="S7" s="232" t="s">
        <v>341</v>
      </c>
      <c r="T7" s="232" t="s">
        <v>28</v>
      </c>
      <c r="U7" s="232" t="s">
        <v>341</v>
      </c>
      <c r="V7" s="232" t="s">
        <v>28</v>
      </c>
      <c r="W7" s="227" t="s">
        <v>341</v>
      </c>
      <c r="X7" s="231" t="s">
        <v>28</v>
      </c>
      <c r="Y7" s="228" t="s">
        <v>341</v>
      </c>
      <c r="Z7" s="231" t="s">
        <v>28</v>
      </c>
      <c r="AA7" s="229" t="s">
        <v>341</v>
      </c>
    </row>
    <row r="8" spans="1:29" ht="8.25" customHeight="1" x14ac:dyDescent="0.35">
      <c r="B8" s="225"/>
      <c r="C8" s="219"/>
      <c r="D8" s="234"/>
      <c r="E8" s="234"/>
      <c r="F8" s="234"/>
      <c r="G8" s="297"/>
      <c r="H8" s="297"/>
      <c r="I8" s="297"/>
      <c r="J8" s="1360"/>
      <c r="K8" s="234"/>
      <c r="L8" s="234"/>
      <c r="M8" s="219"/>
    </row>
    <row r="9" spans="1:29" ht="15" customHeight="1" x14ac:dyDescent="0.35">
      <c r="B9" s="298" t="s">
        <v>8</v>
      </c>
      <c r="C9" s="219"/>
      <c r="D9" s="299">
        <v>212243</v>
      </c>
      <c r="E9" s="300">
        <v>220375</v>
      </c>
      <c r="F9" s="300">
        <v>228555</v>
      </c>
      <c r="G9" s="254">
        <v>257227</v>
      </c>
      <c r="H9" s="254">
        <v>270632</v>
      </c>
      <c r="I9" s="254">
        <v>286600</v>
      </c>
      <c r="J9" s="254">
        <v>296663</v>
      </c>
      <c r="K9" s="301">
        <v>298289</v>
      </c>
      <c r="L9" s="302"/>
      <c r="M9" s="222"/>
      <c r="N9" s="278">
        <v>3.8314573389935047E-2</v>
      </c>
      <c r="O9" s="279">
        <v>8132</v>
      </c>
      <c r="P9" s="280">
        <v>3.7118547929665402E-2</v>
      </c>
      <c r="Q9" s="279">
        <v>8180</v>
      </c>
      <c r="R9" s="280">
        <v>0.12544901664807151</v>
      </c>
      <c r="S9" s="279">
        <v>28672</v>
      </c>
      <c r="T9" s="280">
        <v>5.2113502859342242E-2</v>
      </c>
      <c r="U9" s="279">
        <v>13405</v>
      </c>
      <c r="V9" s="280">
        <v>5.9002630878831841E-2</v>
      </c>
      <c r="W9" s="279">
        <v>15968</v>
      </c>
      <c r="X9" s="280">
        <v>3.5111653872993642E-2</v>
      </c>
      <c r="Y9" s="279">
        <v>10063</v>
      </c>
      <c r="Z9" s="280">
        <v>4.1668267232859657E-2</v>
      </c>
      <c r="AA9" s="279">
        <v>11932</v>
      </c>
    </row>
    <row r="10" spans="1:29" x14ac:dyDescent="0.35">
      <c r="B10" s="303" t="s">
        <v>7</v>
      </c>
      <c r="C10" s="219"/>
      <c r="D10" s="253">
        <v>29146</v>
      </c>
      <c r="E10" s="254">
        <v>32952</v>
      </c>
      <c r="F10" s="254">
        <v>31533</v>
      </c>
      <c r="G10" s="254">
        <v>35145</v>
      </c>
      <c r="H10" s="254">
        <v>37547</v>
      </c>
      <c r="I10" s="254">
        <v>40334</v>
      </c>
      <c r="J10" s="254">
        <v>45264</v>
      </c>
      <c r="K10" s="257">
        <v>45544</v>
      </c>
      <c r="L10" s="304"/>
      <c r="M10" s="219"/>
      <c r="N10" s="256">
        <v>0.13058395663212785</v>
      </c>
      <c r="O10" s="257">
        <v>3806</v>
      </c>
      <c r="P10" s="258">
        <v>-4.3062636562272383E-2</v>
      </c>
      <c r="Q10" s="257">
        <v>-1419</v>
      </c>
      <c r="R10" s="258">
        <v>0.11454666539815439</v>
      </c>
      <c r="S10" s="257">
        <v>3612</v>
      </c>
      <c r="T10" s="258">
        <v>6.8345426091904971E-2</v>
      </c>
      <c r="U10" s="257">
        <v>2402</v>
      </c>
      <c r="V10" s="258">
        <v>7.4226968865688248E-2</v>
      </c>
      <c r="W10" s="257">
        <v>2787</v>
      </c>
      <c r="X10" s="258">
        <v>0.12222938463827049</v>
      </c>
      <c r="Y10" s="257">
        <v>4930</v>
      </c>
      <c r="Z10" s="258">
        <v>0.13251274400099455</v>
      </c>
      <c r="AA10" s="257">
        <v>5329</v>
      </c>
    </row>
    <row r="11" spans="1:29" x14ac:dyDescent="0.35">
      <c r="B11" s="303" t="s">
        <v>37</v>
      </c>
      <c r="C11" s="219"/>
      <c r="D11" s="253">
        <v>22049</v>
      </c>
      <c r="E11" s="254">
        <v>21083</v>
      </c>
      <c r="F11" s="254">
        <v>24199</v>
      </c>
      <c r="G11" s="254">
        <v>27700</v>
      </c>
      <c r="H11" s="254">
        <v>28977</v>
      </c>
      <c r="I11" s="254">
        <v>31214</v>
      </c>
      <c r="J11" s="254">
        <v>33127</v>
      </c>
      <c r="K11" s="257">
        <v>33872</v>
      </c>
      <c r="M11" s="222"/>
      <c r="N11" s="256">
        <v>-4.3811510726110003E-2</v>
      </c>
      <c r="O11" s="257">
        <v>-966</v>
      </c>
      <c r="P11" s="258">
        <v>0.14779680311151155</v>
      </c>
      <c r="Q11" s="257">
        <v>3116</v>
      </c>
      <c r="R11" s="258">
        <v>0.14467539980990951</v>
      </c>
      <c r="S11" s="257">
        <v>3501</v>
      </c>
      <c r="T11" s="258">
        <v>4.6101083032491053E-2</v>
      </c>
      <c r="U11" s="257">
        <v>1277</v>
      </c>
      <c r="V11" s="258">
        <v>7.7199157952859254E-2</v>
      </c>
      <c r="W11" s="257">
        <v>2237</v>
      </c>
      <c r="X11" s="258">
        <v>6.1286602165694815E-2</v>
      </c>
      <c r="Y11" s="257">
        <v>1913</v>
      </c>
      <c r="Z11" s="258">
        <v>8.5989099070214792E-2</v>
      </c>
      <c r="AA11" s="257">
        <v>2682</v>
      </c>
    </row>
    <row r="12" spans="1:29" x14ac:dyDescent="0.35">
      <c r="B12" s="303" t="s">
        <v>38</v>
      </c>
      <c r="C12" s="219"/>
      <c r="D12" s="253">
        <v>17328</v>
      </c>
      <c r="E12" s="254">
        <v>20674</v>
      </c>
      <c r="F12" s="254">
        <v>23074</v>
      </c>
      <c r="G12" s="254">
        <v>24476</v>
      </c>
      <c r="H12" s="254">
        <v>26198</v>
      </c>
      <c r="I12" s="254">
        <v>29233</v>
      </c>
      <c r="J12" s="254">
        <v>31849</v>
      </c>
      <c r="K12" s="257">
        <v>31979</v>
      </c>
      <c r="M12" s="222"/>
      <c r="N12" s="256">
        <v>0.19309787626962138</v>
      </c>
      <c r="O12" s="257">
        <v>3346</v>
      </c>
      <c r="P12" s="258">
        <v>0.11608783979878101</v>
      </c>
      <c r="Q12" s="257">
        <v>2400</v>
      </c>
      <c r="R12" s="258">
        <v>6.0761029730432625E-2</v>
      </c>
      <c r="S12" s="257">
        <v>1402</v>
      </c>
      <c r="T12" s="258">
        <v>7.0354633109985354E-2</v>
      </c>
      <c r="U12" s="257">
        <v>1722</v>
      </c>
      <c r="V12" s="258">
        <v>0.1158485380563401</v>
      </c>
      <c r="W12" s="257">
        <v>3035</v>
      </c>
      <c r="X12" s="258">
        <v>8.9487907501795805E-2</v>
      </c>
      <c r="Y12" s="257">
        <v>2616</v>
      </c>
      <c r="Z12" s="258">
        <v>9.7463880023336502E-2</v>
      </c>
      <c r="AA12" s="257">
        <v>2840</v>
      </c>
    </row>
    <row r="13" spans="1:29" x14ac:dyDescent="0.35">
      <c r="B13" s="303" t="s">
        <v>6</v>
      </c>
      <c r="C13" s="219"/>
      <c r="D13" s="253">
        <v>21638</v>
      </c>
      <c r="E13" s="254">
        <v>23390</v>
      </c>
      <c r="F13" s="254">
        <v>25070</v>
      </c>
      <c r="G13" s="254">
        <v>26787</v>
      </c>
      <c r="H13" s="254">
        <v>34697</v>
      </c>
      <c r="I13" s="254">
        <v>40697</v>
      </c>
      <c r="J13" s="254">
        <v>45025</v>
      </c>
      <c r="K13" s="257">
        <v>45948</v>
      </c>
      <c r="L13" s="304"/>
      <c r="M13" s="219"/>
      <c r="N13" s="256">
        <v>8.0968666235326836E-2</v>
      </c>
      <c r="O13" s="257">
        <v>1752</v>
      </c>
      <c r="P13" s="258">
        <v>7.1825566481402259E-2</v>
      </c>
      <c r="Q13" s="257">
        <v>1680</v>
      </c>
      <c r="R13" s="258">
        <v>6.8488232947746308E-2</v>
      </c>
      <c r="S13" s="257">
        <v>1717</v>
      </c>
      <c r="T13" s="258">
        <v>0.29529249262702062</v>
      </c>
      <c r="U13" s="257">
        <v>7910</v>
      </c>
      <c r="V13" s="258">
        <v>0.17292561316540334</v>
      </c>
      <c r="W13" s="257">
        <v>6000</v>
      </c>
      <c r="X13" s="258">
        <v>0.10634690517728584</v>
      </c>
      <c r="Y13" s="257">
        <v>4328</v>
      </c>
      <c r="Z13" s="258">
        <v>0.13575242238481322</v>
      </c>
      <c r="AA13" s="257">
        <v>5492</v>
      </c>
      <c r="AC13" s="224"/>
    </row>
    <row r="14" spans="1:29" x14ac:dyDescent="0.35">
      <c r="B14" s="303" t="s">
        <v>5</v>
      </c>
      <c r="C14" s="219"/>
      <c r="D14" s="253">
        <v>15734</v>
      </c>
      <c r="E14" s="254">
        <v>17179</v>
      </c>
      <c r="F14" s="254">
        <v>17123</v>
      </c>
      <c r="G14" s="254">
        <v>17369</v>
      </c>
      <c r="H14" s="254">
        <v>17553</v>
      </c>
      <c r="I14" s="254">
        <v>17166</v>
      </c>
      <c r="J14" s="254">
        <v>18175</v>
      </c>
      <c r="K14" s="257">
        <v>17860</v>
      </c>
      <c r="M14" s="222"/>
      <c r="N14" s="256">
        <v>9.1839328841998302E-2</v>
      </c>
      <c r="O14" s="257">
        <v>1445</v>
      </c>
      <c r="P14" s="258">
        <v>-3.2597939344548577E-3</v>
      </c>
      <c r="Q14" s="257">
        <v>-56</v>
      </c>
      <c r="R14" s="258">
        <v>1.4366641359574883E-2</v>
      </c>
      <c r="S14" s="257">
        <v>246</v>
      </c>
      <c r="T14" s="258">
        <v>1.0593586274396882E-2</v>
      </c>
      <c r="U14" s="257">
        <v>184</v>
      </c>
      <c r="V14" s="258">
        <v>-2.204751324559906E-2</v>
      </c>
      <c r="W14" s="257">
        <v>-387</v>
      </c>
      <c r="X14" s="258">
        <v>5.8778981708027533E-2</v>
      </c>
      <c r="Y14" s="257">
        <v>1009</v>
      </c>
      <c r="Z14" s="258">
        <v>5.4682886500531547E-2</v>
      </c>
      <c r="AA14" s="257">
        <v>926</v>
      </c>
      <c r="AC14" s="224"/>
    </row>
    <row r="15" spans="1:29" x14ac:dyDescent="0.35">
      <c r="B15" s="303" t="s">
        <v>4</v>
      </c>
      <c r="C15" s="219"/>
      <c r="D15" s="253">
        <v>93374</v>
      </c>
      <c r="E15" s="254">
        <v>104776</v>
      </c>
      <c r="F15" s="254">
        <v>105589</v>
      </c>
      <c r="G15" s="254">
        <v>108712</v>
      </c>
      <c r="H15" s="254">
        <v>114173</v>
      </c>
      <c r="I15" s="254">
        <v>122589</v>
      </c>
      <c r="J15" s="254">
        <v>126194</v>
      </c>
      <c r="K15" s="257">
        <v>126099</v>
      </c>
      <c r="M15" s="222"/>
      <c r="N15" s="256">
        <v>0.12211108017221073</v>
      </c>
      <c r="O15" s="257">
        <v>11402</v>
      </c>
      <c r="P15" s="258">
        <v>7.7594105520348844E-3</v>
      </c>
      <c r="Q15" s="257">
        <v>813</v>
      </c>
      <c r="R15" s="258">
        <v>2.9576944568089569E-2</v>
      </c>
      <c r="S15" s="257">
        <v>3123</v>
      </c>
      <c r="T15" s="258">
        <v>5.0233644859813076E-2</v>
      </c>
      <c r="U15" s="257">
        <v>5461</v>
      </c>
      <c r="V15" s="258">
        <v>7.3712699149536265E-2</v>
      </c>
      <c r="W15" s="257">
        <v>8416</v>
      </c>
      <c r="X15" s="258">
        <v>2.9407206193051483E-2</v>
      </c>
      <c r="Y15" s="257">
        <v>3605</v>
      </c>
      <c r="Z15" s="258">
        <v>2.2509994080585072E-2</v>
      </c>
      <c r="AA15" s="257">
        <v>2776</v>
      </c>
      <c r="AC15" s="224"/>
    </row>
    <row r="16" spans="1:29" x14ac:dyDescent="0.35">
      <c r="B16" s="303" t="s">
        <v>40</v>
      </c>
      <c r="C16" s="219"/>
      <c r="D16" s="253">
        <v>57838</v>
      </c>
      <c r="E16" s="254">
        <v>62182</v>
      </c>
      <c r="F16" s="254">
        <v>59849</v>
      </c>
      <c r="G16" s="254">
        <v>63814</v>
      </c>
      <c r="H16" s="254">
        <v>67338</v>
      </c>
      <c r="I16" s="254">
        <v>72357</v>
      </c>
      <c r="J16" s="254">
        <v>78035</v>
      </c>
      <c r="K16" s="257">
        <v>77301</v>
      </c>
      <c r="M16" s="222"/>
      <c r="N16" s="256">
        <v>7.5106331477575283E-2</v>
      </c>
      <c r="O16" s="257">
        <v>4344</v>
      </c>
      <c r="P16" s="258">
        <v>-3.7518896143578506E-2</v>
      </c>
      <c r="Q16" s="257">
        <v>-2333</v>
      </c>
      <c r="R16" s="258">
        <v>6.6250062657688513E-2</v>
      </c>
      <c r="S16" s="257">
        <v>3965</v>
      </c>
      <c r="T16" s="258">
        <v>5.5222991819976697E-2</v>
      </c>
      <c r="U16" s="257">
        <v>3524</v>
      </c>
      <c r="V16" s="258">
        <v>7.4534438207253029E-2</v>
      </c>
      <c r="W16" s="257">
        <v>5019</v>
      </c>
      <c r="X16" s="258">
        <v>7.8472020675262932E-2</v>
      </c>
      <c r="Y16" s="257">
        <v>5678</v>
      </c>
      <c r="Z16" s="258">
        <v>7.2582211738587477E-2</v>
      </c>
      <c r="AA16" s="257">
        <v>5231</v>
      </c>
      <c r="AC16" s="224"/>
    </row>
    <row r="17" spans="2:31" x14ac:dyDescent="0.35">
      <c r="B17" s="303" t="s">
        <v>41</v>
      </c>
      <c r="C17" s="219"/>
      <c r="D17" s="253">
        <v>155037</v>
      </c>
      <c r="E17" s="254">
        <v>163730</v>
      </c>
      <c r="F17" s="254">
        <v>156934</v>
      </c>
      <c r="G17" s="254">
        <v>166875</v>
      </c>
      <c r="H17" s="254">
        <v>187874</v>
      </c>
      <c r="I17" s="254">
        <v>201720</v>
      </c>
      <c r="J17" s="254">
        <v>229333</v>
      </c>
      <c r="K17" s="257">
        <v>231545</v>
      </c>
      <c r="M17" s="222"/>
      <c r="N17" s="256">
        <v>5.6070486400020547E-2</v>
      </c>
      <c r="O17" s="257">
        <v>8693</v>
      </c>
      <c r="P17" s="258">
        <v>-4.1507359677517841E-2</v>
      </c>
      <c r="Q17" s="257">
        <v>-6796</v>
      </c>
      <c r="R17" s="258">
        <v>6.3345100488103379E-2</v>
      </c>
      <c r="S17" s="257">
        <v>9941</v>
      </c>
      <c r="T17" s="258">
        <v>0.12583670411985026</v>
      </c>
      <c r="U17" s="257">
        <v>20999</v>
      </c>
      <c r="V17" s="258">
        <v>7.3698329731628709E-2</v>
      </c>
      <c r="W17" s="257">
        <v>13846</v>
      </c>
      <c r="X17" s="258">
        <v>0.13688776521911561</v>
      </c>
      <c r="Y17" s="257">
        <v>27613</v>
      </c>
      <c r="Z17" s="258">
        <v>0.13980161953284598</v>
      </c>
      <c r="AA17" s="257">
        <v>28400</v>
      </c>
      <c r="AC17" s="224"/>
    </row>
    <row r="18" spans="2:31" x14ac:dyDescent="0.35">
      <c r="B18" s="303" t="s">
        <v>3</v>
      </c>
      <c r="C18" s="219"/>
      <c r="D18" s="253">
        <v>74354</v>
      </c>
      <c r="E18" s="254">
        <v>88242</v>
      </c>
      <c r="F18" s="254">
        <v>102104</v>
      </c>
      <c r="G18" s="254">
        <v>117265</v>
      </c>
      <c r="H18" s="254">
        <v>133839</v>
      </c>
      <c r="I18" s="254">
        <v>146290</v>
      </c>
      <c r="J18" s="254">
        <v>164565</v>
      </c>
      <c r="K18" s="257">
        <v>166087</v>
      </c>
      <c r="M18" s="222"/>
      <c r="N18" s="256">
        <v>0.18678215025418932</v>
      </c>
      <c r="O18" s="257">
        <v>13888</v>
      </c>
      <c r="P18" s="258">
        <v>0.15709072777135602</v>
      </c>
      <c r="Q18" s="257">
        <v>13862</v>
      </c>
      <c r="R18" s="258">
        <v>0.14848585755700072</v>
      </c>
      <c r="S18" s="257">
        <v>15161</v>
      </c>
      <c r="T18" s="258">
        <v>0.14133799513921463</v>
      </c>
      <c r="U18" s="257">
        <v>16574</v>
      </c>
      <c r="V18" s="258">
        <v>9.3029684919941014E-2</v>
      </c>
      <c r="W18" s="257">
        <v>12451</v>
      </c>
      <c r="X18" s="258">
        <v>0.12492309795611467</v>
      </c>
      <c r="Y18" s="257">
        <v>18275</v>
      </c>
      <c r="Z18" s="258">
        <v>0.12295303647009503</v>
      </c>
      <c r="AA18" s="257">
        <v>18185</v>
      </c>
      <c r="AC18" s="224"/>
    </row>
    <row r="19" spans="2:31" x14ac:dyDescent="0.35">
      <c r="B19" s="303" t="s">
        <v>2</v>
      </c>
      <c r="C19" s="219"/>
      <c r="D19" s="253">
        <v>29189</v>
      </c>
      <c r="E19" s="254">
        <v>28237</v>
      </c>
      <c r="F19" s="254">
        <v>29065</v>
      </c>
      <c r="G19" s="254">
        <v>31070</v>
      </c>
      <c r="H19" s="254">
        <v>32795</v>
      </c>
      <c r="I19" s="254">
        <v>35293</v>
      </c>
      <c r="J19" s="254">
        <v>37168</v>
      </c>
      <c r="K19" s="257">
        <v>36179</v>
      </c>
      <c r="M19" s="222"/>
      <c r="N19" s="256">
        <v>-3.2615026208503206E-2</v>
      </c>
      <c r="O19" s="257">
        <v>-952</v>
      </c>
      <c r="P19" s="258">
        <v>2.9323228388284939E-2</v>
      </c>
      <c r="Q19" s="257">
        <v>828</v>
      </c>
      <c r="R19" s="258">
        <v>6.8983313263375257E-2</v>
      </c>
      <c r="S19" s="257">
        <v>2005</v>
      </c>
      <c r="T19" s="258">
        <v>5.551979401351792E-2</v>
      </c>
      <c r="U19" s="257">
        <v>1725</v>
      </c>
      <c r="V19" s="258">
        <v>7.6170147888397599E-2</v>
      </c>
      <c r="W19" s="257">
        <v>2498</v>
      </c>
      <c r="X19" s="258">
        <v>5.3126682344941001E-2</v>
      </c>
      <c r="Y19" s="257">
        <v>1875</v>
      </c>
      <c r="Z19" s="258">
        <v>4.9396681749622973E-2</v>
      </c>
      <c r="AA19" s="257">
        <v>1703</v>
      </c>
      <c r="AC19" s="224"/>
    </row>
    <row r="20" spans="2:31" x14ac:dyDescent="0.35">
      <c r="B20" s="303" t="s">
        <v>35</v>
      </c>
      <c r="C20" s="219"/>
      <c r="D20" s="253">
        <v>60099</v>
      </c>
      <c r="E20" s="254">
        <v>61636</v>
      </c>
      <c r="F20" s="254">
        <v>62544</v>
      </c>
      <c r="G20" s="254">
        <v>65061</v>
      </c>
      <c r="H20" s="254">
        <v>68103</v>
      </c>
      <c r="I20" s="254">
        <v>73691</v>
      </c>
      <c r="J20" s="254">
        <v>77196</v>
      </c>
      <c r="K20" s="257">
        <v>77397</v>
      </c>
      <c r="M20" s="222"/>
      <c r="N20" s="256">
        <v>2.5574468793158056E-2</v>
      </c>
      <c r="O20" s="257">
        <v>1537</v>
      </c>
      <c r="P20" s="258">
        <v>1.4731650334220303E-2</v>
      </c>
      <c r="Q20" s="257">
        <v>908</v>
      </c>
      <c r="R20" s="258">
        <v>4.0243668457405901E-2</v>
      </c>
      <c r="S20" s="257">
        <v>2517</v>
      </c>
      <c r="T20" s="258">
        <v>4.6756121178586296E-2</v>
      </c>
      <c r="U20" s="257">
        <v>3042</v>
      </c>
      <c r="V20" s="258">
        <v>8.2052185659956312E-2</v>
      </c>
      <c r="W20" s="257">
        <v>5588</v>
      </c>
      <c r="X20" s="258">
        <v>4.7563474508420356E-2</v>
      </c>
      <c r="Y20" s="257">
        <v>3505</v>
      </c>
      <c r="Z20" s="258">
        <v>5.6282668923068435E-2</v>
      </c>
      <c r="AA20" s="257">
        <v>4124</v>
      </c>
      <c r="AC20" s="224"/>
    </row>
    <row r="21" spans="2:31" x14ac:dyDescent="0.35">
      <c r="B21" s="303" t="s">
        <v>42</v>
      </c>
      <c r="C21" s="219"/>
      <c r="D21" s="253">
        <v>141699</v>
      </c>
      <c r="E21" s="254">
        <v>143622</v>
      </c>
      <c r="F21" s="254">
        <v>133442</v>
      </c>
      <c r="G21" s="254">
        <v>152686</v>
      </c>
      <c r="H21" s="254">
        <v>163762</v>
      </c>
      <c r="I21" s="254">
        <v>177795</v>
      </c>
      <c r="J21" s="254">
        <v>190951</v>
      </c>
      <c r="K21" s="257">
        <v>190553</v>
      </c>
      <c r="M21" s="222"/>
      <c r="N21" s="256">
        <v>1.3571020261258004E-2</v>
      </c>
      <c r="O21" s="257">
        <v>1923</v>
      </c>
      <c r="P21" s="258">
        <v>-7.0880505772096147E-2</v>
      </c>
      <c r="Q21" s="257">
        <v>-10180</v>
      </c>
      <c r="R21" s="258">
        <v>0.14421246683952571</v>
      </c>
      <c r="S21" s="257">
        <v>19244</v>
      </c>
      <c r="T21" s="258">
        <v>7.2541031921721677E-2</v>
      </c>
      <c r="U21" s="257">
        <v>11076</v>
      </c>
      <c r="V21" s="258">
        <v>8.5691430246333189E-2</v>
      </c>
      <c r="W21" s="257">
        <v>14033</v>
      </c>
      <c r="X21" s="258">
        <v>7.3995331702241263E-2</v>
      </c>
      <c r="Y21" s="257">
        <v>13156</v>
      </c>
      <c r="Z21" s="258">
        <v>7.7617798086276002E-2</v>
      </c>
      <c r="AA21" s="257">
        <v>13725</v>
      </c>
      <c r="AC21" s="224"/>
    </row>
    <row r="22" spans="2:31" x14ac:dyDescent="0.35">
      <c r="B22" s="303" t="s">
        <v>43</v>
      </c>
      <c r="C22" s="219"/>
      <c r="D22" s="253">
        <v>34999</v>
      </c>
      <c r="E22" s="254">
        <v>35054</v>
      </c>
      <c r="F22" s="254">
        <v>35294</v>
      </c>
      <c r="G22" s="254">
        <v>37047</v>
      </c>
      <c r="H22" s="254">
        <v>37762</v>
      </c>
      <c r="I22" s="254">
        <v>40484</v>
      </c>
      <c r="J22" s="254">
        <v>44630</v>
      </c>
      <c r="K22" s="257">
        <v>45098</v>
      </c>
      <c r="M22" s="222"/>
      <c r="N22" s="256">
        <v>1.571473470670659E-3</v>
      </c>
      <c r="O22" s="257">
        <v>55</v>
      </c>
      <c r="P22" s="258">
        <v>6.8465795629599757E-3</v>
      </c>
      <c r="Q22" s="257">
        <v>240</v>
      </c>
      <c r="R22" s="258">
        <v>4.9668498894996249E-2</v>
      </c>
      <c r="S22" s="257">
        <v>1753</v>
      </c>
      <c r="T22" s="258">
        <v>1.9299808351553427E-2</v>
      </c>
      <c r="U22" s="257">
        <v>715</v>
      </c>
      <c r="V22" s="258">
        <v>7.2083046448810917E-2</v>
      </c>
      <c r="W22" s="257">
        <v>2722</v>
      </c>
      <c r="X22" s="258">
        <v>0.1024108289694694</v>
      </c>
      <c r="Y22" s="257">
        <v>4146</v>
      </c>
      <c r="Z22" s="258">
        <v>9.554232964897369E-2</v>
      </c>
      <c r="AA22" s="257">
        <v>3933</v>
      </c>
      <c r="AC22" s="224"/>
    </row>
    <row r="23" spans="2:31" x14ac:dyDescent="0.35">
      <c r="B23" s="303" t="s">
        <v>44</v>
      </c>
      <c r="C23" s="219"/>
      <c r="D23" s="253">
        <v>13668</v>
      </c>
      <c r="E23" s="254">
        <v>13801</v>
      </c>
      <c r="F23" s="254">
        <v>13661</v>
      </c>
      <c r="G23" s="254">
        <v>14164</v>
      </c>
      <c r="H23" s="254">
        <v>15245</v>
      </c>
      <c r="I23" s="254">
        <v>16142</v>
      </c>
      <c r="J23" s="254">
        <v>16475</v>
      </c>
      <c r="K23" s="257">
        <v>16028</v>
      </c>
      <c r="L23" s="304"/>
      <c r="M23" s="219"/>
      <c r="N23" s="256">
        <v>9.7307579748318052E-3</v>
      </c>
      <c r="O23" s="257">
        <v>133</v>
      </c>
      <c r="P23" s="258">
        <v>-1.0144192449822453E-2</v>
      </c>
      <c r="Q23" s="257">
        <v>-140</v>
      </c>
      <c r="R23" s="258">
        <v>3.6820144938145116E-2</v>
      </c>
      <c r="S23" s="257">
        <v>503</v>
      </c>
      <c r="T23" s="258">
        <v>7.6320248517367961E-2</v>
      </c>
      <c r="U23" s="257">
        <v>1081</v>
      </c>
      <c r="V23" s="258">
        <v>5.8838963594621152E-2</v>
      </c>
      <c r="W23" s="257">
        <v>897</v>
      </c>
      <c r="X23" s="258">
        <v>2.062941395118334E-2</v>
      </c>
      <c r="Y23" s="257">
        <v>333</v>
      </c>
      <c r="Z23" s="258">
        <v>-1.4631747202754175E-2</v>
      </c>
      <c r="AA23" s="257">
        <v>-238</v>
      </c>
      <c r="AC23" s="224"/>
    </row>
    <row r="24" spans="2:31" x14ac:dyDescent="0.35">
      <c r="B24" s="303" t="s">
        <v>45</v>
      </c>
      <c r="C24" s="219"/>
      <c r="D24" s="253">
        <v>65017</v>
      </c>
      <c r="E24" s="254">
        <v>67062</v>
      </c>
      <c r="F24" s="254">
        <v>65757</v>
      </c>
      <c r="G24" s="254">
        <v>65741</v>
      </c>
      <c r="H24" s="254">
        <v>65206</v>
      </c>
      <c r="I24" s="254">
        <v>67674</v>
      </c>
      <c r="J24" s="254">
        <v>70761</v>
      </c>
      <c r="K24" s="257">
        <v>70641</v>
      </c>
      <c r="M24" s="222"/>
      <c r="N24" s="256">
        <v>3.1453312210652618E-2</v>
      </c>
      <c r="O24" s="257">
        <v>2045</v>
      </c>
      <c r="P24" s="258">
        <v>-1.9459604545047915E-2</v>
      </c>
      <c r="Q24" s="257">
        <v>-1305</v>
      </c>
      <c r="R24" s="258">
        <v>-2.4332010280270211E-4</v>
      </c>
      <c r="S24" s="257">
        <v>-16</v>
      </c>
      <c r="T24" s="258">
        <v>-8.137996075508469E-3</v>
      </c>
      <c r="U24" s="257">
        <v>-535</v>
      </c>
      <c r="V24" s="258">
        <v>3.7849277673833726E-2</v>
      </c>
      <c r="W24" s="257">
        <v>2468</v>
      </c>
      <c r="X24" s="258">
        <v>4.5615746076779873E-2</v>
      </c>
      <c r="Y24" s="257">
        <v>3087</v>
      </c>
      <c r="Z24" s="258">
        <v>4.2686976929548814E-2</v>
      </c>
      <c r="AA24" s="257">
        <v>2892</v>
      </c>
      <c r="AC24" s="224"/>
    </row>
    <row r="25" spans="2:31" x14ac:dyDescent="0.35">
      <c r="B25" s="303" t="s">
        <v>46</v>
      </c>
      <c r="C25" s="219"/>
      <c r="D25" s="253">
        <v>8100</v>
      </c>
      <c r="E25" s="254">
        <v>8282</v>
      </c>
      <c r="F25" s="254">
        <v>7638</v>
      </c>
      <c r="G25" s="254">
        <v>8004</v>
      </c>
      <c r="H25" s="254">
        <v>8548</v>
      </c>
      <c r="I25" s="254">
        <v>9180</v>
      </c>
      <c r="J25" s="254">
        <v>9334</v>
      </c>
      <c r="K25" s="257">
        <v>9368</v>
      </c>
      <c r="M25" s="222"/>
      <c r="N25" s="256">
        <v>2.246913580246912E-2</v>
      </c>
      <c r="O25" s="257">
        <v>182</v>
      </c>
      <c r="P25" s="258">
        <v>-7.7758995411736254E-2</v>
      </c>
      <c r="Q25" s="257">
        <v>-644</v>
      </c>
      <c r="R25" s="258">
        <v>4.7918303220738423E-2</v>
      </c>
      <c r="S25" s="257">
        <v>366</v>
      </c>
      <c r="T25" s="258">
        <v>6.7966016991504175E-2</v>
      </c>
      <c r="U25" s="257">
        <v>544</v>
      </c>
      <c r="V25" s="258">
        <v>7.3935423490875118E-2</v>
      </c>
      <c r="W25" s="257">
        <v>632</v>
      </c>
      <c r="X25" s="258">
        <v>1.6775599128540319E-2</v>
      </c>
      <c r="Y25" s="257">
        <v>154</v>
      </c>
      <c r="Z25" s="258">
        <v>2.1703566364925209E-2</v>
      </c>
      <c r="AA25" s="257">
        <v>199</v>
      </c>
      <c r="AC25" s="224"/>
    </row>
    <row r="26" spans="2:31" x14ac:dyDescent="0.35">
      <c r="B26" s="305" t="s">
        <v>1</v>
      </c>
      <c r="C26" s="219"/>
      <c r="D26" s="260">
        <v>2763</v>
      </c>
      <c r="E26" s="261">
        <v>2906</v>
      </c>
      <c r="F26" s="261">
        <v>2799</v>
      </c>
      <c r="G26" s="261">
        <v>2999</v>
      </c>
      <c r="H26" s="261">
        <v>3188</v>
      </c>
      <c r="I26" s="261">
        <v>3407</v>
      </c>
      <c r="J26" s="261">
        <v>3679</v>
      </c>
      <c r="K26" s="265">
        <v>3702</v>
      </c>
      <c r="M26" s="222"/>
      <c r="N26" s="264">
        <v>5.1755338400289563E-2</v>
      </c>
      <c r="O26" s="265">
        <v>143</v>
      </c>
      <c r="P26" s="266">
        <v>-3.6820371644872729E-2</v>
      </c>
      <c r="Q26" s="265">
        <v>-107</v>
      </c>
      <c r="R26" s="266">
        <v>7.1454090746695176E-2</v>
      </c>
      <c r="S26" s="265">
        <v>200</v>
      </c>
      <c r="T26" s="266">
        <v>6.302100700233404E-2</v>
      </c>
      <c r="U26" s="265">
        <v>189</v>
      </c>
      <c r="V26" s="266">
        <v>6.8695106649937276E-2</v>
      </c>
      <c r="W26" s="265">
        <v>219</v>
      </c>
      <c r="X26" s="266">
        <v>7.9835632521279676E-2</v>
      </c>
      <c r="Y26" s="265">
        <v>272</v>
      </c>
      <c r="Z26" s="266">
        <v>7.2111207645525699E-2</v>
      </c>
      <c r="AA26" s="265">
        <v>249</v>
      </c>
      <c r="AC26" s="224"/>
      <c r="AD26" s="224"/>
      <c r="AE26" s="286"/>
    </row>
    <row r="27" spans="2:31" x14ac:dyDescent="0.35">
      <c r="B27" s="235" t="s">
        <v>0</v>
      </c>
      <c r="C27" s="219"/>
      <c r="D27" s="1222">
        <f>SUM(D9:D26)</f>
        <v>1054275</v>
      </c>
      <c r="E27" s="306">
        <f>SUM(E9:E26)</f>
        <v>1115183</v>
      </c>
      <c r="F27" s="307">
        <f>SUM(F9:F26)</f>
        <v>1124230</v>
      </c>
      <c r="G27" s="306">
        <f>SUM(G9:G26)</f>
        <v>1222142</v>
      </c>
      <c r="H27" s="307">
        <v>1313437</v>
      </c>
      <c r="I27" s="306">
        <v>1411866</v>
      </c>
      <c r="J27" s="306">
        <v>1518424</v>
      </c>
      <c r="K27" s="306">
        <f>SUM(K9:K26)</f>
        <v>1523490</v>
      </c>
      <c r="L27" s="308"/>
      <c r="M27" s="222"/>
      <c r="N27" s="240">
        <f>E27/D27-1</f>
        <v>5.7772402836072212E-2</v>
      </c>
      <c r="O27" s="241">
        <f>E27-D27</f>
        <v>60908</v>
      </c>
      <c r="P27" s="242">
        <f>F27/E27-1</f>
        <v>8.1125698652149136E-3</v>
      </c>
      <c r="Q27" s="243">
        <f>F27-E27</f>
        <v>9047</v>
      </c>
      <c r="R27" s="242">
        <f t="shared" ref="R27" si="0">G27/F27-1</f>
        <v>8.7092498865890322E-2</v>
      </c>
      <c r="S27" s="237">
        <f t="shared" ref="S27" si="1">G27-F27</f>
        <v>97912</v>
      </c>
      <c r="T27" s="242">
        <f t="shared" ref="T27" si="2">H27/G27-1</f>
        <v>7.4700812180581222E-2</v>
      </c>
      <c r="U27" s="243">
        <f t="shared" ref="U27" si="3">H27-G27</f>
        <v>91295</v>
      </c>
      <c r="V27" s="309">
        <f t="shared" ref="V27" si="4">I27/H27-1</f>
        <v>7.4940023769697328E-2</v>
      </c>
      <c r="W27" s="237">
        <f t="shared" ref="W27" si="5">I27-H27</f>
        <v>98429</v>
      </c>
      <c r="X27" s="242">
        <f t="shared" ref="X27" si="6">J27/I27-1</f>
        <v>7.5473168133519675E-2</v>
      </c>
      <c r="Y27" s="243">
        <f>SUM(Y9:Y26)</f>
        <v>106558</v>
      </c>
      <c r="Z27" s="242">
        <v>7.8111399678722826E-2</v>
      </c>
      <c r="AA27" s="243">
        <v>110380</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455</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2" t="str">
        <f>porsaad!$B$6</f>
        <v>Situación a 28 de febrero de 2025</v>
      </c>
      <c r="C7" s="1692"/>
      <c r="D7" s="1692"/>
      <c r="E7" s="1692"/>
      <c r="F7" s="1692"/>
      <c r="G7" s="1692"/>
      <c r="H7" s="1692"/>
      <c r="I7" s="169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5" t="s">
        <v>12</v>
      </c>
      <c r="C9" s="1707" t="s">
        <v>48</v>
      </c>
      <c r="D9" s="1707"/>
      <c r="E9" s="1708" t="s">
        <v>33</v>
      </c>
      <c r="F9" s="1709"/>
      <c r="G9" s="1710" t="s">
        <v>32</v>
      </c>
      <c r="H9" s="1711"/>
      <c r="I9" s="1070"/>
      <c r="J9" s="1070"/>
      <c r="K9" s="1070"/>
      <c r="L9" s="1070"/>
      <c r="M9" s="1070"/>
      <c r="N9" s="1070"/>
      <c r="O9" s="1070"/>
    </row>
    <row r="10" spans="1:18" ht="46.5" customHeight="1" x14ac:dyDescent="0.35">
      <c r="B10" s="170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237.06666666666669</v>
      </c>
      <c r="D11" s="1073">
        <v>0.36523964670149572</v>
      </c>
      <c r="E11" s="1072">
        <v>466.41146623497787</v>
      </c>
      <c r="F11" s="1073">
        <v>0.35511143583445076</v>
      </c>
      <c r="G11" s="1072">
        <v>583.66233438062852</v>
      </c>
      <c r="H11" s="1073">
        <v>0.20252087321535445</v>
      </c>
      <c r="I11" s="1070"/>
      <c r="J11" s="1070"/>
      <c r="K11" s="1070"/>
      <c r="L11" s="1070"/>
      <c r="M11" s="1070"/>
      <c r="N11" s="1070"/>
      <c r="O11" s="1070"/>
    </row>
    <row r="12" spans="1:18" ht="15" customHeight="1" x14ac:dyDescent="0.35">
      <c r="B12" s="1074" t="s">
        <v>7</v>
      </c>
      <c r="C12" s="1075">
        <v>218.43789473684214</v>
      </c>
      <c r="D12" s="1076">
        <v>0.45321299035482077</v>
      </c>
      <c r="E12" s="1075">
        <v>402.83338143207175</v>
      </c>
      <c r="F12" s="1076">
        <v>0.60521880306039266</v>
      </c>
      <c r="G12" s="1075">
        <v>466.01120770432118</v>
      </c>
      <c r="H12" s="1076">
        <v>0.42236653213919662</v>
      </c>
      <c r="I12" s="1070"/>
      <c r="J12" s="1070"/>
      <c r="K12" s="1070"/>
      <c r="L12" s="1070"/>
      <c r="M12" s="1070"/>
      <c r="N12" s="1070"/>
      <c r="O12" s="1070"/>
    </row>
    <row r="13" spans="1:18" ht="15" customHeight="1" x14ac:dyDescent="0.35">
      <c r="B13" s="1074" t="s">
        <v>37</v>
      </c>
      <c r="C13" s="1075">
        <v>339.64571428571435</v>
      </c>
      <c r="D13" s="1076">
        <v>0.33918941466925562</v>
      </c>
      <c r="E13" s="1075">
        <v>402.88185505319376</v>
      </c>
      <c r="F13" s="1076">
        <v>0.4246260128222098</v>
      </c>
      <c r="G13" s="1075">
        <v>439.48707682291843</v>
      </c>
      <c r="H13" s="1076">
        <v>0.43424429830350458</v>
      </c>
      <c r="I13" s="1070"/>
      <c r="J13" s="1070"/>
      <c r="K13" s="1070"/>
      <c r="L13" s="1070"/>
      <c r="M13" s="1070"/>
      <c r="N13" s="1070"/>
      <c r="O13" s="1070"/>
    </row>
    <row r="14" spans="1:18" ht="15" customHeight="1" x14ac:dyDescent="0.35">
      <c r="B14" s="1074" t="s">
        <v>38</v>
      </c>
      <c r="C14" s="1075" t="s">
        <v>364</v>
      </c>
      <c r="D14" s="1076" t="s">
        <v>364</v>
      </c>
      <c r="E14" s="1075">
        <v>576.83932509202418</v>
      </c>
      <c r="F14" s="1076">
        <v>0.22651506671343588</v>
      </c>
      <c r="G14" s="1075">
        <v>531.09929933121077</v>
      </c>
      <c r="H14" s="1076">
        <v>0.33080602837922046</v>
      </c>
      <c r="I14" s="1070"/>
      <c r="J14" s="1070"/>
      <c r="K14" s="1070"/>
      <c r="L14" s="1070"/>
      <c r="M14" s="1070"/>
      <c r="N14" s="1070"/>
      <c r="O14" s="1070"/>
    </row>
    <row r="15" spans="1:18" ht="15" customHeight="1" x14ac:dyDescent="0.35">
      <c r="B15" s="1074" t="s">
        <v>6</v>
      </c>
      <c r="C15" s="1075">
        <v>387.58428571428573</v>
      </c>
      <c r="D15" s="1076">
        <v>0.68499038206327734</v>
      </c>
      <c r="E15" s="1075">
        <v>436.3249664429531</v>
      </c>
      <c r="F15" s="1076">
        <v>0.60152611012214807</v>
      </c>
      <c r="G15" s="1075">
        <v>529.08637974683518</v>
      </c>
      <c r="H15" s="1076">
        <v>0.51040424469537293</v>
      </c>
      <c r="I15" s="1070"/>
      <c r="J15" s="1070"/>
      <c r="K15" s="1070"/>
      <c r="L15" s="1070"/>
      <c r="M15" s="1070"/>
      <c r="N15" s="1070"/>
      <c r="O15" s="1070"/>
    </row>
    <row r="16" spans="1:18" ht="15" customHeight="1" x14ac:dyDescent="0.35">
      <c r="B16" s="1074" t="s">
        <v>5</v>
      </c>
      <c r="C16" s="1075">
        <v>439.61166666666668</v>
      </c>
      <c r="D16" s="1076">
        <v>0.41374235360673567</v>
      </c>
      <c r="E16" s="1075">
        <v>507.92040462427769</v>
      </c>
      <c r="F16" s="1076">
        <v>0.49586580575489991</v>
      </c>
      <c r="G16" s="1075">
        <v>530.42025157232695</v>
      </c>
      <c r="H16" s="1076">
        <v>0.47152781196135124</v>
      </c>
      <c r="I16" s="1070"/>
      <c r="J16" s="1070"/>
      <c r="K16" s="1070"/>
      <c r="L16" s="1070"/>
      <c r="M16" s="1070"/>
      <c r="N16" s="1070"/>
      <c r="O16" s="1070"/>
    </row>
    <row r="17" spans="1:15" ht="15" customHeight="1" x14ac:dyDescent="0.35">
      <c r="B17" s="1074" t="s">
        <v>4</v>
      </c>
      <c r="C17" s="1075" t="s">
        <v>364</v>
      </c>
      <c r="D17" s="1076" t="s">
        <v>364</v>
      </c>
      <c r="E17" s="1075">
        <v>427.18264379622605</v>
      </c>
      <c r="F17" s="1076">
        <v>0.66273833432962392</v>
      </c>
      <c r="G17" s="1075">
        <v>579.13545896711105</v>
      </c>
      <c r="H17" s="1076">
        <v>0.55369604824014396</v>
      </c>
      <c r="I17" s="1070"/>
      <c r="J17" s="1070"/>
      <c r="K17" s="1070"/>
      <c r="L17" s="1070"/>
      <c r="M17" s="1070"/>
      <c r="N17" s="1070"/>
      <c r="O17" s="1070"/>
    </row>
    <row r="18" spans="1:15" ht="15" customHeight="1" x14ac:dyDescent="0.35">
      <c r="B18" s="1074" t="s">
        <v>40</v>
      </c>
      <c r="C18" s="1075">
        <v>250.30251769911428</v>
      </c>
      <c r="D18" s="1076">
        <v>0.39600979299470213</v>
      </c>
      <c r="E18" s="1075">
        <v>446.23604222361558</v>
      </c>
      <c r="F18" s="1076">
        <v>0.56575665506808581</v>
      </c>
      <c r="G18" s="1075">
        <v>450.67266349862416</v>
      </c>
      <c r="H18" s="1076">
        <v>0.55429167032026916</v>
      </c>
      <c r="I18" s="1070"/>
      <c r="J18" s="1070"/>
      <c r="K18" s="1070"/>
      <c r="L18" s="1070"/>
      <c r="M18" s="1070"/>
      <c r="N18" s="1070"/>
      <c r="O18" s="1070"/>
    </row>
    <row r="19" spans="1:15" ht="15" customHeight="1" x14ac:dyDescent="0.35">
      <c r="B19" s="1074" t="s">
        <v>41</v>
      </c>
      <c r="C19" s="1075">
        <v>454.03999999999996</v>
      </c>
      <c r="D19" s="1076">
        <v>0.38781545822190566</v>
      </c>
      <c r="E19" s="1075">
        <v>674.18832651097637</v>
      </c>
      <c r="F19" s="1076">
        <v>0.45427249914267975</v>
      </c>
      <c r="G19" s="1075">
        <v>659.60244913480437</v>
      </c>
      <c r="H19" s="1076">
        <v>0.45759717364082547</v>
      </c>
      <c r="I19" s="1070"/>
      <c r="J19" s="1070"/>
      <c r="K19" s="1070"/>
      <c r="L19" s="1070"/>
      <c r="M19" s="1070"/>
      <c r="N19" s="1070"/>
      <c r="O19" s="1070"/>
    </row>
    <row r="20" spans="1:15" ht="15" customHeight="1" x14ac:dyDescent="0.35">
      <c r="B20" s="1074" t="s">
        <v>3</v>
      </c>
      <c r="C20" s="1075">
        <v>1444.4758461538481</v>
      </c>
      <c r="D20" s="1076">
        <v>0.34901662300884584</v>
      </c>
      <c r="E20" s="1075">
        <v>977.57742838107924</v>
      </c>
      <c r="F20" s="1076">
        <v>0.38775962657622187</v>
      </c>
      <c r="G20" s="1075">
        <v>887.67319113756582</v>
      </c>
      <c r="H20" s="1076">
        <v>0.36715276230286975</v>
      </c>
      <c r="I20" s="1070"/>
      <c r="J20" s="1070"/>
      <c r="K20" s="1070"/>
      <c r="L20" s="1070"/>
      <c r="M20" s="1070"/>
      <c r="N20" s="1070"/>
      <c r="O20" s="1070"/>
    </row>
    <row r="21" spans="1:15" ht="15" customHeight="1" x14ac:dyDescent="0.35">
      <c r="B21" s="1074" t="s">
        <v>2</v>
      </c>
      <c r="C21" s="1075">
        <v>293.06</v>
      </c>
      <c r="D21" s="1076">
        <v>0.80945943817806254</v>
      </c>
      <c r="E21" s="1075">
        <v>363.06383593749973</v>
      </c>
      <c r="F21" s="1076">
        <v>0.4969813671696478</v>
      </c>
      <c r="G21" s="1075">
        <v>468.6652676399039</v>
      </c>
      <c r="H21" s="1076">
        <v>0.46289354583471393</v>
      </c>
      <c r="I21" s="1070"/>
      <c r="J21" s="1070"/>
      <c r="K21" s="1070"/>
      <c r="L21" s="1070"/>
      <c r="M21" s="1070"/>
      <c r="N21" s="1070"/>
      <c r="O21" s="1070"/>
    </row>
    <row r="22" spans="1:15" ht="15" customHeight="1" x14ac:dyDescent="0.35">
      <c r="B22" s="1074" t="s">
        <v>35</v>
      </c>
      <c r="C22" s="1075">
        <v>367.07464285714286</v>
      </c>
      <c r="D22" s="1076">
        <v>0.46655510535152328</v>
      </c>
      <c r="E22" s="1075">
        <v>403.92353383458902</v>
      </c>
      <c r="F22" s="1076">
        <v>0.45332814851576952</v>
      </c>
      <c r="G22" s="1075">
        <v>421.95699567540305</v>
      </c>
      <c r="H22" s="1076">
        <v>0.42999843182295133</v>
      </c>
      <c r="I22" s="1070"/>
      <c r="J22" s="1070"/>
      <c r="K22" s="1070"/>
      <c r="L22" s="1070"/>
      <c r="M22" s="1070"/>
      <c r="N22" s="1070"/>
      <c r="O22" s="1070"/>
    </row>
    <row r="23" spans="1:15" ht="15" customHeight="1" x14ac:dyDescent="0.35">
      <c r="B23" s="1074" t="s">
        <v>42</v>
      </c>
      <c r="C23" s="1075">
        <v>429.04</v>
      </c>
      <c r="D23" s="1076">
        <v>0</v>
      </c>
      <c r="E23" s="1075">
        <v>602.75718950351688</v>
      </c>
      <c r="F23" s="1076">
        <v>0.24186418869514473</v>
      </c>
      <c r="G23" s="1075">
        <v>606.47165270210382</v>
      </c>
      <c r="H23" s="1076">
        <v>0.24044869673828073</v>
      </c>
      <c r="I23" s="1070"/>
      <c r="J23" s="1070"/>
      <c r="K23" s="1070"/>
      <c r="L23" s="1070"/>
      <c r="M23" s="1070"/>
      <c r="N23" s="1070"/>
      <c r="O23" s="1070"/>
    </row>
    <row r="24" spans="1:15" ht="15" customHeight="1" x14ac:dyDescent="0.35">
      <c r="B24" s="1074" t="s">
        <v>43</v>
      </c>
      <c r="C24" s="1075" t="s">
        <v>364</v>
      </c>
      <c r="D24" s="1076" t="s">
        <v>364</v>
      </c>
      <c r="E24" s="1075">
        <v>418.23207964601744</v>
      </c>
      <c r="F24" s="1076">
        <v>0.51019846588443618</v>
      </c>
      <c r="G24" s="1075">
        <v>499.63095723014305</v>
      </c>
      <c r="H24" s="1076">
        <v>0.48410464088480493</v>
      </c>
      <c r="I24" s="1070"/>
      <c r="J24" s="1070"/>
      <c r="K24" s="1070"/>
      <c r="L24" s="1070"/>
      <c r="M24" s="1070"/>
      <c r="N24" s="1070"/>
      <c r="O24" s="1070"/>
    </row>
    <row r="25" spans="1:15" ht="15" customHeight="1" x14ac:dyDescent="0.35">
      <c r="B25" s="1074" t="s">
        <v>44</v>
      </c>
      <c r="C25" s="1075">
        <v>1159.4159999999997</v>
      </c>
      <c r="D25" s="1076">
        <v>0.48020726389523238</v>
      </c>
      <c r="E25" s="1075">
        <v>847.42266423357671</v>
      </c>
      <c r="F25" s="1076">
        <v>0.66971076296327514</v>
      </c>
      <c r="G25" s="1075">
        <v>890.48813953488309</v>
      </c>
      <c r="H25" s="1076">
        <v>0.58359992666430449</v>
      </c>
      <c r="I25" s="1070"/>
      <c r="J25" s="1070"/>
      <c r="K25" s="1070"/>
      <c r="L25" s="1070"/>
      <c r="M25" s="1070"/>
      <c r="N25" s="1070"/>
      <c r="O25" s="1070"/>
    </row>
    <row r="26" spans="1:15" ht="15" customHeight="1" x14ac:dyDescent="0.35">
      <c r="B26" s="1074" t="s">
        <v>45</v>
      </c>
      <c r="C26" s="1075">
        <v>300.56121212121212</v>
      </c>
      <c r="D26" s="1076">
        <v>0.34327650617781752</v>
      </c>
      <c r="E26" s="1075">
        <v>655.13061102831739</v>
      </c>
      <c r="F26" s="1076">
        <v>0.32008289072592538</v>
      </c>
      <c r="G26" s="1075">
        <v>698.82147612156507</v>
      </c>
      <c r="H26" s="1076">
        <v>0.33357584165875331</v>
      </c>
      <c r="I26" s="1070"/>
      <c r="J26" s="1070"/>
      <c r="K26" s="1070"/>
      <c r="L26" s="1070"/>
      <c r="M26" s="1070"/>
      <c r="N26" s="1070"/>
      <c r="O26" s="1070"/>
    </row>
    <row r="27" spans="1:15" ht="15" customHeight="1" x14ac:dyDescent="0.35">
      <c r="B27" s="1074" t="s">
        <v>46</v>
      </c>
      <c r="C27" s="1075">
        <v>691.20875000000001</v>
      </c>
      <c r="D27" s="1076">
        <v>7.3850218507294174E-2</v>
      </c>
      <c r="E27" s="1075">
        <v>694.3015456238378</v>
      </c>
      <c r="F27" s="1076">
        <v>9.5694174487832281E-2</v>
      </c>
      <c r="G27" s="1075">
        <v>690.36295805739553</v>
      </c>
      <c r="H27" s="1076">
        <v>0.10530242406262867</v>
      </c>
      <c r="I27" s="1070"/>
      <c r="J27" s="1070"/>
      <c r="K27" s="1070"/>
      <c r="L27" s="1070"/>
      <c r="M27" s="1070"/>
      <c r="N27" s="1070"/>
      <c r="O27" s="1070"/>
    </row>
    <row r="28" spans="1:15" ht="15" customHeight="1" x14ac:dyDescent="0.35">
      <c r="B28" s="1077" t="s">
        <v>1</v>
      </c>
      <c r="C28" s="1078" t="s">
        <v>364</v>
      </c>
      <c r="D28" s="1079" t="s">
        <v>364</v>
      </c>
      <c r="E28" s="1078">
        <v>243.67</v>
      </c>
      <c r="F28" s="1079">
        <v>0</v>
      </c>
      <c r="G28" s="1078" t="s">
        <v>364</v>
      </c>
      <c r="H28" s="1079" t="s">
        <v>364</v>
      </c>
      <c r="I28" s="1070"/>
      <c r="J28" s="1070"/>
      <c r="K28" s="1070"/>
      <c r="L28" s="1070"/>
      <c r="M28" s="1070"/>
      <c r="N28" s="1070"/>
      <c r="O28" s="1070"/>
    </row>
    <row r="29" spans="1:15" ht="15" customHeight="1" x14ac:dyDescent="0.35">
      <c r="B29" s="1303" t="s">
        <v>0</v>
      </c>
      <c r="C29" s="1304">
        <v>462.32158596360898</v>
      </c>
      <c r="D29" s="1305">
        <v>1.0888864596870016</v>
      </c>
      <c r="E29" s="1304">
        <v>544.54801958396149</v>
      </c>
      <c r="F29" s="1305">
        <v>0.56210446776012901</v>
      </c>
      <c r="G29" s="1304">
        <v>576.76496441342886</v>
      </c>
      <c r="H29" s="1305">
        <v>0.47374708724193182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4.5" customHeight="1" x14ac:dyDescent="0.35">
      <c r="B32" s="1704" t="s">
        <v>289</v>
      </c>
      <c r="C32" s="1704"/>
      <c r="D32" s="1704"/>
      <c r="E32" s="1704"/>
      <c r="F32" s="1704"/>
      <c r="G32" s="1704"/>
      <c r="H32" s="170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454</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2" t="str">
        <f>porsaad!$B$6</f>
        <v>Situación a 28 de febrero de 2025</v>
      </c>
      <c r="C7" s="1692"/>
      <c r="D7" s="1692"/>
      <c r="E7" s="1692"/>
      <c r="F7" s="1692"/>
      <c r="G7" s="1692"/>
      <c r="H7" s="1692"/>
      <c r="I7" s="169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5" t="s">
        <v>12</v>
      </c>
      <c r="C9" s="1707" t="s">
        <v>48</v>
      </c>
      <c r="D9" s="1707"/>
      <c r="E9" s="1708" t="s">
        <v>33</v>
      </c>
      <c r="F9" s="1709"/>
      <c r="G9" s="1710" t="s">
        <v>32</v>
      </c>
      <c r="H9" s="1711"/>
      <c r="I9" s="1070"/>
      <c r="J9" s="1070"/>
      <c r="K9" s="1070"/>
      <c r="L9" s="1070"/>
      <c r="M9" s="1070"/>
      <c r="N9" s="1070"/>
      <c r="O9" s="1070"/>
    </row>
    <row r="10" spans="1:18" ht="46.5" customHeight="1" x14ac:dyDescent="0.35">
      <c r="B10" s="170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313.10140350877197</v>
      </c>
      <c r="D11" s="1073">
        <v>0.31114651788037129</v>
      </c>
      <c r="E11" s="1072">
        <v>345.53330882352935</v>
      </c>
      <c r="F11" s="1073">
        <v>0.25712454121558781</v>
      </c>
      <c r="G11" s="1072">
        <v>535.92840909090933</v>
      </c>
      <c r="H11" s="1073">
        <v>0.32778020442984529</v>
      </c>
      <c r="I11" s="1070"/>
      <c r="J11" s="1070"/>
      <c r="K11" s="1070"/>
      <c r="L11" s="1070"/>
      <c r="M11" s="1070"/>
      <c r="N11" s="1070"/>
      <c r="O11" s="1070"/>
    </row>
    <row r="12" spans="1:18" ht="15" customHeight="1" x14ac:dyDescent="0.35">
      <c r="B12" s="1074" t="s">
        <v>7</v>
      </c>
      <c r="C12" s="1075">
        <v>231.83948265726008</v>
      </c>
      <c r="D12" s="1076">
        <v>0.40037424427754892</v>
      </c>
      <c r="E12" s="1075">
        <v>193.70378082191783</v>
      </c>
      <c r="F12" s="1076">
        <v>0.46684428057635263</v>
      </c>
      <c r="G12" s="1075">
        <v>322.40267148014436</v>
      </c>
      <c r="H12" s="1076">
        <v>0.26396319744125368</v>
      </c>
      <c r="I12" s="1070"/>
      <c r="J12" s="1070"/>
      <c r="K12" s="1070"/>
      <c r="L12" s="1070"/>
      <c r="M12" s="1070"/>
      <c r="N12" s="1070"/>
      <c r="O12" s="1070"/>
    </row>
    <row r="13" spans="1:18" ht="15" customHeight="1" x14ac:dyDescent="0.35">
      <c r="B13" s="1074" t="s">
        <v>37</v>
      </c>
      <c r="C13" s="1075">
        <v>212.60751552795028</v>
      </c>
      <c r="D13" s="1076">
        <v>0.22532514202473627</v>
      </c>
      <c r="E13" s="1075">
        <v>300.76591836734627</v>
      </c>
      <c r="F13" s="1076">
        <v>0.15746066045348767</v>
      </c>
      <c r="G13" s="1075">
        <v>476.27983606557456</v>
      </c>
      <c r="H13" s="1076">
        <v>0.15577713840173427</v>
      </c>
      <c r="I13" s="1070"/>
      <c r="J13" s="1070"/>
      <c r="K13" s="1070"/>
      <c r="L13" s="1070"/>
      <c r="M13" s="1070"/>
      <c r="N13" s="1070"/>
      <c r="O13" s="1070"/>
    </row>
    <row r="14" spans="1:18" ht="15" customHeight="1" x14ac:dyDescent="0.35">
      <c r="B14" s="1074" t="s">
        <v>38</v>
      </c>
      <c r="C14" s="1075">
        <v>238.6926923076922</v>
      </c>
      <c r="D14" s="1076">
        <v>0.57124057873709466</v>
      </c>
      <c r="E14" s="1075">
        <v>284.9457142857143</v>
      </c>
      <c r="F14" s="1076">
        <v>0.47259430276171305</v>
      </c>
      <c r="G14" s="1075">
        <v>378.01793103448279</v>
      </c>
      <c r="H14" s="1076">
        <v>0.68380338802587293</v>
      </c>
      <c r="I14" s="1070"/>
      <c r="J14" s="1070"/>
      <c r="K14" s="1070"/>
      <c r="L14" s="1070"/>
      <c r="M14" s="1070"/>
      <c r="N14" s="1070"/>
      <c r="O14" s="1070"/>
    </row>
    <row r="15" spans="1:18" ht="15" customHeight="1" x14ac:dyDescent="0.35">
      <c r="B15" s="1074" t="s">
        <v>6</v>
      </c>
      <c r="C15" s="1075">
        <v>234.23810271041333</v>
      </c>
      <c r="D15" s="1076">
        <v>0.75281165336507461</v>
      </c>
      <c r="E15" s="1075">
        <v>255.02911483253607</v>
      </c>
      <c r="F15" s="1076">
        <v>0.76978620960216826</v>
      </c>
      <c r="G15" s="1075">
        <v>474.26087719298226</v>
      </c>
      <c r="H15" s="1076">
        <v>0.65415294171130822</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244.0279254658395</v>
      </c>
      <c r="D17" s="1076">
        <v>0.52791224405695614</v>
      </c>
      <c r="E17" s="1075">
        <v>462.6614306083631</v>
      </c>
      <c r="F17" s="1076">
        <v>0.60347893598487201</v>
      </c>
      <c r="G17" s="1075">
        <v>621.31053430479801</v>
      </c>
      <c r="H17" s="1076">
        <v>0.53189486669588359</v>
      </c>
      <c r="I17" s="1070"/>
      <c r="J17" s="1070"/>
      <c r="K17" s="1070"/>
      <c r="L17" s="1070"/>
      <c r="M17" s="1070"/>
      <c r="N17" s="1070"/>
      <c r="O17" s="1070"/>
    </row>
    <row r="18" spans="1:15" ht="15" customHeight="1" x14ac:dyDescent="0.35">
      <c r="B18" s="1074" t="s">
        <v>40</v>
      </c>
      <c r="C18" s="1075">
        <v>214.36364102564099</v>
      </c>
      <c r="D18" s="1076">
        <v>0.61235698846729603</v>
      </c>
      <c r="E18" s="1075">
        <v>254.64633333333347</v>
      </c>
      <c r="F18" s="1076">
        <v>0.49980366917219543</v>
      </c>
      <c r="G18" s="1075">
        <v>280.23751034482757</v>
      </c>
      <c r="H18" s="1076">
        <v>0.4528149747376094</v>
      </c>
      <c r="I18" s="1070"/>
      <c r="J18" s="1070"/>
      <c r="K18" s="1070"/>
      <c r="L18" s="1070"/>
      <c r="M18" s="1070"/>
      <c r="N18" s="1070"/>
      <c r="O18" s="1070"/>
    </row>
    <row r="19" spans="1:15" ht="15" customHeight="1" x14ac:dyDescent="0.35">
      <c r="B19" s="1074" t="s">
        <v>41</v>
      </c>
      <c r="C19" s="1075">
        <v>405.31390488109946</v>
      </c>
      <c r="D19" s="1076">
        <v>0.18429218758323629</v>
      </c>
      <c r="E19" s="1075">
        <v>416.36581453633454</v>
      </c>
      <c r="F19" s="1076">
        <v>0.13069829435266161</v>
      </c>
      <c r="G19" s="1075">
        <v>420.17639610389665</v>
      </c>
      <c r="H19" s="1076">
        <v>0.11887926892831169</v>
      </c>
      <c r="I19" s="1070"/>
      <c r="J19" s="1070"/>
      <c r="K19" s="1070"/>
      <c r="L19" s="1070"/>
      <c r="M19" s="1070"/>
      <c r="N19" s="1070"/>
      <c r="O19" s="1070"/>
    </row>
    <row r="20" spans="1:15" ht="15" customHeight="1" x14ac:dyDescent="0.35">
      <c r="B20" s="1074" t="s">
        <v>3</v>
      </c>
      <c r="C20" s="1075">
        <v>447.55063694267636</v>
      </c>
      <c r="D20" s="1076">
        <v>0.5266655598751987</v>
      </c>
      <c r="E20" s="1075">
        <v>483.43431761786201</v>
      </c>
      <c r="F20" s="1076">
        <v>0.42592437491216251</v>
      </c>
      <c r="G20" s="1075">
        <v>699.92871621621748</v>
      </c>
      <c r="H20" s="1076">
        <v>0.25648848089480597</v>
      </c>
      <c r="I20" s="1070"/>
      <c r="J20" s="1070"/>
      <c r="K20" s="1070"/>
      <c r="L20" s="1070"/>
      <c r="M20" s="1070"/>
      <c r="N20" s="1070"/>
      <c r="O20" s="1070"/>
    </row>
    <row r="21" spans="1:15" ht="15" customHeight="1" x14ac:dyDescent="0.35">
      <c r="B21" s="1074" t="s">
        <v>2</v>
      </c>
      <c r="C21" s="1075">
        <v>292.87515625000009</v>
      </c>
      <c r="D21" s="1076">
        <v>0.32584314849561752</v>
      </c>
      <c r="E21" s="1075">
        <v>354.22182662538688</v>
      </c>
      <c r="F21" s="1076">
        <v>0.29037345072059767</v>
      </c>
      <c r="G21" s="1075">
        <v>368.57206611570234</v>
      </c>
      <c r="H21" s="1076">
        <v>0.34162204080474051</v>
      </c>
      <c r="I21" s="1070"/>
      <c r="J21" s="1070"/>
      <c r="K21" s="1070"/>
      <c r="L21" s="1070"/>
      <c r="M21" s="1070"/>
      <c r="N21" s="1070"/>
      <c r="O21" s="1070"/>
    </row>
    <row r="22" spans="1:15" ht="15" customHeight="1" x14ac:dyDescent="0.35">
      <c r="B22" s="1074" t="s">
        <v>35</v>
      </c>
      <c r="C22" s="1075">
        <v>228.6640979827084</v>
      </c>
      <c r="D22" s="1076">
        <v>0.37186322649159675</v>
      </c>
      <c r="E22" s="1075">
        <v>232.22011690647511</v>
      </c>
      <c r="F22" s="1076">
        <v>0.42672434453709279</v>
      </c>
      <c r="G22" s="1075">
        <v>359.75855831037717</v>
      </c>
      <c r="H22" s="1076">
        <v>0.42657899188152415</v>
      </c>
      <c r="I22" s="1070"/>
      <c r="J22" s="1070"/>
      <c r="K22" s="1070"/>
      <c r="L22" s="1070"/>
      <c r="M22" s="1070"/>
      <c r="N22" s="1070"/>
      <c r="O22" s="1070"/>
    </row>
    <row r="23" spans="1:15" ht="15" customHeight="1" x14ac:dyDescent="0.35">
      <c r="B23" s="1074" t="s">
        <v>42</v>
      </c>
      <c r="C23" s="1075">
        <v>320.79129870129873</v>
      </c>
      <c r="D23" s="1076">
        <v>0.13420794527482213</v>
      </c>
      <c r="E23" s="1075">
        <v>335.95950159066751</v>
      </c>
      <c r="F23" s="1076">
        <v>0.16447794843042643</v>
      </c>
      <c r="G23" s="1075">
        <v>465.34272245761952</v>
      </c>
      <c r="H23" s="1076">
        <v>0.22280858139693815</v>
      </c>
      <c r="I23" s="1070"/>
      <c r="J23" s="1070"/>
      <c r="K23" s="1070"/>
      <c r="L23" s="1070"/>
      <c r="M23" s="1070"/>
      <c r="N23" s="1070"/>
      <c r="O23" s="1070"/>
    </row>
    <row r="24" spans="1:15" ht="15" customHeight="1" x14ac:dyDescent="0.35">
      <c r="B24" s="1074" t="s">
        <v>43</v>
      </c>
      <c r="C24" s="1075">
        <v>401.05580645161257</v>
      </c>
      <c r="D24" s="1076">
        <v>0.1614352103760601</v>
      </c>
      <c r="E24" s="1075">
        <v>443.16202127659591</v>
      </c>
      <c r="F24" s="1076">
        <v>0.21366309240107176</v>
      </c>
      <c r="G24" s="1075">
        <v>618.34369230769187</v>
      </c>
      <c r="H24" s="1076">
        <v>0.26341837069462304</v>
      </c>
      <c r="I24" s="1070"/>
      <c r="J24" s="1070"/>
      <c r="K24" s="1070"/>
      <c r="L24" s="1070"/>
      <c r="M24" s="1070"/>
      <c r="N24" s="1070"/>
      <c r="O24" s="1070"/>
    </row>
    <row r="25" spans="1:15" ht="15" customHeight="1" x14ac:dyDescent="0.35">
      <c r="B25" s="1074" t="s">
        <v>44</v>
      </c>
      <c r="C25" s="1075">
        <v>640.75483333333295</v>
      </c>
      <c r="D25" s="1076">
        <v>0.60546749336012295</v>
      </c>
      <c r="E25" s="1075">
        <v>671.14230769230801</v>
      </c>
      <c r="F25" s="1076">
        <v>0.52388533325353559</v>
      </c>
      <c r="G25" s="1075">
        <v>610.798</v>
      </c>
      <c r="H25" s="1076">
        <v>0.56510835988812957</v>
      </c>
      <c r="I25" s="1070"/>
      <c r="J25" s="1070"/>
      <c r="K25" s="1070"/>
      <c r="L25" s="1070"/>
      <c r="M25" s="1070"/>
      <c r="N25" s="1070"/>
      <c r="O25" s="1070"/>
    </row>
    <row r="26" spans="1:15" ht="15" customHeight="1" x14ac:dyDescent="0.35">
      <c r="B26" s="1074" t="s">
        <v>45</v>
      </c>
      <c r="C26" s="1075">
        <v>210</v>
      </c>
      <c r="D26" s="1076">
        <v>0</v>
      </c>
      <c r="E26" s="1075">
        <v>450</v>
      </c>
      <c r="F26" s="1076">
        <v>0</v>
      </c>
      <c r="G26" s="1075">
        <v>500</v>
      </c>
      <c r="H26" s="1076">
        <v>0</v>
      </c>
      <c r="I26" s="1070"/>
      <c r="J26" s="1070"/>
      <c r="K26" s="1070"/>
      <c r="L26" s="1070"/>
      <c r="M26" s="1070"/>
      <c r="N26" s="1070"/>
      <c r="O26" s="1070"/>
    </row>
    <row r="27" spans="1:15" ht="15" customHeight="1" x14ac:dyDescent="0.35">
      <c r="B27" s="1074" t="s">
        <v>46</v>
      </c>
      <c r="C27" s="1075">
        <v>329.61037037037033</v>
      </c>
      <c r="D27" s="1076">
        <v>0.30206733479982822</v>
      </c>
      <c r="E27" s="1075">
        <v>280.36434782608688</v>
      </c>
      <c r="F27" s="1076">
        <v>0.30259175385885934</v>
      </c>
      <c r="G27" s="1075">
        <v>500.58130434782612</v>
      </c>
      <c r="H27" s="1076">
        <v>0.27380595744250263</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3" t="s">
        <v>0</v>
      </c>
      <c r="C29" s="1304">
        <v>256.66194140785905</v>
      </c>
      <c r="D29" s="1305">
        <v>0.52835558934442417</v>
      </c>
      <c r="E29" s="1304">
        <v>367.03000515996354</v>
      </c>
      <c r="F29" s="1305">
        <v>0.55465575625267338</v>
      </c>
      <c r="G29" s="1304">
        <v>494.496770730854</v>
      </c>
      <c r="H29" s="1305">
        <v>0.50928824760311975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704" t="s">
        <v>289</v>
      </c>
      <c r="C32" s="1704"/>
      <c r="D32" s="1704"/>
      <c r="E32" s="1704"/>
      <c r="F32" s="1704"/>
      <c r="G32" s="1704"/>
      <c r="H32" s="170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453</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2" t="str">
        <f>porsaad!$B$6</f>
        <v>Situación a 28 de febrero de 2025</v>
      </c>
      <c r="C7" s="1692"/>
      <c r="D7" s="1692"/>
      <c r="E7" s="1692"/>
      <c r="F7" s="1692"/>
      <c r="G7" s="1692"/>
      <c r="H7" s="1692"/>
      <c r="I7" s="169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5" t="s">
        <v>12</v>
      </c>
      <c r="C9" s="1707" t="s">
        <v>48</v>
      </c>
      <c r="D9" s="1707"/>
      <c r="E9" s="1708" t="s">
        <v>33</v>
      </c>
      <c r="F9" s="1709"/>
      <c r="G9" s="1710" t="s">
        <v>32</v>
      </c>
      <c r="H9" s="1711"/>
      <c r="I9" s="1070"/>
      <c r="J9" s="1070"/>
      <c r="K9" s="1070"/>
      <c r="L9" s="1070"/>
      <c r="M9" s="1070"/>
      <c r="N9" s="1070"/>
      <c r="O9" s="1070"/>
    </row>
    <row r="10" spans="1:18" ht="46.5" customHeight="1" x14ac:dyDescent="0.35">
      <c r="B10" s="170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075">
        <v>380.08409090909322</v>
      </c>
      <c r="D13" s="1076">
        <v>0.42583137774767865</v>
      </c>
      <c r="E13" s="1075" t="s">
        <v>364</v>
      </c>
      <c r="F13" s="1076" t="s">
        <v>364</v>
      </c>
      <c r="G13" s="1075" t="s">
        <v>364</v>
      </c>
      <c r="H13" s="1076" t="s">
        <v>364</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181.35568274734209</v>
      </c>
      <c r="D15" s="1076">
        <v>0.76106032522188827</v>
      </c>
      <c r="E15" s="1075">
        <v>263.17517555266471</v>
      </c>
      <c r="F15" s="1076">
        <v>0.72679162364393746</v>
      </c>
      <c r="G15" s="1075">
        <v>426.9283204134365</v>
      </c>
      <c r="H15" s="1076">
        <v>0.68276018183324272</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154.7270024271844</v>
      </c>
      <c r="D17" s="1076">
        <v>0.96004828967808709</v>
      </c>
      <c r="E17" s="1075">
        <v>194.27677419354828</v>
      </c>
      <c r="F17" s="1076">
        <v>1.0894278264177022</v>
      </c>
      <c r="G17" s="1075">
        <v>252.99991263832285</v>
      </c>
      <c r="H17" s="1076">
        <v>0.96203843968404712</v>
      </c>
      <c r="I17" s="1070"/>
      <c r="J17" s="1070"/>
      <c r="K17" s="1070"/>
      <c r="L17" s="1070"/>
      <c r="M17" s="1070"/>
      <c r="N17" s="1070"/>
      <c r="O17" s="1070"/>
    </row>
    <row r="18" spans="1:15" ht="15" customHeight="1" x14ac:dyDescent="0.35">
      <c r="B18" s="1074" t="s">
        <v>40</v>
      </c>
      <c r="C18" s="1075">
        <v>142.29211305518174</v>
      </c>
      <c r="D18" s="1076">
        <v>0.4671744789662603</v>
      </c>
      <c r="E18" s="1075">
        <v>190.01694915254208</v>
      </c>
      <c r="F18" s="1076">
        <v>0.51360512683946058</v>
      </c>
      <c r="G18" s="1075">
        <v>245.93577319587641</v>
      </c>
      <c r="H18" s="1076">
        <v>0.73159140246932641</v>
      </c>
      <c r="I18" s="1070"/>
      <c r="J18" s="1070"/>
      <c r="K18" s="1070"/>
      <c r="L18" s="1070"/>
      <c r="M18" s="1070"/>
      <c r="N18" s="1070"/>
      <c r="O18" s="1070"/>
    </row>
    <row r="19" spans="1:15" ht="15" customHeight="1" x14ac:dyDescent="0.35">
      <c r="B19" s="1074" t="s">
        <v>41</v>
      </c>
      <c r="C19" s="1075" t="s">
        <v>364</v>
      </c>
      <c r="D19" s="1076" t="s">
        <v>364</v>
      </c>
      <c r="E19" s="1075" t="s">
        <v>364</v>
      </c>
      <c r="F19" s="1076" t="s">
        <v>364</v>
      </c>
      <c r="G19" s="1075" t="s">
        <v>364</v>
      </c>
      <c r="H19" s="1076" t="s">
        <v>364</v>
      </c>
      <c r="I19" s="1070"/>
      <c r="J19" s="1070"/>
      <c r="K19" s="1070"/>
      <c r="L19" s="1070"/>
      <c r="M19" s="1070"/>
      <c r="N19" s="1070"/>
      <c r="O19" s="1070"/>
    </row>
    <row r="20" spans="1:15" ht="15" customHeight="1" x14ac:dyDescent="0.35">
      <c r="B20" s="1074" t="s">
        <v>3</v>
      </c>
      <c r="C20" s="1075">
        <v>264.22664893617019</v>
      </c>
      <c r="D20" s="1076">
        <v>0.28718939374759056</v>
      </c>
      <c r="E20" s="1075">
        <v>343.9596959826257</v>
      </c>
      <c r="F20" s="1076">
        <v>0.33562806206775153</v>
      </c>
      <c r="G20" s="1075">
        <v>453.68533812949676</v>
      </c>
      <c r="H20" s="1076">
        <v>0.4407524560177899</v>
      </c>
      <c r="I20" s="1070"/>
      <c r="J20" s="1070"/>
      <c r="K20" s="1070"/>
      <c r="L20" s="1070"/>
      <c r="M20" s="1070"/>
      <c r="N20" s="1070"/>
      <c r="O20" s="1070"/>
    </row>
    <row r="21" spans="1:15" ht="15" customHeight="1" x14ac:dyDescent="0.35">
      <c r="B21" s="1074" t="s">
        <v>2</v>
      </c>
      <c r="C21" s="1075">
        <v>279.08990126939358</v>
      </c>
      <c r="D21" s="1076">
        <v>0.21447437035841641</v>
      </c>
      <c r="E21" s="1075">
        <v>355.75255656108573</v>
      </c>
      <c r="F21" s="1076">
        <v>0.2893622760233221</v>
      </c>
      <c r="G21" s="1075">
        <v>360.92420353982305</v>
      </c>
      <c r="H21" s="1076">
        <v>0.46180242093535745</v>
      </c>
      <c r="I21" s="1070"/>
      <c r="J21" s="1070"/>
      <c r="K21" s="1070"/>
      <c r="L21" s="1070"/>
      <c r="M21" s="1070"/>
      <c r="N21" s="1070"/>
      <c r="O21" s="1070"/>
    </row>
    <row r="22" spans="1:15" ht="15" customHeight="1" x14ac:dyDescent="0.35">
      <c r="B22" s="1074" t="s">
        <v>35</v>
      </c>
      <c r="C22" s="1075">
        <v>237.515477897252</v>
      </c>
      <c r="D22" s="1076">
        <v>0.34318327476686977</v>
      </c>
      <c r="E22" s="1075">
        <v>330.66665236051387</v>
      </c>
      <c r="F22" s="1076">
        <v>0.37180812228735849</v>
      </c>
      <c r="G22" s="1075">
        <v>531.96198019802091</v>
      </c>
      <c r="H22" s="1076">
        <v>0.40553312336701841</v>
      </c>
      <c r="I22" s="1070"/>
      <c r="J22" s="1070"/>
      <c r="K22" s="1070"/>
      <c r="L22" s="1070"/>
      <c r="M22" s="1070"/>
      <c r="N22" s="1070"/>
      <c r="O22" s="1070"/>
    </row>
    <row r="23" spans="1:15" ht="15" customHeight="1" x14ac:dyDescent="0.35">
      <c r="B23" s="1074" t="s">
        <v>42</v>
      </c>
      <c r="C23" s="1075">
        <v>304.64255382938131</v>
      </c>
      <c r="D23" s="1076">
        <v>0.10479730774454678</v>
      </c>
      <c r="E23" s="1075">
        <v>332.56604033448104</v>
      </c>
      <c r="F23" s="1076">
        <v>0.2183284064870317</v>
      </c>
      <c r="G23" s="1075">
        <v>459.78927035830031</v>
      </c>
      <c r="H23" s="1076">
        <v>0.32567760699573178</v>
      </c>
      <c r="I23" s="1070"/>
      <c r="J23" s="1070"/>
      <c r="K23" s="1070"/>
      <c r="L23" s="1070"/>
      <c r="M23" s="1070"/>
      <c r="N23" s="1070"/>
      <c r="O23" s="1070"/>
    </row>
    <row r="24" spans="1:15" ht="15" customHeight="1" x14ac:dyDescent="0.35">
      <c r="B24" s="1074" t="s">
        <v>43</v>
      </c>
      <c r="C24" s="1075">
        <v>293.48771653543309</v>
      </c>
      <c r="D24" s="1076">
        <v>0.18748716771362417</v>
      </c>
      <c r="E24" s="1075">
        <v>415.60625806451719</v>
      </c>
      <c r="F24" s="1076">
        <v>0.17276228280652753</v>
      </c>
      <c r="G24" s="1075">
        <v>694.15873333333343</v>
      </c>
      <c r="H24" s="1076">
        <v>0.12984921722372106</v>
      </c>
      <c r="I24" s="1070"/>
      <c r="J24" s="1070"/>
      <c r="K24" s="1070"/>
      <c r="L24" s="1070"/>
      <c r="M24" s="1070"/>
      <c r="N24" s="1070"/>
      <c r="O24" s="1070"/>
    </row>
    <row r="25" spans="1:15" ht="15" customHeight="1" x14ac:dyDescent="0.35">
      <c r="B25" s="1074" t="s">
        <v>44</v>
      </c>
      <c r="C25" s="1075">
        <v>292.3854687500002</v>
      </c>
      <c r="D25" s="1076">
        <v>0.10826850849893491</v>
      </c>
      <c r="E25" s="1075" t="s">
        <v>364</v>
      </c>
      <c r="F25" s="1076" t="s">
        <v>364</v>
      </c>
      <c r="G25" s="1075" t="s">
        <v>364</v>
      </c>
      <c r="H25" s="1076" t="s">
        <v>364</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3" t="s">
        <v>0</v>
      </c>
      <c r="C29" s="1304">
        <v>253.49737809548361</v>
      </c>
      <c r="D29" s="1305">
        <v>0.47896132968003952</v>
      </c>
      <c r="E29" s="1304">
        <v>281.86755131390555</v>
      </c>
      <c r="F29" s="1305">
        <v>0.56865740759566408</v>
      </c>
      <c r="G29" s="1304">
        <v>379.56819934522912</v>
      </c>
      <c r="H29" s="1305">
        <v>0.62208045164668813</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8.65" customHeight="1" x14ac:dyDescent="0.35">
      <c r="B32" s="1704" t="s">
        <v>289</v>
      </c>
      <c r="C32" s="1704"/>
      <c r="D32" s="1704"/>
      <c r="E32" s="1704"/>
      <c r="F32" s="1704"/>
      <c r="G32" s="1704"/>
      <c r="H32" s="170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198</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52" t="s">
        <v>452</v>
      </c>
      <c r="C6" s="1552"/>
      <c r="D6" s="1552"/>
      <c r="E6" s="1552"/>
      <c r="F6" s="1552"/>
      <c r="G6" s="1552"/>
      <c r="H6" s="1552"/>
      <c r="I6" s="1552"/>
      <c r="J6" s="1016"/>
      <c r="K6" s="1016"/>
      <c r="L6" s="1016"/>
      <c r="M6" s="1067"/>
      <c r="N6" s="1067"/>
      <c r="O6" s="1067"/>
      <c r="P6" s="1067"/>
      <c r="Q6" s="1067"/>
      <c r="R6" s="1067"/>
    </row>
    <row r="7" spans="1:18" s="621" customFormat="1" ht="15.75" customHeight="1" x14ac:dyDescent="0.25">
      <c r="A7" s="1015"/>
      <c r="B7" s="1692" t="str">
        <f>porsaad!$B$6</f>
        <v>Situación a 28 de febrero de 2025</v>
      </c>
      <c r="C7" s="1692"/>
      <c r="D7" s="1692"/>
      <c r="E7" s="1692"/>
      <c r="F7" s="1692"/>
      <c r="G7" s="1692"/>
      <c r="H7" s="1692"/>
      <c r="I7" s="169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05" t="s">
        <v>12</v>
      </c>
      <c r="C9" s="1707" t="s">
        <v>48</v>
      </c>
      <c r="D9" s="1707"/>
      <c r="E9" s="1708" t="s">
        <v>33</v>
      </c>
      <c r="F9" s="1709"/>
      <c r="G9" s="1710" t="s">
        <v>32</v>
      </c>
      <c r="H9" s="1711"/>
      <c r="I9" s="1070"/>
      <c r="J9" s="1070"/>
      <c r="K9" s="1070"/>
      <c r="L9" s="1070"/>
      <c r="M9" s="1070"/>
      <c r="N9" s="1070"/>
      <c r="O9" s="1070"/>
    </row>
    <row r="10" spans="1:18" ht="46.5" customHeight="1" x14ac:dyDescent="0.35">
      <c r="B10" s="170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103">
        <v>15.356516129032299</v>
      </c>
      <c r="D13" s="1076">
        <v>3.6775867203484705E-2</v>
      </c>
      <c r="E13" s="1103">
        <v>15.419999999999989</v>
      </c>
      <c r="F13" s="1076">
        <v>4.8056569692275981E-8</v>
      </c>
      <c r="G13" s="1103">
        <v>15.184347826086958</v>
      </c>
      <c r="H13" s="1076">
        <v>7.4428492888428177E-2</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27.5</v>
      </c>
      <c r="D15" s="1076">
        <v>0</v>
      </c>
      <c r="E15" s="1075" t="s">
        <v>364</v>
      </c>
      <c r="F15" s="1076" t="s">
        <v>364</v>
      </c>
      <c r="G15" s="1075" t="s">
        <v>364</v>
      </c>
      <c r="H15" s="1076" t="s">
        <v>364</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t="s">
        <v>364</v>
      </c>
      <c r="D17" s="1076" t="s">
        <v>364</v>
      </c>
      <c r="E17" s="1075" t="s">
        <v>364</v>
      </c>
      <c r="F17" s="1076" t="s">
        <v>364</v>
      </c>
      <c r="G17" s="1075" t="s">
        <v>364</v>
      </c>
      <c r="H17" s="1076" t="s">
        <v>364</v>
      </c>
      <c r="I17" s="1070"/>
      <c r="J17" s="1070"/>
      <c r="K17" s="1070"/>
      <c r="L17" s="1070"/>
      <c r="M17" s="1070"/>
      <c r="N17" s="1070"/>
      <c r="O17" s="1070"/>
    </row>
    <row r="18" spans="1:15" ht="15" customHeight="1" x14ac:dyDescent="0.35">
      <c r="B18" s="1074" t="s">
        <v>40</v>
      </c>
      <c r="C18" s="1075" t="s">
        <v>364</v>
      </c>
      <c r="D18" s="1076" t="s">
        <v>364</v>
      </c>
      <c r="E18" s="1075" t="s">
        <v>364</v>
      </c>
      <c r="F18" s="1076" t="s">
        <v>364</v>
      </c>
      <c r="G18" s="1075" t="s">
        <v>364</v>
      </c>
      <c r="H18" s="1076" t="s">
        <v>364</v>
      </c>
      <c r="I18" s="1070"/>
      <c r="J18" s="1070"/>
      <c r="K18" s="1070"/>
      <c r="L18" s="1070"/>
      <c r="M18" s="1070"/>
      <c r="N18" s="1070"/>
      <c r="O18" s="1070"/>
    </row>
    <row r="19" spans="1:15" ht="15" customHeight="1" x14ac:dyDescent="0.35">
      <c r="B19" s="1074" t="s">
        <v>41</v>
      </c>
      <c r="C19" s="1075" t="s">
        <v>364</v>
      </c>
      <c r="D19" s="1076" t="s">
        <v>364</v>
      </c>
      <c r="E19" s="1075" t="s">
        <v>364</v>
      </c>
      <c r="F19" s="1076" t="s">
        <v>364</v>
      </c>
      <c r="G19" s="1075" t="s">
        <v>364</v>
      </c>
      <c r="H19" s="1076" t="s">
        <v>364</v>
      </c>
      <c r="I19" s="1070"/>
      <c r="J19" s="1070"/>
      <c r="K19" s="1070"/>
      <c r="L19" s="1070"/>
      <c r="M19" s="1070"/>
      <c r="N19" s="1070"/>
      <c r="O19" s="1070"/>
    </row>
    <row r="20" spans="1:15" ht="15" customHeight="1" x14ac:dyDescent="0.35">
      <c r="B20" s="1074" t="s">
        <v>3</v>
      </c>
      <c r="C20" s="1075" t="s">
        <v>364</v>
      </c>
      <c r="D20" s="1076" t="s">
        <v>364</v>
      </c>
      <c r="E20" s="1075" t="s">
        <v>364</v>
      </c>
      <c r="F20" s="1076" t="s">
        <v>364</v>
      </c>
      <c r="G20" s="1075" t="s">
        <v>364</v>
      </c>
      <c r="H20" s="1076" t="s">
        <v>364</v>
      </c>
      <c r="I20" s="1070"/>
      <c r="J20" s="1070"/>
      <c r="K20" s="1070"/>
      <c r="L20" s="1070"/>
      <c r="M20" s="1070"/>
      <c r="N20" s="1070"/>
      <c r="O20" s="1070"/>
    </row>
    <row r="21" spans="1:15" ht="15" customHeight="1" x14ac:dyDescent="0.35">
      <c r="B21" s="1074" t="s">
        <v>2</v>
      </c>
      <c r="C21" s="1075" t="s">
        <v>364</v>
      </c>
      <c r="D21" s="1076" t="s">
        <v>364</v>
      </c>
      <c r="E21" s="1075" t="s">
        <v>364</v>
      </c>
      <c r="F21" s="1076" t="s">
        <v>364</v>
      </c>
      <c r="G21" s="1075" t="s">
        <v>364</v>
      </c>
      <c r="H21" s="1076" t="s">
        <v>364</v>
      </c>
      <c r="I21" s="1070"/>
      <c r="J21" s="1070"/>
      <c r="K21" s="1070"/>
      <c r="L21" s="1070"/>
      <c r="M21" s="1070"/>
      <c r="N21" s="1070"/>
      <c r="O21" s="1070"/>
    </row>
    <row r="22" spans="1:15" ht="15" customHeight="1" x14ac:dyDescent="0.35">
      <c r="B22" s="1074" t="s">
        <v>35</v>
      </c>
      <c r="C22" s="1075" t="s">
        <v>364</v>
      </c>
      <c r="D22" s="1076" t="s">
        <v>364</v>
      </c>
      <c r="E22" s="1075" t="s">
        <v>364</v>
      </c>
      <c r="F22" s="1076" t="s">
        <v>364</v>
      </c>
      <c r="G22" s="1075" t="s">
        <v>364</v>
      </c>
      <c r="H22" s="1076" t="s">
        <v>364</v>
      </c>
      <c r="I22" s="1070"/>
      <c r="J22" s="1070"/>
      <c r="K22" s="1070"/>
      <c r="L22" s="1070"/>
      <c r="M22" s="1070"/>
      <c r="N22" s="1070"/>
      <c r="O22" s="1070"/>
    </row>
    <row r="23" spans="1:15" ht="15" customHeight="1" x14ac:dyDescent="0.35">
      <c r="B23" s="1074" t="s">
        <v>42</v>
      </c>
      <c r="C23" s="1075" t="s">
        <v>364</v>
      </c>
      <c r="D23" s="1076" t="s">
        <v>364</v>
      </c>
      <c r="E23" s="1075" t="s">
        <v>364</v>
      </c>
      <c r="F23" s="1076" t="s">
        <v>364</v>
      </c>
      <c r="G23" s="1075" t="s">
        <v>364</v>
      </c>
      <c r="H23" s="1076" t="s">
        <v>364</v>
      </c>
      <c r="I23" s="1070"/>
      <c r="J23" s="1070"/>
      <c r="K23" s="1070"/>
      <c r="L23" s="1070"/>
      <c r="M23" s="1070"/>
      <c r="N23" s="1070"/>
      <c r="O23" s="1070"/>
    </row>
    <row r="24" spans="1:15" ht="15" customHeight="1" x14ac:dyDescent="0.35">
      <c r="B24" s="1074" t="s">
        <v>43</v>
      </c>
      <c r="C24" s="1075" t="s">
        <v>364</v>
      </c>
      <c r="D24" s="1076" t="s">
        <v>364</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t="s">
        <v>364</v>
      </c>
      <c r="D25" s="1076" t="s">
        <v>364</v>
      </c>
      <c r="E25" s="1075" t="s">
        <v>364</v>
      </c>
      <c r="F25" s="1076" t="s">
        <v>364</v>
      </c>
      <c r="G25" s="1075" t="s">
        <v>364</v>
      </c>
      <c r="H25" s="1076" t="s">
        <v>364</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3" t="s">
        <v>0</v>
      </c>
      <c r="C29" s="1304">
        <v>15.421454545454587</v>
      </c>
      <c r="D29" s="1305">
        <v>6.8188955858464018E-2</v>
      </c>
      <c r="E29" s="1304">
        <v>15.139636363636352</v>
      </c>
      <c r="F29" s="1305">
        <v>0.13733700902029874</v>
      </c>
      <c r="G29" s="1304">
        <v>15.184347826086958</v>
      </c>
      <c r="H29" s="1305">
        <v>7.4428492888428177E-2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704" t="s">
        <v>289</v>
      </c>
      <c r="C32" s="1704"/>
      <c r="D32" s="1704"/>
      <c r="E32" s="1704"/>
      <c r="F32" s="1704"/>
      <c r="G32" s="1704"/>
      <c r="H32" s="1704"/>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34"/>
      <c r="C3" s="1434"/>
      <c r="D3" s="1434"/>
      <c r="E3" s="1434"/>
      <c r="F3" s="1434"/>
      <c r="G3" s="1434"/>
      <c r="H3" s="1434"/>
      <c r="I3" s="1434"/>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713" t="s">
        <v>334</v>
      </c>
      <c r="B4" s="1713"/>
      <c r="C4" s="1713"/>
      <c r="D4" s="1713"/>
      <c r="E4" s="1713"/>
      <c r="F4" s="1713"/>
      <c r="G4" s="1713"/>
      <c r="H4" s="1713"/>
      <c r="I4" s="1713"/>
      <c r="J4" s="1713"/>
      <c r="K4" s="1713"/>
      <c r="L4" s="1713"/>
      <c r="M4" s="1713"/>
      <c r="N4" s="1713"/>
      <c r="O4" s="1713"/>
      <c r="P4" s="1713"/>
      <c r="Q4" s="1713"/>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72" t="str">
        <f>porsaad!$B$6</f>
        <v>Situación a 28 de febrero de 2025</v>
      </c>
      <c r="C5" s="1472"/>
      <c r="D5" s="1472"/>
      <c r="E5" s="1472"/>
      <c r="F5" s="1472"/>
      <c r="G5" s="1472"/>
      <c r="H5" s="1472"/>
      <c r="I5" s="1472"/>
      <c r="J5" s="1472"/>
      <c r="K5" s="1472"/>
      <c r="L5" s="1472"/>
      <c r="M5" s="1472"/>
      <c r="N5" s="1472"/>
      <c r="O5" s="1472"/>
      <c r="P5" s="1472"/>
      <c r="Q5" s="1472"/>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714" t="s">
        <v>499</v>
      </c>
      <c r="C8" s="1715"/>
      <c r="D8" s="1716"/>
      <c r="E8" s="1716"/>
      <c r="F8" s="1716"/>
      <c r="G8" s="1716"/>
      <c r="H8" s="1716"/>
      <c r="I8" s="1716"/>
      <c r="J8" s="1716"/>
      <c r="K8" s="1717"/>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58" t="s">
        <v>12</v>
      </c>
      <c r="C10" s="891"/>
      <c r="D10" s="1560" t="s">
        <v>166</v>
      </c>
      <c r="E10" s="1561"/>
      <c r="F10" s="744"/>
      <c r="G10" s="1560" t="s">
        <v>165</v>
      </c>
      <c r="H10" s="1561"/>
      <c r="I10" s="744"/>
      <c r="J10" s="1560" t="s">
        <v>167</v>
      </c>
      <c r="K10" s="1561"/>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627"/>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31986</v>
      </c>
      <c r="E13" s="1109">
        <v>432.83</v>
      </c>
      <c r="F13" s="756"/>
      <c r="G13" s="758">
        <v>37835</v>
      </c>
      <c r="H13" s="1109">
        <v>181.75</v>
      </c>
      <c r="I13" s="756"/>
      <c r="J13" s="758">
        <v>37835</v>
      </c>
      <c r="K13" s="1109">
        <v>592.02</v>
      </c>
      <c r="L13" s="329"/>
      <c r="M13" s="329">
        <f>_xlfn.RANK.EQ(K13,K$13:K$33,0)</f>
        <v>1</v>
      </c>
      <c r="N13" s="329">
        <v>1</v>
      </c>
      <c r="O13" s="329">
        <f>MATCH(N13,M$13:M$33,0)</f>
        <v>1</v>
      </c>
      <c r="P13" s="361" t="str">
        <f t="shared" ref="P13:P32" si="0">INDEX(B$13:B$33,O13,1)</f>
        <v>Andalucía</v>
      </c>
      <c r="Q13" s="1110">
        <f>INDEX(K$13:K$33,O13,1)</f>
        <v>592.02</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10207</v>
      </c>
      <c r="E14" s="1109">
        <v>139.69999999999999</v>
      </c>
      <c r="F14" s="756"/>
      <c r="G14" s="765">
        <v>9855</v>
      </c>
      <c r="H14" s="1109">
        <v>37.840000000000003</v>
      </c>
      <c r="I14" s="756"/>
      <c r="J14" s="765">
        <v>9855</v>
      </c>
      <c r="K14" s="1109">
        <v>182.09</v>
      </c>
      <c r="L14" s="329"/>
      <c r="M14" s="329">
        <f t="shared" ref="M14:M33" si="1">_xlfn.RANK.EQ(K14,K$13:K$33,0)</f>
        <v>17</v>
      </c>
      <c r="N14" s="329">
        <v>2</v>
      </c>
      <c r="O14" s="329">
        <f t="shared" ref="O14:O32" si="2">MATCH(N14,M$13:M$33,0)</f>
        <v>5</v>
      </c>
      <c r="P14" s="361" t="str">
        <f t="shared" si="0"/>
        <v>Canarias</v>
      </c>
      <c r="Q14" s="1110">
        <f t="shared" ref="Q14:Q32" si="3">INDEX(K$13:K$33,O14,1)</f>
        <v>551.26</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7892</v>
      </c>
      <c r="E15" s="1109">
        <v>311.41000000000003</v>
      </c>
      <c r="F15" s="756"/>
      <c r="G15" s="765">
        <v>7123</v>
      </c>
      <c r="H15" s="1109">
        <v>15.59</v>
      </c>
      <c r="I15" s="756"/>
      <c r="J15" s="765">
        <v>7123</v>
      </c>
      <c r="K15" s="1109">
        <v>344.43</v>
      </c>
      <c r="L15" s="329"/>
      <c r="M15" s="329">
        <f t="shared" si="1"/>
        <v>5</v>
      </c>
      <c r="N15" s="329">
        <v>3</v>
      </c>
      <c r="O15" s="329">
        <f>MATCH(N15,M$13:M$33,0)</f>
        <v>14</v>
      </c>
      <c r="P15" s="361" t="str">
        <f t="shared" si="0"/>
        <v>Murcia, Región de</v>
      </c>
      <c r="Q15" s="1110">
        <f t="shared" si="3"/>
        <v>532.98</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7828</v>
      </c>
      <c r="E16" s="1109">
        <v>124.48</v>
      </c>
      <c r="F16" s="756"/>
      <c r="G16" s="765">
        <v>6663</v>
      </c>
      <c r="H16" s="1109">
        <v>124.81</v>
      </c>
      <c r="I16" s="756"/>
      <c r="J16" s="765">
        <v>6663</v>
      </c>
      <c r="K16" s="1109">
        <v>247.01</v>
      </c>
      <c r="L16" s="329"/>
      <c r="M16" s="329">
        <f t="shared" si="1"/>
        <v>12</v>
      </c>
      <c r="N16" s="329">
        <v>4</v>
      </c>
      <c r="O16" s="329">
        <f t="shared" si="2"/>
        <v>12</v>
      </c>
      <c r="P16" s="361" t="str">
        <f t="shared" si="0"/>
        <v>Galicia</v>
      </c>
      <c r="Q16" s="1110">
        <f t="shared" si="3"/>
        <v>387.74</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16954</v>
      </c>
      <c r="E17" s="1109">
        <v>393.64</v>
      </c>
      <c r="F17" s="756"/>
      <c r="G17" s="765">
        <v>9269</v>
      </c>
      <c r="H17" s="1109">
        <v>159</v>
      </c>
      <c r="I17" s="756"/>
      <c r="J17" s="765">
        <v>9269</v>
      </c>
      <c r="K17" s="1109">
        <v>551.26</v>
      </c>
      <c r="L17" s="329"/>
      <c r="M17" s="329">
        <f t="shared" si="1"/>
        <v>2</v>
      </c>
      <c r="N17" s="329">
        <v>5</v>
      </c>
      <c r="O17" s="329">
        <f t="shared" si="2"/>
        <v>3</v>
      </c>
      <c r="P17" s="361" t="str">
        <f t="shared" si="0"/>
        <v>Asturias, Principado de</v>
      </c>
      <c r="Q17" s="1110">
        <f t="shared" si="3"/>
        <v>344.43</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3543</v>
      </c>
      <c r="E18" s="1109">
        <v>162.47</v>
      </c>
      <c r="F18" s="756"/>
      <c r="G18" s="769">
        <v>2382</v>
      </c>
      <c r="H18" s="1109">
        <v>42.32</v>
      </c>
      <c r="I18" s="756"/>
      <c r="J18" s="769">
        <v>2382</v>
      </c>
      <c r="K18" s="1109">
        <v>202.51</v>
      </c>
      <c r="L18" s="329"/>
      <c r="M18" s="329">
        <f t="shared" si="1"/>
        <v>15</v>
      </c>
      <c r="N18" s="329">
        <v>6</v>
      </c>
      <c r="O18" s="329">
        <f t="shared" si="2"/>
        <v>21</v>
      </c>
      <c r="P18" s="361" t="str">
        <f t="shared" si="0"/>
        <v>TOTAL</v>
      </c>
      <c r="Q18" s="1111">
        <f t="shared" si="3"/>
        <v>335.82</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162</v>
      </c>
      <c r="C19" s="329"/>
      <c r="D19" s="764">
        <v>23021</v>
      </c>
      <c r="E19" s="1109">
        <v>112.17</v>
      </c>
      <c r="F19" s="756"/>
      <c r="G19" s="772">
        <v>15996</v>
      </c>
      <c r="H19" s="1109">
        <v>0.08</v>
      </c>
      <c r="I19" s="756"/>
      <c r="J19" s="772">
        <v>15996</v>
      </c>
      <c r="K19" s="1109">
        <v>116.39</v>
      </c>
      <c r="L19" s="329"/>
      <c r="M19" s="329">
        <f t="shared" si="1"/>
        <v>19</v>
      </c>
      <c r="N19" s="329">
        <v>7</v>
      </c>
      <c r="O19" s="329">
        <f t="shared" si="2"/>
        <v>10</v>
      </c>
      <c r="P19" s="361" t="str">
        <f t="shared" si="0"/>
        <v>Comunitat Valenciana</v>
      </c>
      <c r="Q19" s="1110">
        <f t="shared" si="3"/>
        <v>313.47000000000003</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15583</v>
      </c>
      <c r="E20" s="1109">
        <v>118.32</v>
      </c>
      <c r="F20" s="756"/>
      <c r="G20" s="772">
        <v>13829</v>
      </c>
      <c r="H20" s="1109">
        <v>63.43</v>
      </c>
      <c r="I20" s="756"/>
      <c r="J20" s="772">
        <v>13829</v>
      </c>
      <c r="K20" s="1109">
        <v>183.65</v>
      </c>
      <c r="L20" s="329"/>
      <c r="M20" s="329">
        <f t="shared" si="1"/>
        <v>16</v>
      </c>
      <c r="N20" s="329">
        <v>8</v>
      </c>
      <c r="O20" s="329">
        <f t="shared" si="2"/>
        <v>13</v>
      </c>
      <c r="P20" s="361" t="str">
        <f t="shared" si="0"/>
        <v>Madrid, Comunidad de*</v>
      </c>
      <c r="Q20" s="1110">
        <f t="shared" si="3"/>
        <v>310.94</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60611</v>
      </c>
      <c r="E21" s="1109">
        <v>185.02</v>
      </c>
      <c r="F21" s="756"/>
      <c r="G21" s="772">
        <v>20916</v>
      </c>
      <c r="H21" s="1109">
        <v>91.58</v>
      </c>
      <c r="I21" s="756"/>
      <c r="J21" s="772">
        <v>20916</v>
      </c>
      <c r="K21" s="1109">
        <v>266.67</v>
      </c>
      <c r="L21" s="329"/>
      <c r="M21" s="329">
        <f t="shared" si="1"/>
        <v>10</v>
      </c>
      <c r="N21" s="329">
        <v>9</v>
      </c>
      <c r="O21" s="329">
        <f>MATCH(N21,M$13:M$33,0)</f>
        <v>11</v>
      </c>
      <c r="P21" s="361" t="str">
        <f t="shared" si="0"/>
        <v>Extremadura</v>
      </c>
      <c r="Q21" s="1110">
        <f t="shared" si="3"/>
        <v>277.89999999999998</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36047</v>
      </c>
      <c r="E22" s="1109">
        <v>252.47</v>
      </c>
      <c r="F22" s="756"/>
      <c r="G22" s="772">
        <v>32658</v>
      </c>
      <c r="H22" s="1109">
        <v>72.56</v>
      </c>
      <c r="I22" s="756"/>
      <c r="J22" s="772">
        <v>32658</v>
      </c>
      <c r="K22" s="1109">
        <v>313.47000000000003</v>
      </c>
      <c r="L22" s="329"/>
      <c r="M22" s="329">
        <f t="shared" si="1"/>
        <v>7</v>
      </c>
      <c r="N22" s="329">
        <v>10</v>
      </c>
      <c r="O22" s="329">
        <f t="shared" si="2"/>
        <v>9</v>
      </c>
      <c r="P22" s="361" t="str">
        <f t="shared" si="0"/>
        <v>Cataluña</v>
      </c>
      <c r="Q22" s="1110">
        <f t="shared" si="3"/>
        <v>266.67</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8212</v>
      </c>
      <c r="E23" s="1109">
        <v>130.24</v>
      </c>
      <c r="F23" s="756"/>
      <c r="G23" s="765">
        <v>4545</v>
      </c>
      <c r="H23" s="1109">
        <v>146.02000000000001</v>
      </c>
      <c r="I23" s="756"/>
      <c r="J23" s="765">
        <v>4545</v>
      </c>
      <c r="K23" s="1109">
        <v>277.89999999999998</v>
      </c>
      <c r="L23" s="329"/>
      <c r="M23" s="329">
        <f t="shared" si="1"/>
        <v>9</v>
      </c>
      <c r="N23" s="329">
        <v>11</v>
      </c>
      <c r="O23" s="329">
        <f t="shared" si="2"/>
        <v>19</v>
      </c>
      <c r="P23" s="361" t="str">
        <f t="shared" si="0"/>
        <v>Melilla</v>
      </c>
      <c r="Q23" s="1110">
        <f t="shared" si="3"/>
        <v>258.39999999999998</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6937</v>
      </c>
      <c r="E24" s="1109">
        <v>252.76</v>
      </c>
      <c r="F24" s="756"/>
      <c r="G24" s="765">
        <v>10734</v>
      </c>
      <c r="H24" s="1109">
        <v>131.28</v>
      </c>
      <c r="I24" s="756"/>
      <c r="J24" s="765">
        <v>10734</v>
      </c>
      <c r="K24" s="1109">
        <v>387.74</v>
      </c>
      <c r="L24" s="329"/>
      <c r="M24" s="329">
        <f t="shared" si="1"/>
        <v>4</v>
      </c>
      <c r="N24" s="329">
        <v>12</v>
      </c>
      <c r="O24" s="329">
        <f t="shared" si="2"/>
        <v>4</v>
      </c>
      <c r="P24" s="361" t="str">
        <f t="shared" si="0"/>
        <v>Balears, Illes</v>
      </c>
      <c r="Q24" s="1110">
        <f t="shared" si="3"/>
        <v>247.01</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163</v>
      </c>
      <c r="C25" s="329"/>
      <c r="D25" s="764">
        <v>43181</v>
      </c>
      <c r="E25" s="1109">
        <v>198.5</v>
      </c>
      <c r="F25" s="756"/>
      <c r="G25" s="765">
        <v>28353</v>
      </c>
      <c r="H25" s="1109">
        <v>63.55</v>
      </c>
      <c r="I25" s="756"/>
      <c r="J25" s="765">
        <v>28353</v>
      </c>
      <c r="K25" s="1109">
        <v>310.94</v>
      </c>
      <c r="L25" s="329"/>
      <c r="M25" s="329">
        <f t="shared" si="1"/>
        <v>8</v>
      </c>
      <c r="N25" s="329">
        <v>13</v>
      </c>
      <c r="O25" s="329">
        <f t="shared" si="2"/>
        <v>17</v>
      </c>
      <c r="P25" s="361" t="str">
        <f t="shared" si="0"/>
        <v>Rioja, La</v>
      </c>
      <c r="Q25" s="1110">
        <f t="shared" si="3"/>
        <v>229.28</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10762</v>
      </c>
      <c r="E26" s="1109">
        <v>323.64</v>
      </c>
      <c r="F26" s="756"/>
      <c r="G26" s="765">
        <v>5352</v>
      </c>
      <c r="H26" s="1109">
        <v>243.69</v>
      </c>
      <c r="I26" s="756"/>
      <c r="J26" s="765">
        <v>5352</v>
      </c>
      <c r="K26" s="1109">
        <v>532.98</v>
      </c>
      <c r="L26" s="329"/>
      <c r="M26" s="329">
        <f t="shared" si="1"/>
        <v>3</v>
      </c>
      <c r="N26" s="329">
        <v>14</v>
      </c>
      <c r="O26" s="329">
        <f t="shared" si="2"/>
        <v>15</v>
      </c>
      <c r="P26" s="361" t="str">
        <f t="shared" si="0"/>
        <v>Navarra, Comunidad Foral de</v>
      </c>
      <c r="Q26" s="1110">
        <f t="shared" si="3"/>
        <v>204.88</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1054</v>
      </c>
      <c r="E27" s="1109">
        <v>136.19</v>
      </c>
      <c r="F27" s="756"/>
      <c r="G27" s="769">
        <v>1290</v>
      </c>
      <c r="H27" s="1109">
        <v>72.45</v>
      </c>
      <c r="I27" s="756"/>
      <c r="J27" s="769">
        <v>1290</v>
      </c>
      <c r="K27" s="1109">
        <v>204.88</v>
      </c>
      <c r="L27" s="329"/>
      <c r="M27" s="329">
        <f t="shared" si="1"/>
        <v>14</v>
      </c>
      <c r="N27" s="329">
        <v>15</v>
      </c>
      <c r="O27" s="329">
        <f t="shared" si="2"/>
        <v>6</v>
      </c>
      <c r="P27" s="361" t="str">
        <f t="shared" si="0"/>
        <v>Cantabria</v>
      </c>
      <c r="Q27" s="1111">
        <f t="shared" si="3"/>
        <v>202.51</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164</v>
      </c>
      <c r="C28" s="329"/>
      <c r="D28" s="768">
        <v>16199</v>
      </c>
      <c r="E28" s="1109">
        <v>70.63</v>
      </c>
      <c r="F28" s="756"/>
      <c r="G28" s="769">
        <v>8480</v>
      </c>
      <c r="H28" s="1109">
        <v>52.85</v>
      </c>
      <c r="I28" s="756"/>
      <c r="J28" s="769">
        <v>8480</v>
      </c>
      <c r="K28" s="1109">
        <v>125.33</v>
      </c>
      <c r="L28" s="329"/>
      <c r="M28" s="329">
        <f t="shared" si="1"/>
        <v>18</v>
      </c>
      <c r="N28" s="329">
        <v>16</v>
      </c>
      <c r="O28" s="329">
        <f t="shared" si="2"/>
        <v>8</v>
      </c>
      <c r="P28" s="361" t="str">
        <f t="shared" si="0"/>
        <v>Castilla - La Mancha</v>
      </c>
      <c r="Q28" s="1110">
        <f t="shared" si="3"/>
        <v>183.65</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2386</v>
      </c>
      <c r="E29" s="1109">
        <v>57.92</v>
      </c>
      <c r="F29" s="756"/>
      <c r="G29" s="769">
        <v>1255</v>
      </c>
      <c r="H29" s="1109">
        <v>180.92</v>
      </c>
      <c r="I29" s="756"/>
      <c r="J29" s="769">
        <v>1255</v>
      </c>
      <c r="K29" s="1109">
        <v>229.28</v>
      </c>
      <c r="L29" s="329"/>
      <c r="M29" s="329">
        <f t="shared" si="1"/>
        <v>13</v>
      </c>
      <c r="N29" s="329">
        <v>17</v>
      </c>
      <c r="O29" s="329">
        <f t="shared" si="2"/>
        <v>2</v>
      </c>
      <c r="P29" s="361" t="str">
        <f t="shared" si="0"/>
        <v>Aragón</v>
      </c>
      <c r="Q29" s="1110">
        <f t="shared" si="3"/>
        <v>182.09</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391</v>
      </c>
      <c r="E30" s="1109">
        <v>28.79</v>
      </c>
      <c r="F30" s="756"/>
      <c r="G30" s="769">
        <v>252</v>
      </c>
      <c r="H30" s="1109">
        <v>27.31</v>
      </c>
      <c r="I30" s="756"/>
      <c r="J30" s="769">
        <v>252</v>
      </c>
      <c r="K30" s="1109">
        <v>55.72</v>
      </c>
      <c r="L30" s="329"/>
      <c r="M30" s="329">
        <f t="shared" si="1"/>
        <v>20</v>
      </c>
      <c r="N30" s="329">
        <v>18</v>
      </c>
      <c r="O30" s="329">
        <f t="shared" si="2"/>
        <v>16</v>
      </c>
      <c r="P30" s="361" t="str">
        <f t="shared" si="0"/>
        <v>País Vasco*</v>
      </c>
      <c r="Q30" s="1110">
        <f t="shared" si="3"/>
        <v>125.33</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2" t="s">
        <v>47</v>
      </c>
      <c r="C31" s="329"/>
      <c r="D31" s="1113">
        <v>399</v>
      </c>
      <c r="E31" s="1109">
        <v>134.13</v>
      </c>
      <c r="F31" s="331"/>
      <c r="G31" s="1113">
        <v>288</v>
      </c>
      <c r="H31" s="1109">
        <v>129.82</v>
      </c>
      <c r="I31" s="331"/>
      <c r="J31" s="1113">
        <v>288</v>
      </c>
      <c r="K31" s="1109">
        <v>258.39999999999998</v>
      </c>
      <c r="L31" s="329"/>
      <c r="M31" s="329">
        <f t="shared" si="1"/>
        <v>11</v>
      </c>
      <c r="N31" s="329">
        <v>19</v>
      </c>
      <c r="O31" s="329">
        <f t="shared" si="2"/>
        <v>7</v>
      </c>
      <c r="P31" s="361" t="str">
        <f t="shared" si="0"/>
        <v>Castilla y León*</v>
      </c>
      <c r="Q31" s="1110">
        <f t="shared" si="3"/>
        <v>116.39</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55.72</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56" t="s">
        <v>0</v>
      </c>
      <c r="C33" s="329"/>
      <c r="D33" s="1257">
        <f>SUM(D13:D31)</f>
        <v>303193</v>
      </c>
      <c r="E33" s="1308">
        <v>221.18</v>
      </c>
      <c r="F33" s="320"/>
      <c r="G33" s="1257">
        <f>SUM(G13:G31)</f>
        <v>217075</v>
      </c>
      <c r="H33" s="1308">
        <v>96.38</v>
      </c>
      <c r="I33" s="320"/>
      <c r="J33" s="1257">
        <f>SUM(J13:J31)</f>
        <v>217075</v>
      </c>
      <c r="K33" s="1308">
        <v>335.82</v>
      </c>
      <c r="L33" s="329"/>
      <c r="M33" s="329">
        <f t="shared" si="1"/>
        <v>6</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76" t="s">
        <v>183</v>
      </c>
      <c r="C35" s="1476"/>
      <c r="D35" s="1476"/>
      <c r="E35" s="1476"/>
      <c r="F35" s="1476"/>
      <c r="G35" s="1476"/>
      <c r="H35" s="1476"/>
      <c r="I35" s="1476"/>
      <c r="J35" s="1476"/>
      <c r="K35" s="1476"/>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77" t="s">
        <v>184</v>
      </c>
      <c r="C36" s="1477"/>
      <c r="D36" s="1477"/>
      <c r="E36" s="1477"/>
      <c r="F36" s="1477"/>
      <c r="G36" s="1477"/>
      <c r="H36" s="1477"/>
      <c r="I36" s="1477"/>
      <c r="J36" s="1477"/>
      <c r="K36" s="1477"/>
      <c r="L36" s="785"/>
      <c r="M36" s="785"/>
      <c r="N36" s="785"/>
      <c r="O36" s="785"/>
      <c r="P36" s="785"/>
      <c r="Q36" s="1223"/>
    </row>
    <row r="37" spans="1:259" ht="30.75" customHeight="1" x14ac:dyDescent="0.25">
      <c r="B37" s="1712" t="s">
        <v>161</v>
      </c>
      <c r="C37" s="1712"/>
      <c r="D37" s="1712"/>
      <c r="E37" s="1712"/>
      <c r="F37" s="1712"/>
      <c r="G37" s="1712"/>
      <c r="H37" s="1712"/>
      <c r="I37" s="1712"/>
      <c r="J37" s="1712"/>
      <c r="K37" s="1712"/>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8"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H1" s="1116" t="s">
        <v>96</v>
      </c>
      <c r="I1" s="1116" t="s">
        <v>67</v>
      </c>
      <c r="P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19" t="s">
        <v>459</v>
      </c>
      <c r="C6" s="1719"/>
      <c r="D6" s="1719"/>
      <c r="E6" s="1719"/>
      <c r="F6" s="1719"/>
      <c r="G6" s="1719"/>
      <c r="H6" s="1719"/>
      <c r="I6" s="1719"/>
      <c r="J6" s="1118"/>
      <c r="K6" s="1118"/>
      <c r="L6" s="1119"/>
      <c r="M6" s="1119"/>
      <c r="N6" s="1119"/>
      <c r="O6" s="1119"/>
      <c r="P6" s="1119"/>
      <c r="Q6" s="1119"/>
    </row>
    <row r="7" spans="1:17" s="1120" customFormat="1" ht="15.75" customHeight="1" x14ac:dyDescent="0.25">
      <c r="A7" s="1117"/>
      <c r="B7" s="1720" t="str">
        <f>porsaad!$B$6</f>
        <v>Situación a 28 de febrero de 2025</v>
      </c>
      <c r="C7" s="1720"/>
      <c r="D7" s="1720"/>
      <c r="E7" s="1720"/>
      <c r="F7" s="1720"/>
      <c r="G7" s="1720"/>
      <c r="H7" s="1720"/>
      <c r="I7" s="1720"/>
      <c r="J7" s="1121"/>
      <c r="K7" s="1121"/>
      <c r="L7" s="1122"/>
      <c r="M7" s="1122"/>
      <c r="N7" s="1122"/>
      <c r="O7" s="1122"/>
      <c r="P7" s="1122"/>
      <c r="Q7" s="1122"/>
    </row>
    <row r="8" spans="1:17" ht="8.25" customHeight="1" x14ac:dyDescent="0.35">
      <c r="H8" s="1124"/>
    </row>
    <row r="9" spans="1:17" ht="15" customHeight="1" x14ac:dyDescent="0.35">
      <c r="B9" s="1721" t="s">
        <v>12</v>
      </c>
      <c r="C9" s="1724" t="s">
        <v>185</v>
      </c>
      <c r="D9" s="1133"/>
      <c r="E9" s="1133"/>
      <c r="F9" s="1133"/>
      <c r="G9" s="1133"/>
      <c r="H9" s="1133"/>
      <c r="I9" s="1134"/>
    </row>
    <row r="10" spans="1:17" ht="15.75" customHeight="1" x14ac:dyDescent="0.35">
      <c r="B10" s="1722"/>
      <c r="C10" s="1725"/>
      <c r="D10" s="1727" t="s">
        <v>133</v>
      </c>
      <c r="E10" s="1728"/>
      <c r="F10" s="1731" t="s">
        <v>134</v>
      </c>
      <c r="G10" s="1732"/>
      <c r="H10" s="1732"/>
      <c r="I10" s="1732"/>
    </row>
    <row r="11" spans="1:17" ht="40.5" customHeight="1" x14ac:dyDescent="0.35">
      <c r="B11" s="1722"/>
      <c r="C11" s="1725"/>
      <c r="D11" s="1729"/>
      <c r="E11" s="1730"/>
      <c r="F11" s="1733" t="s">
        <v>188</v>
      </c>
      <c r="G11" s="1734"/>
      <c r="H11" s="1731" t="s">
        <v>484</v>
      </c>
      <c r="I11" s="1732"/>
    </row>
    <row r="12" spans="1:17" ht="52.5" customHeight="1" x14ac:dyDescent="0.35">
      <c r="B12" s="1723"/>
      <c r="C12" s="1726"/>
      <c r="D12" s="1136" t="s">
        <v>9</v>
      </c>
      <c r="E12" s="1138" t="s">
        <v>186</v>
      </c>
      <c r="F12" s="1138" t="s">
        <v>9</v>
      </c>
      <c r="G12" s="1135" t="s">
        <v>186</v>
      </c>
      <c r="H12" s="1136" t="s">
        <v>9</v>
      </c>
      <c r="I12" s="1137" t="s">
        <v>186</v>
      </c>
    </row>
    <row r="13" spans="1:17" ht="12.75" customHeight="1" x14ac:dyDescent="0.35">
      <c r="B13" s="1125" t="s">
        <v>8</v>
      </c>
      <c r="C13" s="929">
        <f>'31dictsaad'!D10-'31dictsaad'!H10</f>
        <v>30806</v>
      </c>
      <c r="D13" s="927">
        <v>0</v>
      </c>
      <c r="E13" s="1126">
        <v>0</v>
      </c>
      <c r="F13" s="927">
        <v>81</v>
      </c>
      <c r="G13" s="1126">
        <v>0.26293579172888398</v>
      </c>
      <c r="H13" s="927">
        <v>30725</v>
      </c>
      <c r="I13" s="1126">
        <f>H13/C13*100</f>
        <v>99.737064208271121</v>
      </c>
    </row>
    <row r="14" spans="1:17" x14ac:dyDescent="0.35">
      <c r="B14" s="1125" t="s">
        <v>7</v>
      </c>
      <c r="C14" s="934">
        <f>'31dictsaad'!D11-'31dictsaad'!H11</f>
        <v>4403</v>
      </c>
      <c r="D14" s="932">
        <v>0</v>
      </c>
      <c r="E14" s="1127">
        <v>0</v>
      </c>
      <c r="F14" s="932">
        <v>3891</v>
      </c>
      <c r="G14" s="1127">
        <v>88.371564842153077</v>
      </c>
      <c r="H14" s="932">
        <v>512</v>
      </c>
      <c r="I14" s="1127">
        <f t="shared" ref="I14:I31" si="0">H14/C14*100</f>
        <v>11.628435157846923</v>
      </c>
    </row>
    <row r="15" spans="1:17" x14ac:dyDescent="0.35">
      <c r="B15" s="1125" t="s">
        <v>37</v>
      </c>
      <c r="C15" s="934">
        <f>'31dictsaad'!D12-'31dictsaad'!H12</f>
        <v>8347</v>
      </c>
      <c r="D15" s="932">
        <v>0</v>
      </c>
      <c r="E15" s="1127">
        <v>0</v>
      </c>
      <c r="F15" s="932">
        <v>4943</v>
      </c>
      <c r="G15" s="1127">
        <v>59.218881035102434</v>
      </c>
      <c r="H15" s="932">
        <v>3404</v>
      </c>
      <c r="I15" s="1127">
        <f t="shared" si="0"/>
        <v>40.781118964897566</v>
      </c>
    </row>
    <row r="16" spans="1:17" x14ac:dyDescent="0.35">
      <c r="B16" s="1125" t="s">
        <v>38</v>
      </c>
      <c r="C16" s="934">
        <f>'31dictsaad'!D13-'31dictsaad'!H13</f>
        <v>2270</v>
      </c>
      <c r="D16" s="932">
        <v>0</v>
      </c>
      <c r="E16" s="1127">
        <v>0</v>
      </c>
      <c r="F16" s="932">
        <v>975</v>
      </c>
      <c r="G16" s="1127">
        <v>42.951541850220266</v>
      </c>
      <c r="H16" s="932">
        <v>1295</v>
      </c>
      <c r="I16" s="1127">
        <f t="shared" si="0"/>
        <v>57.048458149779734</v>
      </c>
    </row>
    <row r="17" spans="2:9" x14ac:dyDescent="0.35">
      <c r="B17" s="1125" t="s">
        <v>6</v>
      </c>
      <c r="C17" s="934">
        <f>'31dictsaad'!D14-'31dictsaad'!H14</f>
        <v>12286</v>
      </c>
      <c r="D17" s="932">
        <v>0</v>
      </c>
      <c r="E17" s="1127">
        <v>0</v>
      </c>
      <c r="F17" s="932">
        <v>5043</v>
      </c>
      <c r="G17" s="1127">
        <v>41.046719843724567</v>
      </c>
      <c r="H17" s="932">
        <v>7243</v>
      </c>
      <c r="I17" s="1127">
        <f t="shared" si="0"/>
        <v>58.953280156275433</v>
      </c>
    </row>
    <row r="18" spans="2:9" x14ac:dyDescent="0.35">
      <c r="B18" s="1125" t="s">
        <v>5</v>
      </c>
      <c r="C18" s="934">
        <f>'31dictsaad'!D15-'31dictsaad'!H15</f>
        <v>376</v>
      </c>
      <c r="D18" s="932">
        <v>0</v>
      </c>
      <c r="E18" s="1127">
        <v>0</v>
      </c>
      <c r="F18" s="932">
        <v>264</v>
      </c>
      <c r="G18" s="1127">
        <v>70.212765957446805</v>
      </c>
      <c r="H18" s="932">
        <v>112</v>
      </c>
      <c r="I18" s="1127">
        <f t="shared" si="0"/>
        <v>29.787234042553191</v>
      </c>
    </row>
    <row r="19" spans="2:9" x14ac:dyDescent="0.35">
      <c r="B19" s="1125" t="s">
        <v>4</v>
      </c>
      <c r="C19" s="934">
        <f>'31dictsaad'!D16-'31dictsaad'!H16</f>
        <v>3174</v>
      </c>
      <c r="D19" s="932">
        <v>2031</v>
      </c>
      <c r="E19" s="1127">
        <v>63.988657844990549</v>
      </c>
      <c r="F19" s="932">
        <v>1098</v>
      </c>
      <c r="G19" s="1127">
        <v>34.593572778827976</v>
      </c>
      <c r="H19" s="932">
        <v>45</v>
      </c>
      <c r="I19" s="1127">
        <f t="shared" si="0"/>
        <v>1.4177693761814745</v>
      </c>
    </row>
    <row r="20" spans="2:9" x14ac:dyDescent="0.35">
      <c r="B20" s="1125" t="s">
        <v>40</v>
      </c>
      <c r="C20" s="934">
        <f>'31dictsaad'!D17-'31dictsaad'!H17</f>
        <v>3214</v>
      </c>
      <c r="D20" s="932">
        <v>0</v>
      </c>
      <c r="E20" s="1127">
        <v>0</v>
      </c>
      <c r="F20" s="932">
        <v>2636</v>
      </c>
      <c r="G20" s="1127">
        <v>82.016179215930308</v>
      </c>
      <c r="H20" s="932">
        <v>578</v>
      </c>
      <c r="I20" s="1127">
        <f t="shared" si="0"/>
        <v>17.983820784069696</v>
      </c>
    </row>
    <row r="21" spans="2:9" x14ac:dyDescent="0.35">
      <c r="B21" s="1125" t="s">
        <v>41</v>
      </c>
      <c r="C21" s="934">
        <f>'31dictsaad'!D18-'31dictsaad'!H18</f>
        <v>31614</v>
      </c>
      <c r="D21" s="932">
        <v>0</v>
      </c>
      <c r="E21" s="1127">
        <v>0</v>
      </c>
      <c r="F21" s="932">
        <v>23944</v>
      </c>
      <c r="G21" s="1127">
        <v>75.738596824191816</v>
      </c>
      <c r="H21" s="932">
        <v>7670</v>
      </c>
      <c r="I21" s="1127">
        <f t="shared" si="0"/>
        <v>24.261403175808187</v>
      </c>
    </row>
    <row r="22" spans="2:9" x14ac:dyDescent="0.35">
      <c r="B22" s="1125" t="s">
        <v>3</v>
      </c>
      <c r="C22" s="934">
        <f>'31dictsaad'!D19-'31dictsaad'!H19</f>
        <v>14767</v>
      </c>
      <c r="D22" s="932">
        <v>199</v>
      </c>
      <c r="E22" s="1127">
        <v>1.3475993769892327</v>
      </c>
      <c r="F22" s="932">
        <v>4805</v>
      </c>
      <c r="G22" s="1127">
        <v>32.538768876549064</v>
      </c>
      <c r="H22" s="932">
        <v>9763</v>
      </c>
      <c r="I22" s="1127">
        <f t="shared" si="0"/>
        <v>66.113631746461706</v>
      </c>
    </row>
    <row r="23" spans="2:9" x14ac:dyDescent="0.35">
      <c r="B23" s="1125" t="s">
        <v>2</v>
      </c>
      <c r="C23" s="934">
        <f>'31dictsaad'!D20-'31dictsaad'!H20</f>
        <v>2334</v>
      </c>
      <c r="D23" s="932">
        <v>0</v>
      </c>
      <c r="E23" s="1127">
        <v>0</v>
      </c>
      <c r="F23" s="932">
        <v>2078</v>
      </c>
      <c r="G23" s="1127">
        <v>89.031705227077978</v>
      </c>
      <c r="H23" s="932">
        <v>256</v>
      </c>
      <c r="I23" s="1127">
        <f t="shared" si="0"/>
        <v>10.968294772922023</v>
      </c>
    </row>
    <row r="24" spans="2:9" x14ac:dyDescent="0.35">
      <c r="B24" s="1125" t="s">
        <v>35</v>
      </c>
      <c r="C24" s="934">
        <f>'31dictsaad'!D21-'31dictsaad'!H21</f>
        <v>49</v>
      </c>
      <c r="D24" s="932">
        <v>0</v>
      </c>
      <c r="E24" s="1127">
        <v>0</v>
      </c>
      <c r="F24" s="932">
        <v>1</v>
      </c>
      <c r="G24" s="1127">
        <v>2.0408163265306123</v>
      </c>
      <c r="H24" s="932">
        <v>48</v>
      </c>
      <c r="I24" s="1127">
        <f t="shared" si="0"/>
        <v>97.959183673469383</v>
      </c>
    </row>
    <row r="25" spans="2:9" x14ac:dyDescent="0.35">
      <c r="B25" s="1125" t="s">
        <v>42</v>
      </c>
      <c r="C25" s="934">
        <f>'31dictsaad'!D22-'31dictsaad'!H22</f>
        <v>345</v>
      </c>
      <c r="D25" s="932">
        <v>1</v>
      </c>
      <c r="E25" s="1127">
        <v>0.28985507246376813</v>
      </c>
      <c r="F25" s="932">
        <v>119</v>
      </c>
      <c r="G25" s="1127">
        <v>34.492753623188406</v>
      </c>
      <c r="H25" s="932">
        <v>225</v>
      </c>
      <c r="I25" s="1127">
        <f t="shared" si="0"/>
        <v>65.217391304347828</v>
      </c>
    </row>
    <row r="26" spans="2:9" x14ac:dyDescent="0.35">
      <c r="B26" s="1125" t="s">
        <v>43</v>
      </c>
      <c r="C26" s="934">
        <f>'31dictsaad'!D23-'31dictsaad'!H23</f>
        <v>7492</v>
      </c>
      <c r="D26" s="932">
        <v>0</v>
      </c>
      <c r="E26" s="1127">
        <v>0</v>
      </c>
      <c r="F26" s="932">
        <v>1718</v>
      </c>
      <c r="G26" s="1127">
        <v>22.931126534970637</v>
      </c>
      <c r="H26" s="932">
        <v>5774</v>
      </c>
      <c r="I26" s="1127">
        <f t="shared" si="0"/>
        <v>77.06887346502937</v>
      </c>
    </row>
    <row r="27" spans="2:9" x14ac:dyDescent="0.35">
      <c r="B27" s="1125" t="s">
        <v>44</v>
      </c>
      <c r="C27" s="934">
        <f>'31dictsaad'!D24-'31dictsaad'!H24</f>
        <v>68</v>
      </c>
      <c r="D27" s="932">
        <v>0</v>
      </c>
      <c r="E27" s="1127">
        <v>0</v>
      </c>
      <c r="F27" s="932">
        <v>3</v>
      </c>
      <c r="G27" s="1127">
        <v>4.4117647058823533</v>
      </c>
      <c r="H27" s="932">
        <v>65</v>
      </c>
      <c r="I27" s="1127">
        <f t="shared" si="0"/>
        <v>95.588235294117652</v>
      </c>
    </row>
    <row r="28" spans="2:9" x14ac:dyDescent="0.35">
      <c r="B28" s="1125" t="s">
        <v>45</v>
      </c>
      <c r="C28" s="934">
        <f>'31dictsaad'!D25-'31dictsaad'!H25</f>
        <v>148</v>
      </c>
      <c r="D28" s="932">
        <v>0</v>
      </c>
      <c r="E28" s="1127">
        <v>0</v>
      </c>
      <c r="F28" s="932">
        <v>3</v>
      </c>
      <c r="G28" s="1127">
        <v>2.0270270270270272</v>
      </c>
      <c r="H28" s="932">
        <v>145</v>
      </c>
      <c r="I28" s="1127">
        <f t="shared" si="0"/>
        <v>97.972972972972968</v>
      </c>
    </row>
    <row r="29" spans="2:9" x14ac:dyDescent="0.35">
      <c r="B29" s="1125" t="s">
        <v>46</v>
      </c>
      <c r="C29" s="934">
        <f>'31dictsaad'!D26-'31dictsaad'!H26</f>
        <v>33</v>
      </c>
      <c r="D29" s="932">
        <v>0</v>
      </c>
      <c r="E29" s="1127">
        <v>0</v>
      </c>
      <c r="F29" s="932">
        <v>6</v>
      </c>
      <c r="G29" s="1127">
        <v>18.181818181818183</v>
      </c>
      <c r="H29" s="932">
        <v>27</v>
      </c>
      <c r="I29" s="1127">
        <f t="shared" si="0"/>
        <v>81.818181818181827</v>
      </c>
    </row>
    <row r="30" spans="2:9" x14ac:dyDescent="0.35">
      <c r="B30" s="1125" t="s">
        <v>1</v>
      </c>
      <c r="C30" s="1128">
        <f>'31dictsaad'!D27-'31dictsaad'!H27</f>
        <v>222</v>
      </c>
      <c r="D30" s="954">
        <v>0</v>
      </c>
      <c r="E30" s="1129">
        <v>0</v>
      </c>
      <c r="F30" s="954">
        <v>179</v>
      </c>
      <c r="G30" s="1129">
        <v>80.630630630630634</v>
      </c>
      <c r="H30" s="954">
        <v>43</v>
      </c>
      <c r="I30" s="1129">
        <f t="shared" si="0"/>
        <v>19.36936936936937</v>
      </c>
    </row>
    <row r="31" spans="2:9" x14ac:dyDescent="0.35">
      <c r="B31" s="1309" t="s">
        <v>0</v>
      </c>
      <c r="C31" s="1310">
        <f>SUM(C13:C30)</f>
        <v>121948</v>
      </c>
      <c r="D31" s="1285">
        <f>SUM(D13:D30)</f>
        <v>2231</v>
      </c>
      <c r="E31" s="1311">
        <f t="shared" ref="E31" si="1">D31/C31*100</f>
        <v>1.8294682979630661</v>
      </c>
      <c r="F31" s="1285">
        <f>SUM(F13:F30)</f>
        <v>51787</v>
      </c>
      <c r="G31" s="1311">
        <f t="shared" ref="G31" si="2">F31/C31*100</f>
        <v>42.46646111457342</v>
      </c>
      <c r="H31" s="1285">
        <f>SUM(H13:H30)</f>
        <v>67930</v>
      </c>
      <c r="I31" s="1311">
        <f t="shared" si="0"/>
        <v>55.704070587463505</v>
      </c>
    </row>
    <row r="32" spans="2:9" ht="5.15" customHeight="1" x14ac:dyDescent="0.35">
      <c r="B32" s="1130"/>
      <c r="C32" s="1130"/>
      <c r="D32" s="1130"/>
      <c r="E32" s="1130"/>
      <c r="F32" s="1130"/>
      <c r="G32" s="1130"/>
      <c r="H32" s="1130"/>
      <c r="I32" s="1130"/>
    </row>
    <row r="33" spans="2:9" x14ac:dyDescent="0.35">
      <c r="B33" s="1131" t="s">
        <v>282</v>
      </c>
      <c r="C33" s="1130"/>
      <c r="D33" s="1130"/>
      <c r="E33" s="1130"/>
      <c r="F33" s="1130"/>
      <c r="G33" s="1130"/>
      <c r="H33" s="1130"/>
      <c r="I33" s="1130"/>
    </row>
    <row r="34" spans="2:9" x14ac:dyDescent="0.35">
      <c r="B34" s="1131" t="s">
        <v>467</v>
      </c>
      <c r="C34" s="1130"/>
      <c r="D34" s="1130"/>
      <c r="E34" s="1130"/>
      <c r="F34" s="1130"/>
      <c r="G34" s="1130"/>
      <c r="H34" s="1130"/>
      <c r="I34" s="1130"/>
    </row>
    <row r="35" spans="2:9" x14ac:dyDescent="0.35">
      <c r="B35" s="1718" t="s">
        <v>468</v>
      </c>
      <c r="C35" s="1718"/>
      <c r="D35" s="1718"/>
      <c r="E35" s="1718"/>
      <c r="F35" s="1718"/>
      <c r="G35" s="1718"/>
      <c r="H35" s="1718"/>
      <c r="I35" s="1718"/>
    </row>
    <row r="36" spans="2:9" ht="16.5" x14ac:dyDescent="0.35">
      <c r="B36" s="1131" t="s">
        <v>483</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I1" s="1116" t="s">
        <v>96</v>
      </c>
      <c r="J1" s="1116" t="s">
        <v>67</v>
      </c>
      <c r="Q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19" t="s">
        <v>460</v>
      </c>
      <c r="C6" s="1719"/>
      <c r="D6" s="1719"/>
      <c r="E6" s="1719"/>
      <c r="F6" s="1719"/>
      <c r="G6" s="1719"/>
      <c r="H6" s="1719"/>
      <c r="I6" s="1719"/>
      <c r="J6" s="1118"/>
      <c r="K6" s="1118"/>
      <c r="L6" s="1119"/>
      <c r="M6" s="1119"/>
      <c r="N6" s="1119"/>
      <c r="O6" s="1119"/>
      <c r="P6" s="1119"/>
      <c r="Q6" s="1119"/>
    </row>
    <row r="7" spans="1:17" s="1120" customFormat="1" ht="15.75" customHeight="1" x14ac:dyDescent="0.25">
      <c r="A7" s="1117"/>
      <c r="B7" s="1720" t="str">
        <f>porsaad!$B$6</f>
        <v>Situación a 28 de febrero de 2025</v>
      </c>
      <c r="C7" s="1720"/>
      <c r="D7" s="1720"/>
      <c r="E7" s="1720"/>
      <c r="F7" s="1720"/>
      <c r="G7" s="1720"/>
      <c r="H7" s="1720"/>
      <c r="I7" s="1720"/>
      <c r="J7" s="1121"/>
      <c r="K7" s="1121"/>
      <c r="L7" s="1122"/>
      <c r="M7" s="1122"/>
      <c r="N7" s="1122"/>
      <c r="O7" s="1122"/>
      <c r="P7" s="1122"/>
      <c r="Q7" s="1122"/>
    </row>
    <row r="8" spans="1:17" ht="8.25" customHeight="1" x14ac:dyDescent="0.35">
      <c r="H8" s="1124"/>
    </row>
    <row r="9" spans="1:17" ht="15" customHeight="1" x14ac:dyDescent="0.35">
      <c r="B9" s="1721" t="s">
        <v>12</v>
      </c>
      <c r="C9" s="1724" t="s">
        <v>278</v>
      </c>
      <c r="D9" s="1133"/>
      <c r="E9" s="1133"/>
      <c r="F9" s="1133"/>
      <c r="G9" s="1133"/>
      <c r="H9" s="1133"/>
      <c r="I9" s="1134"/>
    </row>
    <row r="10" spans="1:17" ht="15.75" customHeight="1" x14ac:dyDescent="0.35">
      <c r="B10" s="1722"/>
      <c r="C10" s="1725"/>
      <c r="D10" s="1727" t="s">
        <v>133</v>
      </c>
      <c r="E10" s="1728"/>
      <c r="F10" s="1731" t="s">
        <v>134</v>
      </c>
      <c r="G10" s="1732"/>
      <c r="H10" s="1732"/>
      <c r="I10" s="1732"/>
    </row>
    <row r="11" spans="1:17" ht="40.5" customHeight="1" x14ac:dyDescent="0.35">
      <c r="B11" s="1722"/>
      <c r="C11" s="1725"/>
      <c r="D11" s="1729"/>
      <c r="E11" s="1730"/>
      <c r="F11" s="1733" t="s">
        <v>279</v>
      </c>
      <c r="G11" s="1734"/>
      <c r="H11" s="1731" t="s">
        <v>280</v>
      </c>
      <c r="I11" s="1732"/>
    </row>
    <row r="12" spans="1:17" ht="52.5" customHeight="1" x14ac:dyDescent="0.35">
      <c r="B12" s="1723"/>
      <c r="C12" s="1726"/>
      <c r="D12" s="1136" t="s">
        <v>9</v>
      </c>
      <c r="E12" s="1138" t="s">
        <v>281</v>
      </c>
      <c r="F12" s="1138" t="s">
        <v>9</v>
      </c>
      <c r="G12" s="1135" t="s">
        <v>281</v>
      </c>
      <c r="H12" s="1136" t="s">
        <v>9</v>
      </c>
      <c r="I12" s="1137" t="s">
        <v>281</v>
      </c>
    </row>
    <row r="13" spans="1:17" ht="12.75" customHeight="1" x14ac:dyDescent="0.35">
      <c r="B13" s="1125" t="s">
        <v>8</v>
      </c>
      <c r="C13" s="929">
        <f>D13+F13+H13</f>
        <v>16508</v>
      </c>
      <c r="D13" s="927">
        <v>36</v>
      </c>
      <c r="E13" s="1126">
        <v>0.21807608432275258</v>
      </c>
      <c r="F13" s="927">
        <v>417</v>
      </c>
      <c r="G13" s="1126">
        <v>2.5260479767385511</v>
      </c>
      <c r="H13" s="927">
        <v>16055</v>
      </c>
      <c r="I13" s="1126">
        <f>H13/C13*100</f>
        <v>97.255875938938701</v>
      </c>
    </row>
    <row r="14" spans="1:17" x14ac:dyDescent="0.35">
      <c r="B14" s="1125" t="s">
        <v>7</v>
      </c>
      <c r="C14" s="934">
        <f t="shared" ref="C14:C30" si="0">D14+F14+H14</f>
        <v>104</v>
      </c>
      <c r="D14" s="932">
        <v>1</v>
      </c>
      <c r="E14" s="1127">
        <v>0.96153846153846156</v>
      </c>
      <c r="F14" s="932">
        <v>69</v>
      </c>
      <c r="G14" s="1127">
        <v>66.34615384615384</v>
      </c>
      <c r="H14" s="932">
        <v>34</v>
      </c>
      <c r="I14" s="1127">
        <f t="shared" ref="I14:I31" si="1">H14/C14*100</f>
        <v>32.692307692307693</v>
      </c>
    </row>
    <row r="15" spans="1:17" x14ac:dyDescent="0.35">
      <c r="B15" s="1125" t="s">
        <v>37</v>
      </c>
      <c r="C15" s="934">
        <f t="shared" si="0"/>
        <v>431</v>
      </c>
      <c r="D15" s="932">
        <v>5</v>
      </c>
      <c r="E15" s="1127">
        <v>1.160092807424594</v>
      </c>
      <c r="F15" s="932">
        <v>221</v>
      </c>
      <c r="G15" s="1127">
        <v>51.27610208816705</v>
      </c>
      <c r="H15" s="932">
        <v>205</v>
      </c>
      <c r="I15" s="1127">
        <f t="shared" si="1"/>
        <v>47.563805104408353</v>
      </c>
    </row>
    <row r="16" spans="1:17" x14ac:dyDescent="0.35">
      <c r="B16" s="1125" t="s">
        <v>38</v>
      </c>
      <c r="C16" s="934">
        <f t="shared" si="0"/>
        <v>3652</v>
      </c>
      <c r="D16" s="932">
        <v>2</v>
      </c>
      <c r="E16" s="1127">
        <v>5.4764512595837894E-2</v>
      </c>
      <c r="F16" s="932">
        <v>1053</v>
      </c>
      <c r="G16" s="1127">
        <v>28.833515881708653</v>
      </c>
      <c r="H16" s="932">
        <v>2597</v>
      </c>
      <c r="I16" s="1127">
        <f t="shared" si="1"/>
        <v>71.111719605695512</v>
      </c>
    </row>
    <row r="17" spans="2:9" x14ac:dyDescent="0.35">
      <c r="B17" s="1125" t="s">
        <v>6</v>
      </c>
      <c r="C17" s="934">
        <f t="shared" si="0"/>
        <v>10759</v>
      </c>
      <c r="D17" s="932">
        <v>5</v>
      </c>
      <c r="E17" s="1127">
        <v>4.6472720513058834E-2</v>
      </c>
      <c r="F17" s="932">
        <v>725</v>
      </c>
      <c r="G17" s="1127">
        <v>6.7385444743935308</v>
      </c>
      <c r="H17" s="932">
        <v>10029</v>
      </c>
      <c r="I17" s="1127">
        <f t="shared" si="1"/>
        <v>93.214982805093399</v>
      </c>
    </row>
    <row r="18" spans="2:9" x14ac:dyDescent="0.35">
      <c r="B18" s="1125" t="s">
        <v>5</v>
      </c>
      <c r="C18" s="934">
        <f t="shared" si="0"/>
        <v>197</v>
      </c>
      <c r="D18" s="932">
        <v>1</v>
      </c>
      <c r="E18" s="1127">
        <v>0.50761421319796951</v>
      </c>
      <c r="F18" s="932">
        <v>85</v>
      </c>
      <c r="G18" s="1127">
        <v>43.147208121827411</v>
      </c>
      <c r="H18" s="932">
        <v>111</v>
      </c>
      <c r="I18" s="1127">
        <f t="shared" si="1"/>
        <v>56.345177664974621</v>
      </c>
    </row>
    <row r="19" spans="2:9" x14ac:dyDescent="0.35">
      <c r="B19" s="1125" t="s">
        <v>4</v>
      </c>
      <c r="C19" s="934">
        <f t="shared" si="0"/>
        <v>152</v>
      </c>
      <c r="D19" s="932">
        <v>17</v>
      </c>
      <c r="E19" s="1127">
        <v>11.184210526315789</v>
      </c>
      <c r="F19" s="932">
        <v>123</v>
      </c>
      <c r="G19" s="1127">
        <v>80.921052631578945</v>
      </c>
      <c r="H19" s="932">
        <v>12</v>
      </c>
      <c r="I19" s="1127">
        <f t="shared" si="1"/>
        <v>7.8947368421052628</v>
      </c>
    </row>
    <row r="20" spans="2:9" x14ac:dyDescent="0.35">
      <c r="B20" s="1125" t="s">
        <v>40</v>
      </c>
      <c r="C20" s="934">
        <f t="shared" si="0"/>
        <v>2990</v>
      </c>
      <c r="D20" s="932">
        <v>12</v>
      </c>
      <c r="E20" s="1127">
        <v>0.40133779264214042</v>
      </c>
      <c r="F20" s="932">
        <v>1796</v>
      </c>
      <c r="G20" s="1127">
        <v>60.066889632107021</v>
      </c>
      <c r="H20" s="932">
        <v>1182</v>
      </c>
      <c r="I20" s="1127">
        <f t="shared" si="1"/>
        <v>39.531772575250834</v>
      </c>
    </row>
    <row r="21" spans="2:9" x14ac:dyDescent="0.35">
      <c r="B21" s="1125" t="s">
        <v>41</v>
      </c>
      <c r="C21" s="934">
        <f t="shared" si="0"/>
        <v>39332</v>
      </c>
      <c r="D21" s="932">
        <v>21</v>
      </c>
      <c r="E21" s="1127">
        <v>5.3391640394589643E-2</v>
      </c>
      <c r="F21" s="932">
        <v>4036</v>
      </c>
      <c r="G21" s="1127">
        <v>10.261364792026848</v>
      </c>
      <c r="H21" s="932">
        <v>35275</v>
      </c>
      <c r="I21" s="1127">
        <f t="shared" si="1"/>
        <v>89.685243567578567</v>
      </c>
    </row>
    <row r="22" spans="2:9" x14ac:dyDescent="0.35">
      <c r="B22" s="1125" t="s">
        <v>3</v>
      </c>
      <c r="C22" s="934">
        <f t="shared" si="0"/>
        <v>9267</v>
      </c>
      <c r="D22" s="932">
        <v>1100</v>
      </c>
      <c r="E22" s="1127">
        <v>11.870076615949067</v>
      </c>
      <c r="F22" s="932">
        <v>1487</v>
      </c>
      <c r="G22" s="1127">
        <v>16.046185389014784</v>
      </c>
      <c r="H22" s="932">
        <v>6680</v>
      </c>
      <c r="I22" s="1127">
        <f t="shared" si="1"/>
        <v>72.083737995036145</v>
      </c>
    </row>
    <row r="23" spans="2:9" x14ac:dyDescent="0.35">
      <c r="B23" s="1125" t="s">
        <v>2</v>
      </c>
      <c r="C23" s="934">
        <f t="shared" si="0"/>
        <v>5268</v>
      </c>
      <c r="D23" s="932">
        <v>12</v>
      </c>
      <c r="E23" s="1127">
        <v>0.22779043280182232</v>
      </c>
      <c r="F23" s="932">
        <v>1729</v>
      </c>
      <c r="G23" s="1127">
        <v>32.820804859529233</v>
      </c>
      <c r="H23" s="932">
        <v>3527</v>
      </c>
      <c r="I23" s="1127">
        <f t="shared" si="1"/>
        <v>66.951404707668942</v>
      </c>
    </row>
    <row r="24" spans="2:9" x14ac:dyDescent="0.35">
      <c r="B24" s="1125" t="s">
        <v>35</v>
      </c>
      <c r="C24" s="934">
        <f t="shared" si="0"/>
        <v>1214</v>
      </c>
      <c r="D24" s="932">
        <v>17</v>
      </c>
      <c r="E24" s="1127">
        <v>1.4003294892915981</v>
      </c>
      <c r="F24" s="932">
        <v>6</v>
      </c>
      <c r="G24" s="1127">
        <v>0.49423393739703458</v>
      </c>
      <c r="H24" s="932">
        <v>1191</v>
      </c>
      <c r="I24" s="1127">
        <f t="shared" si="1"/>
        <v>98.105436573311366</v>
      </c>
    </row>
    <row r="25" spans="2:9" x14ac:dyDescent="0.35">
      <c r="B25" s="1125" t="s">
        <v>42</v>
      </c>
      <c r="C25" s="934">
        <f t="shared" si="0"/>
        <v>16081</v>
      </c>
      <c r="D25" s="932">
        <v>638</v>
      </c>
      <c r="E25" s="1127">
        <v>3.9674149617561096</v>
      </c>
      <c r="F25" s="932">
        <v>1103</v>
      </c>
      <c r="G25" s="1127">
        <v>6.8590261799639327</v>
      </c>
      <c r="H25" s="932">
        <v>14340</v>
      </c>
      <c r="I25" s="1127">
        <f t="shared" si="1"/>
        <v>89.173558858279961</v>
      </c>
    </row>
    <row r="26" spans="2:9" x14ac:dyDescent="0.35">
      <c r="B26" s="1125" t="s">
        <v>43</v>
      </c>
      <c r="C26" s="934">
        <f t="shared" si="0"/>
        <v>6881</v>
      </c>
      <c r="D26" s="932">
        <v>5</v>
      </c>
      <c r="E26" s="1127">
        <v>7.2663856997529433E-2</v>
      </c>
      <c r="F26" s="932">
        <v>52</v>
      </c>
      <c r="G26" s="1127">
        <v>0.75570411277430605</v>
      </c>
      <c r="H26" s="932">
        <v>6824</v>
      </c>
      <c r="I26" s="1127">
        <f t="shared" si="1"/>
        <v>99.171632030228167</v>
      </c>
    </row>
    <row r="27" spans="2:9" x14ac:dyDescent="0.35">
      <c r="B27" s="1125" t="s">
        <v>44</v>
      </c>
      <c r="C27" s="934">
        <f t="shared" si="0"/>
        <v>451</v>
      </c>
      <c r="D27" s="932">
        <v>124</v>
      </c>
      <c r="E27" s="1127">
        <v>27.494456762749447</v>
      </c>
      <c r="F27" s="932">
        <v>21</v>
      </c>
      <c r="G27" s="1127">
        <v>4.6563192904656319</v>
      </c>
      <c r="H27" s="932">
        <v>306</v>
      </c>
      <c r="I27" s="1127">
        <f t="shared" si="1"/>
        <v>67.849223946784917</v>
      </c>
    </row>
    <row r="28" spans="2:9" x14ac:dyDescent="0.35">
      <c r="B28" s="1125" t="s">
        <v>45</v>
      </c>
      <c r="C28" s="934">
        <f t="shared" si="0"/>
        <v>14511</v>
      </c>
      <c r="D28" s="932">
        <v>1340</v>
      </c>
      <c r="E28" s="1127">
        <v>9.2343739232306525</v>
      </c>
      <c r="F28" s="932">
        <v>3594</v>
      </c>
      <c r="G28" s="1127">
        <v>24.767417820963409</v>
      </c>
      <c r="H28" s="932">
        <v>9577</v>
      </c>
      <c r="I28" s="1127">
        <f t="shared" si="1"/>
        <v>65.998208255805949</v>
      </c>
    </row>
    <row r="29" spans="2:9" x14ac:dyDescent="0.35">
      <c r="B29" s="1125" t="s">
        <v>46</v>
      </c>
      <c r="C29" s="934">
        <f t="shared" si="0"/>
        <v>1117</v>
      </c>
      <c r="D29" s="932">
        <v>368</v>
      </c>
      <c r="E29" s="1127">
        <v>32.945389435989256</v>
      </c>
      <c r="F29" s="932">
        <v>546</v>
      </c>
      <c r="G29" s="1127">
        <v>48.880931065353629</v>
      </c>
      <c r="H29" s="932">
        <v>203</v>
      </c>
      <c r="I29" s="1127">
        <f t="shared" si="1"/>
        <v>18.173679498657116</v>
      </c>
    </row>
    <row r="30" spans="2:9" x14ac:dyDescent="0.35">
      <c r="B30" s="1125" t="s">
        <v>1</v>
      </c>
      <c r="C30" s="1128">
        <f t="shared" si="0"/>
        <v>324</v>
      </c>
      <c r="D30" s="954">
        <v>1</v>
      </c>
      <c r="E30" s="1129">
        <v>0.30864197530864196</v>
      </c>
      <c r="F30" s="954">
        <v>100</v>
      </c>
      <c r="G30" s="1129">
        <v>30.864197530864196</v>
      </c>
      <c r="H30" s="954">
        <v>223</v>
      </c>
      <c r="I30" s="1129">
        <f t="shared" si="1"/>
        <v>68.827160493827151</v>
      </c>
    </row>
    <row r="31" spans="2:9" x14ac:dyDescent="0.35">
      <c r="B31" s="1309" t="s">
        <v>0</v>
      </c>
      <c r="C31" s="1310">
        <f>SUM(C13:C30)</f>
        <v>129239</v>
      </c>
      <c r="D31" s="1285">
        <f>SUM(D13:D30)</f>
        <v>3705</v>
      </c>
      <c r="E31" s="1311">
        <f t="shared" ref="E31" si="2">D31/C31*100</f>
        <v>2.866781699022741</v>
      </c>
      <c r="F31" s="1285">
        <f>SUM(F13:F30)</f>
        <v>17163</v>
      </c>
      <c r="G31" s="1311">
        <f t="shared" ref="G31" si="3">F31/C31*100</f>
        <v>13.280047044622753</v>
      </c>
      <c r="H31" s="1285">
        <f>SUM(H13:H30)</f>
        <v>108371</v>
      </c>
      <c r="I31" s="1311">
        <f t="shared" si="1"/>
        <v>83.853171256354514</v>
      </c>
    </row>
    <row r="32" spans="2:9" x14ac:dyDescent="0.35">
      <c r="B32" s="1130"/>
      <c r="C32" s="1130"/>
      <c r="D32" s="1130"/>
      <c r="E32" s="1130"/>
      <c r="F32" s="1130"/>
      <c r="G32" s="1130"/>
      <c r="H32" s="1130"/>
      <c r="I32" s="1130"/>
    </row>
    <row r="33" spans="2:9" x14ac:dyDescent="0.35">
      <c r="B33" s="1131" t="s">
        <v>282</v>
      </c>
      <c r="C33" s="1130"/>
      <c r="D33" s="1130"/>
      <c r="E33" s="1130"/>
      <c r="F33" s="1130"/>
      <c r="G33" s="1130"/>
      <c r="H33" s="1130"/>
      <c r="I33" s="1130"/>
    </row>
    <row r="34" spans="2:9" x14ac:dyDescent="0.35">
      <c r="B34" s="1131"/>
      <c r="C34" s="1130"/>
      <c r="D34" s="1130"/>
      <c r="E34" s="1130"/>
      <c r="F34" s="1130"/>
      <c r="G34" s="1130"/>
      <c r="H34" s="1130"/>
      <c r="I34" s="1130"/>
    </row>
    <row r="35" spans="2:9" x14ac:dyDescent="0.35">
      <c r="B35" s="1718"/>
      <c r="C35" s="1718"/>
      <c r="D35" s="1718"/>
      <c r="E35" s="1718"/>
      <c r="F35" s="1718"/>
      <c r="G35" s="1718"/>
      <c r="H35" s="1718"/>
      <c r="I35" s="1718"/>
    </row>
    <row r="36" spans="2:9" x14ac:dyDescent="0.3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1796875" style="1123" customWidth="1"/>
    <col min="4" max="4" width="12.26953125" style="1123" bestFit="1" customWidth="1"/>
    <col min="5" max="5" width="15.1796875" style="1123" customWidth="1"/>
    <col min="6" max="6" width="13.54296875" style="1123" customWidth="1"/>
    <col min="7" max="7" width="1.1796875" style="1123" customWidth="1"/>
    <col min="8" max="8" width="12.453125" style="1123" customWidth="1"/>
    <col min="9" max="9" width="14.81640625" style="1123" customWidth="1"/>
    <col min="10" max="10" width="1.1796875" style="1123" customWidth="1"/>
    <col min="11" max="11" width="12.453125" style="1123" customWidth="1"/>
    <col min="12" max="12" width="14.7265625" style="1123" customWidth="1"/>
    <col min="13" max="16384" width="11.453125" style="1123"/>
  </cols>
  <sheetData>
    <row r="1" spans="1:15" s="1116" customFormat="1" x14ac:dyDescent="0.35">
      <c r="A1" s="1116" t="s">
        <v>96</v>
      </c>
      <c r="B1" s="1116" t="s">
        <v>56</v>
      </c>
      <c r="N1" s="1116" t="s">
        <v>81</v>
      </c>
    </row>
    <row r="2" spans="1:15" s="1116" customFormat="1" x14ac:dyDescent="0.35"/>
    <row r="3" spans="1:15" s="1116" customFormat="1" x14ac:dyDescent="0.35"/>
    <row r="4" spans="1:15" s="1116" customFormat="1" x14ac:dyDescent="0.35"/>
    <row r="5" spans="1:15" s="1116" customFormat="1" ht="16.5" customHeight="1" x14ac:dyDescent="0.35"/>
    <row r="6" spans="1:15" s="1120" customFormat="1" ht="38.25" customHeight="1" x14ac:dyDescent="0.25">
      <c r="A6" s="1117"/>
      <c r="B6" s="1719" t="s">
        <v>461</v>
      </c>
      <c r="C6" s="1719"/>
      <c r="D6" s="1719"/>
      <c r="E6" s="1719"/>
      <c r="F6" s="1719"/>
      <c r="G6" s="1719"/>
      <c r="H6" s="1719"/>
      <c r="I6" s="1719"/>
      <c r="J6" s="1719"/>
      <c r="K6" s="1719"/>
      <c r="L6" s="1719"/>
      <c r="M6" s="1119"/>
      <c r="N6" s="1119"/>
      <c r="O6" s="1119"/>
    </row>
    <row r="7" spans="1:15" s="1120" customFormat="1" ht="15.75" customHeight="1" x14ac:dyDescent="0.25">
      <c r="A7" s="1117"/>
      <c r="B7" s="1720" t="str">
        <f>porsaad!$B$6</f>
        <v>Situación a 28 de febrero de 2025</v>
      </c>
      <c r="C7" s="1720"/>
      <c r="D7" s="1720"/>
      <c r="E7" s="1720"/>
      <c r="F7" s="1720"/>
      <c r="G7" s="1720"/>
      <c r="H7" s="1720"/>
      <c r="I7" s="1720"/>
      <c r="J7" s="1720"/>
      <c r="K7" s="1720"/>
      <c r="L7" s="1720"/>
      <c r="M7" s="1122"/>
      <c r="N7" s="1122"/>
      <c r="O7" s="1122"/>
    </row>
    <row r="8" spans="1:15" ht="8.25" customHeight="1" x14ac:dyDescent="0.35"/>
    <row r="9" spans="1:15" ht="15" customHeight="1" x14ac:dyDescent="0.35">
      <c r="B9" s="1738" t="s">
        <v>12</v>
      </c>
      <c r="D9" s="1735" t="s">
        <v>29</v>
      </c>
      <c r="E9" s="1744" t="s">
        <v>211</v>
      </c>
      <c r="F9" s="1740"/>
      <c r="G9" s="1139"/>
      <c r="H9" s="1721" t="s">
        <v>284</v>
      </c>
      <c r="I9" s="1740"/>
      <c r="J9" s="1139"/>
      <c r="K9" s="1721" t="s">
        <v>283</v>
      </c>
      <c r="L9" s="1740"/>
    </row>
    <row r="10" spans="1:15" ht="15.75" customHeight="1" x14ac:dyDescent="0.35">
      <c r="B10" s="1739"/>
      <c r="D10" s="1736"/>
      <c r="E10" s="1745"/>
      <c r="F10" s="1741"/>
      <c r="G10" s="1139"/>
      <c r="H10" s="1722"/>
      <c r="I10" s="1741"/>
      <c r="J10" s="1139"/>
      <c r="K10" s="1722"/>
      <c r="L10" s="1741"/>
    </row>
    <row r="11" spans="1:15" x14ac:dyDescent="0.35">
      <c r="B11" s="1739"/>
      <c r="D11" s="1736"/>
      <c r="E11" s="1745"/>
      <c r="F11" s="1741"/>
      <c r="G11" s="1139"/>
      <c r="H11" s="1722"/>
      <c r="I11" s="1741"/>
      <c r="J11" s="1139"/>
      <c r="K11" s="1722"/>
      <c r="L11" s="1741"/>
    </row>
    <row r="12" spans="1:15" ht="33" customHeight="1" x14ac:dyDescent="0.35">
      <c r="B12" s="1739"/>
      <c r="D12" s="1737"/>
      <c r="E12" s="1745"/>
      <c r="F12" s="1741"/>
      <c r="G12" s="1139"/>
      <c r="H12" s="1742"/>
      <c r="I12" s="1743"/>
      <c r="J12" s="1139"/>
      <c r="K12" s="1742"/>
      <c r="L12" s="1743"/>
    </row>
    <row r="13" spans="1:15" ht="29" x14ac:dyDescent="0.35">
      <c r="B13" s="1722"/>
      <c r="D13" s="1143" t="s">
        <v>9</v>
      </c>
      <c r="E13" s="1145" t="s">
        <v>9</v>
      </c>
      <c r="F13" s="1144" t="s">
        <v>187</v>
      </c>
      <c r="G13" s="1139"/>
      <c r="H13" s="1132" t="s">
        <v>9</v>
      </c>
      <c r="I13" s="1144" t="s">
        <v>285</v>
      </c>
      <c r="J13" s="1139"/>
      <c r="K13" s="1132" t="s">
        <v>9</v>
      </c>
      <c r="L13" s="1144" t="s">
        <v>187</v>
      </c>
    </row>
    <row r="14" spans="1:15" ht="12.75" customHeight="1" x14ac:dyDescent="0.35">
      <c r="B14" s="1140" t="s">
        <v>8</v>
      </c>
      <c r="D14" s="929">
        <f>'21solsaad'!D10</f>
        <v>423413</v>
      </c>
      <c r="E14" s="929">
        <f>'10pendResol'!H13</f>
        <v>30725</v>
      </c>
      <c r="F14" s="1044">
        <f>E14/$D14*100</f>
        <v>7.2565084208562318</v>
      </c>
      <c r="G14" s="930"/>
      <c r="H14" s="929">
        <f>'10pendPrest'!H13</f>
        <v>16055</v>
      </c>
      <c r="I14" s="1044">
        <f t="shared" ref="I14:I32" si="0">H14/$K14*100</f>
        <v>34.320222317229586</v>
      </c>
      <c r="J14" s="930"/>
      <c r="K14" s="929">
        <f t="shared" ref="K14:K31" si="1">E14+H14</f>
        <v>46780</v>
      </c>
      <c r="L14" s="1044">
        <f t="shared" ref="L14:L32" si="2">K14/D14*100</f>
        <v>11.04831452978534</v>
      </c>
    </row>
    <row r="15" spans="1:15" x14ac:dyDescent="0.35">
      <c r="B15" s="1141" t="s">
        <v>7</v>
      </c>
      <c r="D15" s="934">
        <f>'21solsaad'!D11</f>
        <v>57888</v>
      </c>
      <c r="E15" s="934">
        <f>'10pendResol'!H14</f>
        <v>512</v>
      </c>
      <c r="F15" s="1045">
        <f t="shared" ref="F15:F31" si="3">E15/$D15*100</f>
        <v>0.88446655610834712</v>
      </c>
      <c r="G15" s="930"/>
      <c r="H15" s="934">
        <f>'10pendPrest'!H14</f>
        <v>34</v>
      </c>
      <c r="I15" s="1045">
        <f t="shared" si="0"/>
        <v>6.2271062271062272</v>
      </c>
      <c r="J15" s="930"/>
      <c r="K15" s="934">
        <f t="shared" si="1"/>
        <v>546</v>
      </c>
      <c r="L15" s="1045">
        <f t="shared" si="2"/>
        <v>0.94320066334991715</v>
      </c>
    </row>
    <row r="16" spans="1:15" x14ac:dyDescent="0.35">
      <c r="B16" s="1141" t="s">
        <v>37</v>
      </c>
      <c r="D16" s="934">
        <f>'21solsaad'!D12</f>
        <v>51675</v>
      </c>
      <c r="E16" s="934">
        <f>'10pendResol'!H15</f>
        <v>3404</v>
      </c>
      <c r="F16" s="1045">
        <f t="shared" si="3"/>
        <v>6.5873246250604742</v>
      </c>
      <c r="G16" s="930"/>
      <c r="H16" s="934">
        <f>'10pendPrest'!H15</f>
        <v>205</v>
      </c>
      <c r="I16" s="1045">
        <f t="shared" si="0"/>
        <v>5.6802438348573014</v>
      </c>
      <c r="J16" s="930"/>
      <c r="K16" s="934">
        <f t="shared" si="1"/>
        <v>3609</v>
      </c>
      <c r="L16" s="1045">
        <f t="shared" si="2"/>
        <v>6.9840348330914361</v>
      </c>
    </row>
    <row r="17" spans="2:12" x14ac:dyDescent="0.35">
      <c r="B17" s="1141" t="s">
        <v>38</v>
      </c>
      <c r="D17" s="934">
        <f>'21solsaad'!D13</f>
        <v>46508</v>
      </c>
      <c r="E17" s="934">
        <f>'10pendResol'!H16</f>
        <v>1295</v>
      </c>
      <c r="F17" s="1045">
        <f t="shared" si="3"/>
        <v>2.7844671884406984</v>
      </c>
      <c r="G17" s="930"/>
      <c r="H17" s="934">
        <f>'10pendPrest'!H16</f>
        <v>2597</v>
      </c>
      <c r="I17" s="1045">
        <f t="shared" si="0"/>
        <v>66.72661870503596</v>
      </c>
      <c r="J17" s="930"/>
      <c r="K17" s="934">
        <f t="shared" si="1"/>
        <v>3892</v>
      </c>
      <c r="L17" s="1045">
        <f t="shared" si="2"/>
        <v>8.3684527393136676</v>
      </c>
    </row>
    <row r="18" spans="2:12" x14ac:dyDescent="0.35">
      <c r="B18" s="1141" t="s">
        <v>6</v>
      </c>
      <c r="D18" s="934">
        <f>'21solsaad'!D14</f>
        <v>76187</v>
      </c>
      <c r="E18" s="934">
        <f>'10pendResol'!H17</f>
        <v>7243</v>
      </c>
      <c r="F18" s="1045">
        <f>E18/$D18*100</f>
        <v>9.5068712510008275</v>
      </c>
      <c r="G18" s="930"/>
      <c r="H18" s="934">
        <f>'10pendPrest'!H17</f>
        <v>10029</v>
      </c>
      <c r="I18" s="1045">
        <f t="shared" si="0"/>
        <v>58.065076424270501</v>
      </c>
      <c r="J18" s="930"/>
      <c r="K18" s="934">
        <f t="shared" si="1"/>
        <v>17272</v>
      </c>
      <c r="L18" s="1045">
        <f t="shared" si="2"/>
        <v>22.670534343129408</v>
      </c>
    </row>
    <row r="19" spans="2:12" x14ac:dyDescent="0.35">
      <c r="B19" s="1141" t="s">
        <v>5</v>
      </c>
      <c r="D19" s="934">
        <f>'21solsaad'!D15</f>
        <v>23198</v>
      </c>
      <c r="E19" s="934">
        <f>'10pendResol'!H18</f>
        <v>112</v>
      </c>
      <c r="F19" s="1045">
        <f t="shared" si="3"/>
        <v>0.48280024140012073</v>
      </c>
      <c r="G19" s="930"/>
      <c r="H19" s="934">
        <f>'10pendPrest'!H18</f>
        <v>111</v>
      </c>
      <c r="I19" s="1045">
        <f t="shared" si="0"/>
        <v>49.775784753363226</v>
      </c>
      <c r="J19" s="930"/>
      <c r="K19" s="934">
        <f t="shared" si="1"/>
        <v>223</v>
      </c>
      <c r="L19" s="1045">
        <f t="shared" si="2"/>
        <v>0.96128976635916885</v>
      </c>
    </row>
    <row r="20" spans="2:12" x14ac:dyDescent="0.35">
      <c r="B20" s="1141" t="s">
        <v>4</v>
      </c>
      <c r="D20" s="934">
        <f>'21solsaad'!D16</f>
        <v>160402</v>
      </c>
      <c r="E20" s="934">
        <f>'10pendResol'!H19</f>
        <v>45</v>
      </c>
      <c r="F20" s="1045">
        <f t="shared" si="3"/>
        <v>2.8054513035997059E-2</v>
      </c>
      <c r="G20" s="930"/>
      <c r="H20" s="934">
        <f>'10pendPrest'!H19</f>
        <v>12</v>
      </c>
      <c r="I20" s="1045">
        <f t="shared" si="0"/>
        <v>21.052631578947366</v>
      </c>
      <c r="J20" s="930"/>
      <c r="K20" s="934">
        <f t="shared" si="1"/>
        <v>57</v>
      </c>
      <c r="L20" s="1045">
        <f t="shared" si="2"/>
        <v>3.5535716512262935E-2</v>
      </c>
    </row>
    <row r="21" spans="2:12" x14ac:dyDescent="0.35">
      <c r="B21" s="1141" t="s">
        <v>40</v>
      </c>
      <c r="D21" s="934">
        <f>'21solsaad'!D17</f>
        <v>100632</v>
      </c>
      <c r="E21" s="934">
        <f>'10pendResol'!H20</f>
        <v>578</v>
      </c>
      <c r="F21" s="1045">
        <f t="shared" si="3"/>
        <v>0.57436998171555764</v>
      </c>
      <c r="G21" s="930"/>
      <c r="H21" s="934">
        <f>'10pendPrest'!H20</f>
        <v>1182</v>
      </c>
      <c r="I21" s="1045">
        <f t="shared" si="0"/>
        <v>67.159090909090907</v>
      </c>
      <c r="J21" s="930"/>
      <c r="K21" s="934">
        <f t="shared" si="1"/>
        <v>1760</v>
      </c>
      <c r="L21" s="1045">
        <f t="shared" si="2"/>
        <v>1.7489466571269576</v>
      </c>
    </row>
    <row r="22" spans="2:12" x14ac:dyDescent="0.35">
      <c r="B22" s="1141" t="s">
        <v>41</v>
      </c>
      <c r="D22" s="934">
        <f>'21solsaad'!D18</f>
        <v>386600</v>
      </c>
      <c r="E22" s="934">
        <f>'10pendResol'!H21</f>
        <v>7670</v>
      </c>
      <c r="F22" s="1045">
        <f t="shared" si="3"/>
        <v>1.9839627521986549</v>
      </c>
      <c r="G22" s="930"/>
      <c r="H22" s="934">
        <f>'10pendPrest'!H21</f>
        <v>35275</v>
      </c>
      <c r="I22" s="1045">
        <f t="shared" si="0"/>
        <v>82.139946443124927</v>
      </c>
      <c r="J22" s="930"/>
      <c r="K22" s="934">
        <f t="shared" si="1"/>
        <v>42945</v>
      </c>
      <c r="L22" s="1045">
        <f t="shared" si="2"/>
        <v>11.108380755302639</v>
      </c>
    </row>
    <row r="23" spans="2:12" x14ac:dyDescent="0.35">
      <c r="B23" s="1141" t="s">
        <v>3</v>
      </c>
      <c r="D23" s="934">
        <f>'21solsaad'!D19</f>
        <v>219504</v>
      </c>
      <c r="E23" s="934">
        <f>'10pendResol'!H22</f>
        <v>9763</v>
      </c>
      <c r="F23" s="1045">
        <f t="shared" si="3"/>
        <v>4.4477549384065895</v>
      </c>
      <c r="G23" s="930"/>
      <c r="H23" s="934">
        <f>'10pendPrest'!H22</f>
        <v>6680</v>
      </c>
      <c r="I23" s="1045">
        <f t="shared" si="0"/>
        <v>40.625190050477407</v>
      </c>
      <c r="J23" s="930"/>
      <c r="K23" s="934">
        <f t="shared" si="1"/>
        <v>16443</v>
      </c>
      <c r="L23" s="1045">
        <f t="shared" si="2"/>
        <v>7.4909796632407613</v>
      </c>
    </row>
    <row r="24" spans="2:12" x14ac:dyDescent="0.35">
      <c r="B24" s="1141" t="s">
        <v>2</v>
      </c>
      <c r="D24" s="934">
        <f>'21solsaad'!D20</f>
        <v>59616</v>
      </c>
      <c r="E24" s="934">
        <f>'10pendResol'!H23</f>
        <v>256</v>
      </c>
      <c r="F24" s="1045">
        <f t="shared" si="3"/>
        <v>0.42941492216854538</v>
      </c>
      <c r="G24" s="930"/>
      <c r="H24" s="934">
        <f>'10pendPrest'!H23</f>
        <v>3527</v>
      </c>
      <c r="I24" s="1045">
        <f t="shared" si="0"/>
        <v>93.232883954533435</v>
      </c>
      <c r="J24" s="930"/>
      <c r="K24" s="934">
        <f t="shared" si="1"/>
        <v>3783</v>
      </c>
      <c r="L24" s="1045">
        <f t="shared" si="2"/>
        <v>6.3456119162640903</v>
      </c>
    </row>
    <row r="25" spans="2:12" x14ac:dyDescent="0.35">
      <c r="B25" s="1141" t="s">
        <v>35</v>
      </c>
      <c r="D25" s="934">
        <f>'21solsaad'!D21</f>
        <v>85269</v>
      </c>
      <c r="E25" s="934">
        <f>'10pendResol'!H24</f>
        <v>48</v>
      </c>
      <c r="F25" s="1045">
        <f t="shared" si="3"/>
        <v>5.6292439221757029E-2</v>
      </c>
      <c r="G25" s="930"/>
      <c r="H25" s="934">
        <f>'10pendPrest'!H24</f>
        <v>1191</v>
      </c>
      <c r="I25" s="1045">
        <f t="shared" si="0"/>
        <v>96.125907990314772</v>
      </c>
      <c r="J25" s="930"/>
      <c r="K25" s="934">
        <f t="shared" si="1"/>
        <v>1239</v>
      </c>
      <c r="L25" s="1045">
        <f t="shared" si="2"/>
        <v>1.4530485874116033</v>
      </c>
    </row>
    <row r="26" spans="2:12" x14ac:dyDescent="0.35">
      <c r="B26" s="1141" t="s">
        <v>42</v>
      </c>
      <c r="D26" s="934">
        <f>'21solsaad'!D22</f>
        <v>262487</v>
      </c>
      <c r="E26" s="934">
        <f>'10pendResol'!H25</f>
        <v>225</v>
      </c>
      <c r="F26" s="1045">
        <f t="shared" si="3"/>
        <v>8.5718530822478822E-2</v>
      </c>
      <c r="G26" s="930"/>
      <c r="H26" s="934">
        <f>'10pendPrest'!H25</f>
        <v>14340</v>
      </c>
      <c r="I26" s="1045">
        <f t="shared" si="0"/>
        <v>98.455200823892895</v>
      </c>
      <c r="J26" s="930"/>
      <c r="K26" s="934">
        <f t="shared" si="1"/>
        <v>14565</v>
      </c>
      <c r="L26" s="1045">
        <f t="shared" si="2"/>
        <v>5.5488462285751297</v>
      </c>
    </row>
    <row r="27" spans="2:12" x14ac:dyDescent="0.35">
      <c r="B27" s="1141" t="s">
        <v>43</v>
      </c>
      <c r="D27" s="934">
        <f>'21solsaad'!D23</f>
        <v>67463</v>
      </c>
      <c r="E27" s="934">
        <f>'10pendResol'!H26</f>
        <v>5774</v>
      </c>
      <c r="F27" s="1045">
        <f t="shared" si="3"/>
        <v>8.5587655455583054</v>
      </c>
      <c r="G27" s="930"/>
      <c r="H27" s="934">
        <f>'10pendPrest'!H26</f>
        <v>6824</v>
      </c>
      <c r="I27" s="1045">
        <f t="shared" si="0"/>
        <v>54.167328147324966</v>
      </c>
      <c r="J27" s="930"/>
      <c r="K27" s="934">
        <f t="shared" si="1"/>
        <v>12598</v>
      </c>
      <c r="L27" s="1045">
        <f t="shared" si="2"/>
        <v>18.673939789217794</v>
      </c>
    </row>
    <row r="28" spans="2:12" x14ac:dyDescent="0.35">
      <c r="B28" s="1141" t="s">
        <v>44</v>
      </c>
      <c r="D28" s="934">
        <f>'21solsaad'!D24</f>
        <v>20949</v>
      </c>
      <c r="E28" s="934">
        <f>'10pendResol'!H27</f>
        <v>65</v>
      </c>
      <c r="F28" s="1045">
        <f t="shared" si="3"/>
        <v>0.31027734020716979</v>
      </c>
      <c r="G28" s="930"/>
      <c r="H28" s="934">
        <f>'10pendPrest'!H27</f>
        <v>306</v>
      </c>
      <c r="I28" s="1045">
        <f t="shared" si="0"/>
        <v>82.479784366576823</v>
      </c>
      <c r="J28" s="930"/>
      <c r="K28" s="934">
        <f t="shared" si="1"/>
        <v>371</v>
      </c>
      <c r="L28" s="1045">
        <f t="shared" si="2"/>
        <v>1.7709675879516922</v>
      </c>
    </row>
    <row r="29" spans="2:12" x14ac:dyDescent="0.35">
      <c r="B29" s="1141" t="s">
        <v>45</v>
      </c>
      <c r="D29" s="934">
        <f>'21solsaad'!D25</f>
        <v>117866</v>
      </c>
      <c r="E29" s="934">
        <f>'10pendResol'!H28</f>
        <v>145</v>
      </c>
      <c r="F29" s="1045">
        <f t="shared" si="3"/>
        <v>0.12302105781141295</v>
      </c>
      <c r="G29" s="930"/>
      <c r="H29" s="934">
        <f>'10pendPrest'!H28</f>
        <v>9577</v>
      </c>
      <c r="I29" s="1045">
        <f t="shared" si="0"/>
        <v>98.508537337996287</v>
      </c>
      <c r="J29" s="930"/>
      <c r="K29" s="934">
        <f t="shared" si="1"/>
        <v>9722</v>
      </c>
      <c r="L29" s="1045">
        <f t="shared" si="2"/>
        <v>8.2483498209831509</v>
      </c>
    </row>
    <row r="30" spans="2:12" x14ac:dyDescent="0.35">
      <c r="B30" s="1141" t="s">
        <v>46</v>
      </c>
      <c r="D30" s="934">
        <f>'21solsaad'!D26</f>
        <v>14827</v>
      </c>
      <c r="E30" s="934">
        <f>'10pendResol'!H29</f>
        <v>27</v>
      </c>
      <c r="F30" s="1045">
        <f t="shared" si="3"/>
        <v>0.1821002225669387</v>
      </c>
      <c r="G30" s="930"/>
      <c r="H30" s="934">
        <f>'10pendPrest'!H29</f>
        <v>203</v>
      </c>
      <c r="I30" s="1045">
        <f t="shared" si="0"/>
        <v>88.260869565217391</v>
      </c>
      <c r="J30" s="930"/>
      <c r="K30" s="934">
        <f t="shared" si="1"/>
        <v>230</v>
      </c>
      <c r="L30" s="1045">
        <f t="shared" si="2"/>
        <v>1.551224118162811</v>
      </c>
    </row>
    <row r="31" spans="2:12" x14ac:dyDescent="0.35">
      <c r="B31" s="1142" t="s">
        <v>1</v>
      </c>
      <c r="D31" s="1128">
        <f>'21solsaad'!D27</f>
        <v>5676</v>
      </c>
      <c r="E31" s="1128">
        <f>'10pendResol'!H30</f>
        <v>43</v>
      </c>
      <c r="F31" s="1046">
        <f t="shared" si="3"/>
        <v>0.75757575757575757</v>
      </c>
      <c r="G31" s="930"/>
      <c r="H31" s="1128">
        <f>'10pendPrest'!H30</f>
        <v>223</v>
      </c>
      <c r="I31" s="1046">
        <f t="shared" si="0"/>
        <v>83.834586466165419</v>
      </c>
      <c r="J31" s="930"/>
      <c r="K31" s="1128">
        <f t="shared" si="1"/>
        <v>266</v>
      </c>
      <c r="L31" s="1046">
        <f t="shared" si="2"/>
        <v>4.686398872445384</v>
      </c>
    </row>
    <row r="32" spans="2:12" x14ac:dyDescent="0.35">
      <c r="B32" s="1309" t="s">
        <v>0</v>
      </c>
      <c r="D32" s="1310">
        <f>SUM(D14:D31)</f>
        <v>2180160</v>
      </c>
      <c r="E32" s="1310">
        <f>SUM(E14:E31)</f>
        <v>67930</v>
      </c>
      <c r="F32" s="1299">
        <f>E32/$D32*100</f>
        <v>3.1158263613679731</v>
      </c>
      <c r="G32" s="1277"/>
      <c r="H32" s="1310">
        <f>SUM(H14:H31)</f>
        <v>108371</v>
      </c>
      <c r="I32" s="1299">
        <f t="shared" si="0"/>
        <v>61.469305335761007</v>
      </c>
      <c r="J32" s="1277"/>
      <c r="K32" s="1310">
        <f>SUM(K14:K31)</f>
        <v>176301</v>
      </c>
      <c r="L32" s="1299">
        <f t="shared" si="2"/>
        <v>8.0866083223249667</v>
      </c>
    </row>
    <row r="34" spans="2:2" x14ac:dyDescent="0.35">
      <c r="B34" s="1131" t="s">
        <v>282</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552" t="s">
        <v>462</v>
      </c>
      <c r="C6" s="1552"/>
      <c r="D6" s="1552"/>
      <c r="E6" s="1552"/>
      <c r="F6" s="1552"/>
      <c r="G6" s="1552"/>
      <c r="H6" s="1552"/>
      <c r="I6" s="1552"/>
      <c r="J6" s="1552"/>
      <c r="K6" s="1552"/>
      <c r="L6" s="1552"/>
      <c r="M6" s="1552"/>
      <c r="N6" s="1552"/>
      <c r="O6" s="99"/>
    </row>
    <row r="7" spans="1:17" s="4" customFormat="1" ht="11.25" customHeight="1" x14ac:dyDescent="0.25">
      <c r="A7" s="97"/>
      <c r="B7" s="1552"/>
      <c r="C7" s="1552"/>
      <c r="D7" s="1552"/>
      <c r="E7" s="1552"/>
      <c r="F7" s="1552"/>
      <c r="G7" s="1552"/>
      <c r="H7" s="1552"/>
      <c r="I7" s="1552"/>
      <c r="J7" s="1552"/>
      <c r="K7" s="1552"/>
      <c r="L7" s="1552"/>
      <c r="M7" s="1552"/>
      <c r="N7" s="1552"/>
      <c r="O7" s="99"/>
    </row>
    <row r="8" spans="1:17" s="4" customFormat="1" ht="15.75" customHeight="1" x14ac:dyDescent="0.25">
      <c r="A8" s="97"/>
      <c r="B8" s="1692" t="s">
        <v>498</v>
      </c>
      <c r="C8" s="1692"/>
      <c r="D8" s="1692"/>
      <c r="E8" s="1692"/>
      <c r="F8" s="1692"/>
      <c r="G8" s="1692"/>
      <c r="H8" s="1692"/>
      <c r="I8" s="1692"/>
      <c r="J8" s="1692"/>
      <c r="K8" s="1692"/>
      <c r="L8" s="1692"/>
      <c r="M8" s="1692"/>
      <c r="N8" s="1692"/>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746" t="s">
        <v>0</v>
      </c>
      <c r="D11" s="1746"/>
      <c r="E11" s="1746"/>
      <c r="L11" s="100">
        <v>1</v>
      </c>
      <c r="M11" s="100">
        <v>3</v>
      </c>
      <c r="N11" s="100">
        <v>4</v>
      </c>
      <c r="O11" s="100">
        <v>5</v>
      </c>
      <c r="P11" s="100">
        <v>6</v>
      </c>
    </row>
    <row r="12" spans="1:17" s="100" customFormat="1" ht="14.5" x14ac:dyDescent="0.35">
      <c r="C12" s="100" t="s">
        <v>210</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314797</v>
      </c>
      <c r="D13" s="102">
        <v>298289</v>
      </c>
      <c r="E13" s="102">
        <v>16508</v>
      </c>
      <c r="F13" s="103">
        <v>0.94755985603420612</v>
      </c>
      <c r="G13" s="103">
        <v>5.2440143965793828E-2</v>
      </c>
      <c r="I13" s="101">
        <v>9</v>
      </c>
      <c r="J13" s="101">
        <v>1</v>
      </c>
      <c r="K13" s="101">
        <v>8</v>
      </c>
      <c r="L13" s="100" t="s">
        <v>4</v>
      </c>
      <c r="M13" s="102">
        <v>126099</v>
      </c>
      <c r="N13" s="102">
        <v>152</v>
      </c>
      <c r="O13" s="103">
        <f t="shared" ref="O13:P28" si="0">INDEX($B$13:$G$32,$K13,O$11)</f>
        <v>0.99879604914020481</v>
      </c>
      <c r="P13" s="103">
        <f t="shared" si="0"/>
        <v>1.20395085979517E-3</v>
      </c>
      <c r="Q13" s="103">
        <f>$F$32</f>
        <v>0.92180266698291125</v>
      </c>
    </row>
    <row r="14" spans="1:17" s="100" customFormat="1" ht="14.5" x14ac:dyDescent="0.35">
      <c r="B14" s="100" t="s">
        <v>7</v>
      </c>
      <c r="C14" s="102">
        <v>45648</v>
      </c>
      <c r="D14" s="102">
        <v>45544</v>
      </c>
      <c r="E14" s="102">
        <v>104</v>
      </c>
      <c r="F14" s="103">
        <v>0.99772169645986686</v>
      </c>
      <c r="G14" s="103">
        <v>2.2783035401331931E-3</v>
      </c>
      <c r="I14" s="101">
        <v>2</v>
      </c>
      <c r="J14" s="101">
        <v>2</v>
      </c>
      <c r="K14" s="101">
        <v>2</v>
      </c>
      <c r="L14" s="100" t="s">
        <v>7</v>
      </c>
      <c r="M14" s="102">
        <v>45544</v>
      </c>
      <c r="N14" s="102">
        <v>104</v>
      </c>
      <c r="O14" s="103">
        <f t="shared" si="0"/>
        <v>0.99772169645986686</v>
      </c>
      <c r="P14" s="103">
        <f t="shared" si="0"/>
        <v>2.2783035401331931E-3</v>
      </c>
      <c r="Q14" s="103">
        <f t="shared" ref="Q14:Q32" si="1">$F$32</f>
        <v>0.92180266698291125</v>
      </c>
    </row>
    <row r="15" spans="1:17" s="100" customFormat="1" ht="14.5" x14ac:dyDescent="0.35">
      <c r="B15" s="100" t="s">
        <v>37</v>
      </c>
      <c r="C15" s="102">
        <v>34303</v>
      </c>
      <c r="D15" s="102">
        <v>33872</v>
      </c>
      <c r="E15" s="102">
        <v>431</v>
      </c>
      <c r="F15" s="103">
        <v>0.98743550126811064</v>
      </c>
      <c r="G15" s="103">
        <v>1.2564498731889339E-2</v>
      </c>
      <c r="I15" s="101">
        <v>4</v>
      </c>
      <c r="J15" s="101">
        <v>3</v>
      </c>
      <c r="K15" s="101">
        <v>6</v>
      </c>
      <c r="L15" s="100" t="s">
        <v>5</v>
      </c>
      <c r="M15" s="102">
        <v>17860</v>
      </c>
      <c r="N15" s="102">
        <v>197</v>
      </c>
      <c r="O15" s="103">
        <f t="shared" si="0"/>
        <v>0.98909010356094584</v>
      </c>
      <c r="P15" s="103">
        <f t="shared" si="0"/>
        <v>1.0909896439054106E-2</v>
      </c>
      <c r="Q15" s="103">
        <f t="shared" si="1"/>
        <v>0.92180266698291125</v>
      </c>
    </row>
    <row r="16" spans="1:17" s="100" customFormat="1" ht="14.5" x14ac:dyDescent="0.35">
      <c r="B16" s="100" t="s">
        <v>38</v>
      </c>
      <c r="C16" s="102">
        <v>35631</v>
      </c>
      <c r="D16" s="102">
        <v>31979</v>
      </c>
      <c r="E16" s="102">
        <v>3652</v>
      </c>
      <c r="F16" s="103">
        <v>0.8975049816171311</v>
      </c>
      <c r="G16" s="103">
        <v>0.10249501838286885</v>
      </c>
      <c r="I16" s="101">
        <v>13</v>
      </c>
      <c r="J16" s="101">
        <v>4</v>
      </c>
      <c r="K16" s="101">
        <v>3</v>
      </c>
      <c r="L16" s="100" t="s">
        <v>37</v>
      </c>
      <c r="M16" s="102">
        <v>33872</v>
      </c>
      <c r="N16" s="102">
        <v>431</v>
      </c>
      <c r="O16" s="103">
        <f t="shared" si="0"/>
        <v>0.98743550126811064</v>
      </c>
      <c r="P16" s="103">
        <f t="shared" si="0"/>
        <v>1.2564498731889339E-2</v>
      </c>
      <c r="Q16" s="103">
        <f t="shared" si="1"/>
        <v>0.92180266698291125</v>
      </c>
    </row>
    <row r="17" spans="2:17" s="100" customFormat="1" ht="14.5" x14ac:dyDescent="0.35">
      <c r="B17" s="100" t="s">
        <v>6</v>
      </c>
      <c r="C17" s="102">
        <v>56707</v>
      </c>
      <c r="D17" s="102">
        <v>45948</v>
      </c>
      <c r="E17" s="102">
        <v>10759</v>
      </c>
      <c r="F17" s="103">
        <v>0.81027033699543272</v>
      </c>
      <c r="G17" s="103">
        <v>0.18972966300456734</v>
      </c>
      <c r="I17" s="101">
        <v>20</v>
      </c>
      <c r="J17" s="101">
        <v>5</v>
      </c>
      <c r="K17" s="101">
        <v>13</v>
      </c>
      <c r="L17" s="100" t="s">
        <v>35</v>
      </c>
      <c r="M17" s="102">
        <v>77397</v>
      </c>
      <c r="N17" s="102">
        <v>1214</v>
      </c>
      <c r="O17" s="103">
        <f t="shared" si="0"/>
        <v>0.9845568686316164</v>
      </c>
      <c r="P17" s="103">
        <f t="shared" si="0"/>
        <v>1.544313136838356E-2</v>
      </c>
      <c r="Q17" s="103">
        <f t="shared" si="1"/>
        <v>0.92180266698291125</v>
      </c>
    </row>
    <row r="18" spans="2:17" s="100" customFormat="1" ht="14.5" x14ac:dyDescent="0.35">
      <c r="B18" s="100" t="s">
        <v>5</v>
      </c>
      <c r="C18" s="102">
        <v>18057</v>
      </c>
      <c r="D18" s="102">
        <v>17860</v>
      </c>
      <c r="E18" s="102">
        <v>197</v>
      </c>
      <c r="F18" s="103">
        <v>0.98909010356094584</v>
      </c>
      <c r="G18" s="103">
        <v>1.0909896439054106E-2</v>
      </c>
      <c r="I18" s="101">
        <v>3</v>
      </c>
      <c r="J18" s="101">
        <v>6</v>
      </c>
      <c r="K18" s="101">
        <v>17</v>
      </c>
      <c r="L18" s="100" t="s">
        <v>44</v>
      </c>
      <c r="M18" s="102">
        <v>16028</v>
      </c>
      <c r="N18" s="102">
        <v>451</v>
      </c>
      <c r="O18" s="103">
        <f t="shared" si="0"/>
        <v>0.97263183445597423</v>
      </c>
      <c r="P18" s="103">
        <f t="shared" si="0"/>
        <v>2.7368165544025731E-2</v>
      </c>
      <c r="Q18" s="103">
        <f t="shared" si="1"/>
        <v>0.92180266698291125</v>
      </c>
    </row>
    <row r="19" spans="2:17" s="100" customFormat="1" ht="14.5" x14ac:dyDescent="0.35">
      <c r="B19" s="100" t="s">
        <v>40</v>
      </c>
      <c r="C19" s="102">
        <v>80291</v>
      </c>
      <c r="D19" s="102">
        <v>77301</v>
      </c>
      <c r="E19" s="102">
        <v>2990</v>
      </c>
      <c r="F19" s="103">
        <v>0.96276045883100225</v>
      </c>
      <c r="G19" s="103">
        <v>3.7239541168997768E-2</v>
      </c>
      <c r="I19" s="101">
        <v>7</v>
      </c>
      <c r="J19" s="101">
        <v>7</v>
      </c>
      <c r="K19" s="101">
        <v>7</v>
      </c>
      <c r="L19" s="100" t="s">
        <v>40</v>
      </c>
      <c r="M19" s="102">
        <v>77301</v>
      </c>
      <c r="N19" s="102">
        <v>2990</v>
      </c>
      <c r="O19" s="103">
        <f t="shared" si="0"/>
        <v>0.96276045883100225</v>
      </c>
      <c r="P19" s="103">
        <f t="shared" si="0"/>
        <v>3.7239541168997768E-2</v>
      </c>
      <c r="Q19" s="103">
        <f t="shared" si="1"/>
        <v>0.92180266698291125</v>
      </c>
    </row>
    <row r="20" spans="2:17" s="100" customFormat="1" ht="14.5" x14ac:dyDescent="0.35">
      <c r="B20" s="100" t="s">
        <v>4</v>
      </c>
      <c r="C20" s="102">
        <v>126251</v>
      </c>
      <c r="D20" s="102">
        <v>126099</v>
      </c>
      <c r="E20" s="102">
        <v>152</v>
      </c>
      <c r="F20" s="103">
        <v>0.99879604914020481</v>
      </c>
      <c r="G20" s="103">
        <v>1.20395085979517E-3</v>
      </c>
      <c r="I20" s="101">
        <v>1</v>
      </c>
      <c r="J20" s="101">
        <v>8</v>
      </c>
      <c r="K20" s="101">
        <v>10</v>
      </c>
      <c r="L20" s="100" t="s">
        <v>39</v>
      </c>
      <c r="M20" s="102">
        <v>1616</v>
      </c>
      <c r="N20" s="102">
        <v>63</v>
      </c>
      <c r="O20" s="103">
        <f t="shared" si="0"/>
        <v>0.96247766527695056</v>
      </c>
      <c r="P20" s="103">
        <f t="shared" si="0"/>
        <v>3.7522334723049437E-2</v>
      </c>
      <c r="Q20" s="103">
        <f t="shared" si="1"/>
        <v>0.92180266698291125</v>
      </c>
    </row>
    <row r="21" spans="2:17" s="100" customFormat="1" ht="14.5" x14ac:dyDescent="0.35">
      <c r="B21" s="100" t="s">
        <v>41</v>
      </c>
      <c r="C21" s="102">
        <v>270877</v>
      </c>
      <c r="D21" s="102">
        <v>231545</v>
      </c>
      <c r="E21" s="102">
        <v>39332</v>
      </c>
      <c r="F21" s="103">
        <v>0.85479756494645176</v>
      </c>
      <c r="G21" s="103">
        <v>0.1452024350535483</v>
      </c>
      <c r="I21" s="101">
        <v>18</v>
      </c>
      <c r="J21" s="101">
        <v>9</v>
      </c>
      <c r="K21" s="101">
        <v>1</v>
      </c>
      <c r="L21" s="100" t="s">
        <v>8</v>
      </c>
      <c r="M21" s="102">
        <v>298289</v>
      </c>
      <c r="N21" s="102">
        <v>16508</v>
      </c>
      <c r="O21" s="103">
        <f t="shared" si="0"/>
        <v>0.94755985603420612</v>
      </c>
      <c r="P21" s="103">
        <f t="shared" si="0"/>
        <v>5.2440143965793828E-2</v>
      </c>
      <c r="Q21" s="103">
        <f t="shared" si="1"/>
        <v>0.92180266698291125</v>
      </c>
    </row>
    <row r="22" spans="2:17" s="100" customFormat="1" ht="14.5" x14ac:dyDescent="0.35">
      <c r="B22" s="100" t="s">
        <v>39</v>
      </c>
      <c r="C22" s="102">
        <v>1679</v>
      </c>
      <c r="D22" s="102">
        <v>1616</v>
      </c>
      <c r="E22" s="102">
        <v>63</v>
      </c>
      <c r="F22" s="103">
        <v>0.96247766527695056</v>
      </c>
      <c r="G22" s="103">
        <v>3.7522334723049437E-2</v>
      </c>
      <c r="I22" s="101">
        <v>8</v>
      </c>
      <c r="J22" s="101">
        <v>10</v>
      </c>
      <c r="K22" s="101">
        <v>11</v>
      </c>
      <c r="L22" s="100" t="s">
        <v>3</v>
      </c>
      <c r="M22" s="102">
        <v>166087</v>
      </c>
      <c r="N22" s="102">
        <v>9267</v>
      </c>
      <c r="O22" s="103">
        <f t="shared" si="0"/>
        <v>0.94715261699191355</v>
      </c>
      <c r="P22" s="103">
        <f t="shared" si="0"/>
        <v>5.2847383008086501E-2</v>
      </c>
      <c r="Q22" s="103">
        <f t="shared" si="1"/>
        <v>0.92180266698291125</v>
      </c>
    </row>
    <row r="23" spans="2:17" s="100" customFormat="1" ht="14.5" x14ac:dyDescent="0.35">
      <c r="B23" s="100" t="s">
        <v>3</v>
      </c>
      <c r="C23" s="102">
        <v>175354</v>
      </c>
      <c r="D23" s="102">
        <v>166087</v>
      </c>
      <c r="E23" s="102">
        <v>9267</v>
      </c>
      <c r="F23" s="103">
        <v>0.94715261699191355</v>
      </c>
      <c r="G23" s="103">
        <v>5.2847383008086501E-2</v>
      </c>
      <c r="I23" s="101">
        <v>10</v>
      </c>
      <c r="J23" s="101">
        <v>11</v>
      </c>
      <c r="K23" s="101">
        <v>14</v>
      </c>
      <c r="L23" s="100" t="s">
        <v>42</v>
      </c>
      <c r="M23" s="102">
        <v>190553</v>
      </c>
      <c r="N23" s="102">
        <v>16081</v>
      </c>
      <c r="O23" s="103">
        <f t="shared" si="0"/>
        <v>0.92217640852909011</v>
      </c>
      <c r="P23" s="103">
        <f t="shared" si="0"/>
        <v>7.782359147090992E-2</v>
      </c>
      <c r="Q23" s="103">
        <f t="shared" si="1"/>
        <v>0.92180266698291125</v>
      </c>
    </row>
    <row r="24" spans="2:17" s="100" customFormat="1" ht="14.5" x14ac:dyDescent="0.35">
      <c r="B24" s="100" t="s">
        <v>2</v>
      </c>
      <c r="C24" s="102">
        <v>41447</v>
      </c>
      <c r="D24" s="102">
        <v>36179</v>
      </c>
      <c r="E24" s="102">
        <v>5268</v>
      </c>
      <c r="F24" s="103">
        <v>0.8728979178227616</v>
      </c>
      <c r="G24" s="103">
        <v>0.1271020821772384</v>
      </c>
      <c r="I24" s="101">
        <v>16</v>
      </c>
      <c r="J24" s="101">
        <v>12</v>
      </c>
      <c r="K24" s="101">
        <v>20</v>
      </c>
      <c r="L24" s="100" t="s">
        <v>108</v>
      </c>
      <c r="M24" s="102">
        <v>1523490</v>
      </c>
      <c r="N24" s="102">
        <v>129239</v>
      </c>
      <c r="O24" s="103">
        <f t="shared" si="0"/>
        <v>0.92180266698291125</v>
      </c>
      <c r="P24" s="103">
        <f t="shared" si="0"/>
        <v>7.8197333017088699E-2</v>
      </c>
      <c r="Q24" s="103">
        <f t="shared" si="1"/>
        <v>0.92180266698291125</v>
      </c>
    </row>
    <row r="25" spans="2:17" s="100" customFormat="1" ht="14.5" x14ac:dyDescent="0.35">
      <c r="B25" s="100" t="s">
        <v>35</v>
      </c>
      <c r="C25" s="102">
        <v>78611</v>
      </c>
      <c r="D25" s="102">
        <v>77397</v>
      </c>
      <c r="E25" s="102">
        <v>1214</v>
      </c>
      <c r="F25" s="103">
        <v>0.9845568686316164</v>
      </c>
      <c r="G25" s="103">
        <v>1.544313136838356E-2</v>
      </c>
      <c r="I25" s="101">
        <v>5</v>
      </c>
      <c r="J25" s="101">
        <v>13</v>
      </c>
      <c r="K25" s="101">
        <v>4</v>
      </c>
      <c r="L25" s="100" t="s">
        <v>38</v>
      </c>
      <c r="M25" s="102">
        <v>31979</v>
      </c>
      <c r="N25" s="102">
        <v>3652</v>
      </c>
      <c r="O25" s="103">
        <f t="shared" si="0"/>
        <v>0.8975049816171311</v>
      </c>
      <c r="P25" s="103">
        <f t="shared" si="0"/>
        <v>0.10249501838286885</v>
      </c>
      <c r="Q25" s="103">
        <f t="shared" si="1"/>
        <v>0.92180266698291125</v>
      </c>
    </row>
    <row r="26" spans="2:17" s="100" customFormat="1" ht="14.5" x14ac:dyDescent="0.35">
      <c r="B26" s="100" t="s">
        <v>42</v>
      </c>
      <c r="C26" s="102">
        <v>206634</v>
      </c>
      <c r="D26" s="102">
        <v>190553</v>
      </c>
      <c r="E26" s="102">
        <v>16081</v>
      </c>
      <c r="F26" s="103">
        <v>0.92217640852909011</v>
      </c>
      <c r="G26" s="103">
        <v>7.782359147090992E-2</v>
      </c>
      <c r="I26" s="101">
        <v>11</v>
      </c>
      <c r="J26" s="101">
        <v>14</v>
      </c>
      <c r="K26" s="101">
        <v>19</v>
      </c>
      <c r="L26" s="100" t="s">
        <v>46</v>
      </c>
      <c r="M26" s="102">
        <v>9368</v>
      </c>
      <c r="N26" s="102">
        <v>1117</v>
      </c>
      <c r="O26" s="103">
        <f t="shared" si="0"/>
        <v>0.89346685741535525</v>
      </c>
      <c r="P26" s="103">
        <f t="shared" si="0"/>
        <v>0.10653314258464473</v>
      </c>
      <c r="Q26" s="103">
        <f t="shared" si="1"/>
        <v>0.92180266698291125</v>
      </c>
    </row>
    <row r="27" spans="2:17" s="100" customFormat="1" ht="14.5" x14ac:dyDescent="0.35">
      <c r="B27" s="100" t="s">
        <v>47</v>
      </c>
      <c r="C27" s="102">
        <v>2347</v>
      </c>
      <c r="D27" s="102">
        <v>2086</v>
      </c>
      <c r="E27" s="102">
        <v>261</v>
      </c>
      <c r="F27" s="103">
        <v>0.88879420536855558</v>
      </c>
      <c r="G27" s="103">
        <v>0.11120579463144439</v>
      </c>
      <c r="I27" s="101">
        <v>15</v>
      </c>
      <c r="J27" s="101">
        <v>15</v>
      </c>
      <c r="K27" s="101">
        <v>15</v>
      </c>
      <c r="L27" s="100" t="s">
        <v>47</v>
      </c>
      <c r="M27" s="102">
        <v>2086</v>
      </c>
      <c r="N27" s="102">
        <v>261</v>
      </c>
      <c r="O27" s="103">
        <f t="shared" si="0"/>
        <v>0.88879420536855558</v>
      </c>
      <c r="P27" s="103">
        <f t="shared" si="0"/>
        <v>0.11120579463144439</v>
      </c>
      <c r="Q27" s="103">
        <f t="shared" si="1"/>
        <v>0.92180266698291125</v>
      </c>
    </row>
    <row r="28" spans="2:17" s="100" customFormat="1" ht="14.5" x14ac:dyDescent="0.35">
      <c r="B28" s="100" t="s">
        <v>43</v>
      </c>
      <c r="C28" s="102">
        <v>51979</v>
      </c>
      <c r="D28" s="102">
        <v>45098</v>
      </c>
      <c r="E28" s="102">
        <v>6881</v>
      </c>
      <c r="F28" s="103">
        <v>0.86761961561399792</v>
      </c>
      <c r="G28" s="103">
        <v>0.13238038438600203</v>
      </c>
      <c r="I28" s="101">
        <v>17</v>
      </c>
      <c r="J28" s="101">
        <v>16</v>
      </c>
      <c r="K28" s="101">
        <v>12</v>
      </c>
      <c r="L28" s="100" t="s">
        <v>2</v>
      </c>
      <c r="M28" s="102">
        <v>36179</v>
      </c>
      <c r="N28" s="102">
        <v>5268</v>
      </c>
      <c r="O28" s="103">
        <f t="shared" si="0"/>
        <v>0.8728979178227616</v>
      </c>
      <c r="P28" s="103">
        <f t="shared" si="0"/>
        <v>0.1271020821772384</v>
      </c>
      <c r="Q28" s="103">
        <f t="shared" si="1"/>
        <v>0.92180266698291125</v>
      </c>
    </row>
    <row r="29" spans="2:17" s="100" customFormat="1" ht="14.5" x14ac:dyDescent="0.35">
      <c r="B29" s="100" t="s">
        <v>44</v>
      </c>
      <c r="C29" s="102">
        <v>16479</v>
      </c>
      <c r="D29" s="102">
        <v>16028</v>
      </c>
      <c r="E29" s="102">
        <v>451</v>
      </c>
      <c r="F29" s="103">
        <v>0.97263183445597423</v>
      </c>
      <c r="G29" s="103">
        <v>2.7368165544025731E-2</v>
      </c>
      <c r="I29" s="101">
        <v>6</v>
      </c>
      <c r="J29" s="101">
        <v>17</v>
      </c>
      <c r="K29" s="101">
        <v>16</v>
      </c>
      <c r="L29" s="100" t="s">
        <v>43</v>
      </c>
      <c r="M29" s="102">
        <v>45098</v>
      </c>
      <c r="N29" s="102">
        <v>6881</v>
      </c>
      <c r="O29" s="103">
        <f t="shared" ref="O29:P32" si="2">INDEX($B$13:$G$32,$K29,O$11)</f>
        <v>0.86761961561399792</v>
      </c>
      <c r="P29" s="103">
        <f t="shared" si="2"/>
        <v>0.13238038438600203</v>
      </c>
      <c r="Q29" s="103">
        <f t="shared" si="1"/>
        <v>0.92180266698291125</v>
      </c>
    </row>
    <row r="30" spans="2:17" s="100" customFormat="1" ht="14.5" x14ac:dyDescent="0.35">
      <c r="B30" s="100" t="s">
        <v>45</v>
      </c>
      <c r="C30" s="102">
        <v>85152</v>
      </c>
      <c r="D30" s="102">
        <v>70641</v>
      </c>
      <c r="E30" s="102">
        <v>14511</v>
      </c>
      <c r="F30" s="103">
        <v>0.82958709131905295</v>
      </c>
      <c r="G30" s="103">
        <v>0.17041290868094702</v>
      </c>
      <c r="I30" s="101">
        <v>19</v>
      </c>
      <c r="J30" s="101">
        <v>18</v>
      </c>
      <c r="K30" s="101">
        <v>9</v>
      </c>
      <c r="L30" s="100" t="s">
        <v>41</v>
      </c>
      <c r="M30" s="102">
        <v>231545</v>
      </c>
      <c r="N30" s="102">
        <v>39332</v>
      </c>
      <c r="O30" s="103">
        <f t="shared" si="2"/>
        <v>0.85479756494645176</v>
      </c>
      <c r="P30" s="103">
        <f t="shared" si="2"/>
        <v>0.1452024350535483</v>
      </c>
      <c r="Q30" s="103">
        <f t="shared" si="1"/>
        <v>0.92180266698291125</v>
      </c>
    </row>
    <row r="31" spans="2:17" s="100" customFormat="1" ht="14.5" x14ac:dyDescent="0.35">
      <c r="B31" s="100" t="s">
        <v>46</v>
      </c>
      <c r="C31" s="102">
        <v>10485</v>
      </c>
      <c r="D31" s="102">
        <v>9368</v>
      </c>
      <c r="E31" s="102">
        <v>1117</v>
      </c>
      <c r="F31" s="103">
        <v>0.89346685741535525</v>
      </c>
      <c r="G31" s="103">
        <v>0.10653314258464473</v>
      </c>
      <c r="I31" s="101">
        <v>14</v>
      </c>
      <c r="J31" s="101">
        <v>19</v>
      </c>
      <c r="K31" s="101">
        <v>18</v>
      </c>
      <c r="L31" s="100" t="s">
        <v>45</v>
      </c>
      <c r="M31" s="102">
        <v>70641</v>
      </c>
      <c r="N31" s="102">
        <v>14511</v>
      </c>
      <c r="O31" s="103">
        <f t="shared" si="2"/>
        <v>0.82958709131905295</v>
      </c>
      <c r="P31" s="103">
        <f t="shared" si="2"/>
        <v>0.17041290868094702</v>
      </c>
      <c r="Q31" s="103">
        <f t="shared" si="1"/>
        <v>0.92180266698291125</v>
      </c>
    </row>
    <row r="32" spans="2:17" s="100" customFormat="1" ht="14.5" x14ac:dyDescent="0.35">
      <c r="B32" s="104" t="s">
        <v>108</v>
      </c>
      <c r="C32" s="105">
        <v>1652729</v>
      </c>
      <c r="D32" s="105">
        <v>1523490</v>
      </c>
      <c r="E32" s="105">
        <v>129239</v>
      </c>
      <c r="F32" s="106">
        <v>0.92180266698291125</v>
      </c>
      <c r="G32" s="106">
        <v>7.8197333017088699E-2</v>
      </c>
      <c r="I32" s="101">
        <v>12</v>
      </c>
      <c r="J32" s="101">
        <v>20</v>
      </c>
      <c r="K32" s="101">
        <v>5</v>
      </c>
      <c r="L32" s="100" t="s">
        <v>6</v>
      </c>
      <c r="M32" s="102">
        <v>45948</v>
      </c>
      <c r="N32" s="102">
        <v>10759</v>
      </c>
      <c r="O32" s="103">
        <f t="shared" si="2"/>
        <v>0.81027033699543272</v>
      </c>
      <c r="P32" s="103">
        <f t="shared" si="2"/>
        <v>0.18972966300456734</v>
      </c>
      <c r="Q32" s="103">
        <f t="shared" si="1"/>
        <v>0.92180266698291125</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2" t="s">
        <v>463</v>
      </c>
      <c r="C6" s="1552"/>
      <c r="D6" s="1552"/>
      <c r="E6" s="1552"/>
      <c r="F6" s="1552"/>
      <c r="G6" s="1552"/>
      <c r="H6" s="1552"/>
      <c r="I6" s="1552"/>
      <c r="J6" s="1552"/>
      <c r="K6" s="1552"/>
      <c r="L6" s="1552"/>
      <c r="M6" s="1552"/>
      <c r="N6" s="1552"/>
      <c r="O6" s="1016"/>
    </row>
    <row r="7" spans="1:17" s="621" customFormat="1" ht="24.75" customHeight="1" x14ac:dyDescent="0.25">
      <c r="A7" s="1015"/>
      <c r="B7" s="1552"/>
      <c r="C7" s="1552"/>
      <c r="D7" s="1552"/>
      <c r="E7" s="1552"/>
      <c r="F7" s="1552"/>
      <c r="G7" s="1552"/>
      <c r="H7" s="1552"/>
      <c r="I7" s="1552"/>
      <c r="J7" s="1552"/>
      <c r="K7" s="1552"/>
      <c r="L7" s="1552"/>
      <c r="M7" s="1552"/>
      <c r="N7" s="1552"/>
      <c r="O7" s="1016"/>
    </row>
    <row r="8" spans="1:17" s="621" customFormat="1" ht="15.75" customHeight="1" x14ac:dyDescent="0.25">
      <c r="A8" s="1015"/>
      <c r="B8" s="1692" t="s">
        <v>498</v>
      </c>
      <c r="C8" s="1692"/>
      <c r="D8" s="1692"/>
      <c r="E8" s="1692"/>
      <c r="F8" s="1692"/>
      <c r="G8" s="1692"/>
      <c r="H8" s="1692"/>
      <c r="I8" s="1692"/>
      <c r="J8" s="1692"/>
      <c r="K8" s="1692"/>
      <c r="L8" s="1692"/>
      <c r="M8" s="1692"/>
      <c r="N8" s="1692"/>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3" t="s">
        <v>32</v>
      </c>
      <c r="D11" s="1693"/>
      <c r="E11" s="1693"/>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75562</v>
      </c>
      <c r="D13" s="1019">
        <v>73488</v>
      </c>
      <c r="E13" s="1019">
        <v>2074</v>
      </c>
      <c r="F13" s="1020">
        <v>0.97255234112384537</v>
      </c>
      <c r="G13" s="1020">
        <v>2.744765887615468E-2</v>
      </c>
      <c r="I13" s="101">
        <v>7</v>
      </c>
      <c r="J13" s="101">
        <v>1</v>
      </c>
      <c r="K13" s="101">
        <v>2</v>
      </c>
      <c r="L13" s="101" t="s">
        <v>7</v>
      </c>
      <c r="M13" s="1019">
        <v>13389</v>
      </c>
      <c r="N13" s="1019">
        <v>9</v>
      </c>
      <c r="O13" s="1020">
        <v>0.99932825794894764</v>
      </c>
      <c r="P13" s="1020">
        <v>6.7174205105239584E-4</v>
      </c>
      <c r="Q13" s="1020">
        <v>0.95401857573683135</v>
      </c>
    </row>
    <row r="14" spans="1:17" s="101" customFormat="1" x14ac:dyDescent="0.35">
      <c r="B14" s="101" t="s">
        <v>7</v>
      </c>
      <c r="C14" s="1019">
        <v>13398</v>
      </c>
      <c r="D14" s="1019">
        <v>13389</v>
      </c>
      <c r="E14" s="1019">
        <v>9</v>
      </c>
      <c r="F14" s="1020">
        <v>0.99932825794894764</v>
      </c>
      <c r="G14" s="1020">
        <v>6.7174205105239584E-4</v>
      </c>
      <c r="I14" s="101">
        <v>1</v>
      </c>
      <c r="J14" s="101">
        <v>2</v>
      </c>
      <c r="K14" s="101">
        <v>8</v>
      </c>
      <c r="L14" s="101" t="s">
        <v>4</v>
      </c>
      <c r="M14" s="1019">
        <v>34710</v>
      </c>
      <c r="N14" s="1019">
        <v>33</v>
      </c>
      <c r="O14" s="1020">
        <v>0.99905016837924188</v>
      </c>
      <c r="P14" s="1020">
        <v>9.498316207581383E-4</v>
      </c>
      <c r="Q14" s="1020">
        <v>0.95401857573683135</v>
      </c>
    </row>
    <row r="15" spans="1:17" s="101" customFormat="1" x14ac:dyDescent="0.35">
      <c r="B15" s="101" t="s">
        <v>37</v>
      </c>
      <c r="C15" s="1019">
        <v>8034</v>
      </c>
      <c r="D15" s="1019">
        <v>7956</v>
      </c>
      <c r="E15" s="1019">
        <v>78</v>
      </c>
      <c r="F15" s="1020">
        <v>0.99029126213592233</v>
      </c>
      <c r="G15" s="1020">
        <v>9.7087378640776691E-3</v>
      </c>
      <c r="I15" s="101">
        <v>5</v>
      </c>
      <c r="J15" s="101">
        <v>3</v>
      </c>
      <c r="K15" s="101">
        <v>13</v>
      </c>
      <c r="L15" s="101" t="s">
        <v>35</v>
      </c>
      <c r="M15" s="1019">
        <v>25872</v>
      </c>
      <c r="N15" s="1019">
        <v>70</v>
      </c>
      <c r="O15" s="1020">
        <v>0.99730167296276306</v>
      </c>
      <c r="P15" s="1020">
        <v>2.6983270372369131E-3</v>
      </c>
      <c r="Q15" s="1020">
        <v>0.95401857573683135</v>
      </c>
    </row>
    <row r="16" spans="1:17" s="101" customFormat="1" x14ac:dyDescent="0.35">
      <c r="B16" s="101" t="s">
        <v>38</v>
      </c>
      <c r="C16" s="1019">
        <v>8505</v>
      </c>
      <c r="D16" s="1019">
        <v>7949</v>
      </c>
      <c r="E16" s="1019">
        <v>556</v>
      </c>
      <c r="F16" s="1020">
        <v>0.93462669018224576</v>
      </c>
      <c r="G16" s="1020">
        <v>6.5373309817754258E-2</v>
      </c>
      <c r="I16" s="101">
        <v>14</v>
      </c>
      <c r="J16" s="101">
        <v>4</v>
      </c>
      <c r="K16" s="101">
        <v>6</v>
      </c>
      <c r="L16" s="101" t="s">
        <v>5</v>
      </c>
      <c r="M16" s="1019">
        <v>5121</v>
      </c>
      <c r="N16" s="1019">
        <v>36</v>
      </c>
      <c r="O16" s="1020">
        <v>0.99301919720767884</v>
      </c>
      <c r="P16" s="1020">
        <v>6.9808027923211171E-3</v>
      </c>
      <c r="Q16" s="1020">
        <v>0.95401857573683135</v>
      </c>
    </row>
    <row r="17" spans="2:17" s="101" customFormat="1" x14ac:dyDescent="0.35">
      <c r="B17" s="101" t="s">
        <v>6</v>
      </c>
      <c r="C17" s="1019">
        <v>19228</v>
      </c>
      <c r="D17" s="1019">
        <v>15962</v>
      </c>
      <c r="E17" s="1019">
        <v>3266</v>
      </c>
      <c r="F17" s="1020">
        <v>0.83014354066985641</v>
      </c>
      <c r="G17" s="1020">
        <v>0.16985645933014354</v>
      </c>
      <c r="I17" s="101">
        <v>20</v>
      </c>
      <c r="J17" s="101">
        <v>5</v>
      </c>
      <c r="K17" s="101">
        <v>3</v>
      </c>
      <c r="L17" s="101" t="s">
        <v>37</v>
      </c>
      <c r="M17" s="1019">
        <v>7956</v>
      </c>
      <c r="N17" s="1019">
        <v>78</v>
      </c>
      <c r="O17" s="1020">
        <v>0.99029126213592233</v>
      </c>
      <c r="P17" s="1020">
        <v>9.7087378640776691E-3</v>
      </c>
      <c r="Q17" s="1020">
        <v>0.95401857573683135</v>
      </c>
    </row>
    <row r="18" spans="2:17" s="101" customFormat="1" x14ac:dyDescent="0.35">
      <c r="B18" s="101" t="s">
        <v>5</v>
      </c>
      <c r="C18" s="1019">
        <v>5157</v>
      </c>
      <c r="D18" s="1019">
        <v>5121</v>
      </c>
      <c r="E18" s="1019">
        <v>36</v>
      </c>
      <c r="F18" s="1020">
        <v>0.99301919720767884</v>
      </c>
      <c r="G18" s="1020">
        <v>6.9808027923211171E-3</v>
      </c>
      <c r="I18" s="101">
        <v>4</v>
      </c>
      <c r="J18" s="101">
        <v>6</v>
      </c>
      <c r="K18" s="101">
        <v>7</v>
      </c>
      <c r="L18" s="101" t="s">
        <v>40</v>
      </c>
      <c r="M18" s="1019">
        <v>23285</v>
      </c>
      <c r="N18" s="1019">
        <v>521</v>
      </c>
      <c r="O18" s="1020">
        <v>0.97811476098462569</v>
      </c>
      <c r="P18" s="1020">
        <v>2.1885239015374276E-2</v>
      </c>
      <c r="Q18" s="1020">
        <v>0.95401857573683135</v>
      </c>
    </row>
    <row r="19" spans="2:17" s="101" customFormat="1" x14ac:dyDescent="0.35">
      <c r="B19" s="101" t="s">
        <v>40</v>
      </c>
      <c r="C19" s="1019">
        <v>23806</v>
      </c>
      <c r="D19" s="1019">
        <v>23285</v>
      </c>
      <c r="E19" s="1019">
        <v>521</v>
      </c>
      <c r="F19" s="1020">
        <v>0.97811476098462569</v>
      </c>
      <c r="G19" s="1020">
        <v>2.1885239015374276E-2</v>
      </c>
      <c r="I19" s="101">
        <v>6</v>
      </c>
      <c r="J19" s="101">
        <v>7</v>
      </c>
      <c r="K19" s="101">
        <v>1</v>
      </c>
      <c r="L19" s="101" t="s">
        <v>8</v>
      </c>
      <c r="M19" s="1019">
        <v>73488</v>
      </c>
      <c r="N19" s="1019">
        <v>2074</v>
      </c>
      <c r="O19" s="1020">
        <v>0.97255234112384537</v>
      </c>
      <c r="P19" s="1020">
        <v>2.744765887615468E-2</v>
      </c>
      <c r="Q19" s="1020">
        <v>0.95401857573683135</v>
      </c>
    </row>
    <row r="20" spans="2:17" s="101" customFormat="1" x14ac:dyDescent="0.35">
      <c r="B20" s="101" t="s">
        <v>4</v>
      </c>
      <c r="C20" s="1019">
        <v>34743</v>
      </c>
      <c r="D20" s="1019">
        <v>34710</v>
      </c>
      <c r="E20" s="1019">
        <v>33</v>
      </c>
      <c r="F20" s="1020">
        <v>0.99905016837924188</v>
      </c>
      <c r="G20" s="1020">
        <v>9.498316207581383E-4</v>
      </c>
      <c r="I20" s="101">
        <v>2</v>
      </c>
      <c r="J20" s="101">
        <v>8</v>
      </c>
      <c r="K20" s="101">
        <v>14</v>
      </c>
      <c r="L20" s="101" t="s">
        <v>42</v>
      </c>
      <c r="M20" s="1019">
        <v>63259</v>
      </c>
      <c r="N20" s="1019">
        <v>2106</v>
      </c>
      <c r="O20" s="1020">
        <v>0.96778092251204773</v>
      </c>
      <c r="P20" s="1020">
        <v>3.2219077487952268E-2</v>
      </c>
      <c r="Q20" s="1020">
        <v>0.95401857573683135</v>
      </c>
    </row>
    <row r="21" spans="2:17" s="101" customFormat="1" x14ac:dyDescent="0.35">
      <c r="B21" s="101" t="s">
        <v>41</v>
      </c>
      <c r="C21" s="1019">
        <v>49438</v>
      </c>
      <c r="D21" s="1019">
        <v>45683</v>
      </c>
      <c r="E21" s="1019">
        <v>3755</v>
      </c>
      <c r="F21" s="1020">
        <v>0.924046280189328</v>
      </c>
      <c r="G21" s="1020">
        <v>7.5953719810671949E-2</v>
      </c>
      <c r="I21" s="101">
        <v>16</v>
      </c>
      <c r="J21" s="101">
        <v>9</v>
      </c>
      <c r="K21" s="101">
        <v>17</v>
      </c>
      <c r="L21" s="101" t="s">
        <v>44</v>
      </c>
      <c r="M21" s="1019">
        <v>3256</v>
      </c>
      <c r="N21" s="1019">
        <v>111</v>
      </c>
      <c r="O21" s="1020">
        <v>0.96703296703296704</v>
      </c>
      <c r="P21" s="1020">
        <v>3.2967032967032968E-2</v>
      </c>
      <c r="Q21" s="1020">
        <v>0.95401857573683135</v>
      </c>
    </row>
    <row r="22" spans="2:17" s="101" customFormat="1" x14ac:dyDescent="0.35">
      <c r="B22" s="101" t="s">
        <v>39</v>
      </c>
      <c r="C22" s="1019">
        <v>428</v>
      </c>
      <c r="D22" s="1019">
        <v>412</v>
      </c>
      <c r="E22" s="1019">
        <v>16</v>
      </c>
      <c r="F22" s="1020">
        <v>0.96261682242990654</v>
      </c>
      <c r="G22" s="1020">
        <v>3.7383177570093455E-2</v>
      </c>
      <c r="I22" s="101">
        <v>10</v>
      </c>
      <c r="J22" s="101">
        <v>10</v>
      </c>
      <c r="K22" s="101">
        <v>10</v>
      </c>
      <c r="L22" s="101" t="s">
        <v>39</v>
      </c>
      <c r="M22" s="1019">
        <v>412</v>
      </c>
      <c r="N22" s="1019">
        <v>16</v>
      </c>
      <c r="O22" s="1020">
        <v>0.96261682242990654</v>
      </c>
      <c r="P22" s="1020">
        <v>3.7383177570093455E-2</v>
      </c>
      <c r="Q22" s="1020">
        <v>0.95401857573683135</v>
      </c>
    </row>
    <row r="23" spans="2:17" s="101" customFormat="1" x14ac:dyDescent="0.35">
      <c r="B23" s="101" t="s">
        <v>3</v>
      </c>
      <c r="C23" s="1019">
        <v>48185</v>
      </c>
      <c r="D23" s="1019">
        <v>46212</v>
      </c>
      <c r="E23" s="1019">
        <v>1973</v>
      </c>
      <c r="F23" s="1020">
        <v>0.95905364740064336</v>
      </c>
      <c r="G23" s="1020">
        <v>4.0946352599356646E-2</v>
      </c>
      <c r="I23" s="101">
        <v>11</v>
      </c>
      <c r="J23" s="101">
        <v>11</v>
      </c>
      <c r="K23" s="101">
        <v>11</v>
      </c>
      <c r="L23" s="101" t="s">
        <v>3</v>
      </c>
      <c r="M23" s="1019">
        <v>46212</v>
      </c>
      <c r="N23" s="1019">
        <v>1973</v>
      </c>
      <c r="O23" s="1020">
        <v>0.95905364740064336</v>
      </c>
      <c r="P23" s="1020">
        <v>4.0946352599356646E-2</v>
      </c>
      <c r="Q23" s="1020">
        <v>0.95401857573683135</v>
      </c>
    </row>
    <row r="24" spans="2:17" s="101" customFormat="1" x14ac:dyDescent="0.35">
      <c r="B24" s="101" t="s">
        <v>2</v>
      </c>
      <c r="C24" s="1019">
        <v>13310</v>
      </c>
      <c r="D24" s="1019">
        <v>12260</v>
      </c>
      <c r="E24" s="1019">
        <v>1050</v>
      </c>
      <c r="F24" s="1020">
        <v>0.9211119459053343</v>
      </c>
      <c r="G24" s="1020">
        <v>7.8888054094665663E-2</v>
      </c>
      <c r="I24" s="101">
        <v>17</v>
      </c>
      <c r="J24" s="101">
        <v>12</v>
      </c>
      <c r="K24" s="101">
        <v>20</v>
      </c>
      <c r="L24" s="101" t="s">
        <v>108</v>
      </c>
      <c r="M24" s="1019">
        <v>412510</v>
      </c>
      <c r="N24" s="1019">
        <v>19882</v>
      </c>
      <c r="O24" s="1020">
        <v>0.95401857573683135</v>
      </c>
      <c r="P24" s="1020">
        <v>4.5981424263168605E-2</v>
      </c>
      <c r="Q24" s="1020">
        <v>0.95401857573683135</v>
      </c>
    </row>
    <row r="25" spans="2:17" s="101" customFormat="1" x14ac:dyDescent="0.35">
      <c r="B25" s="101" t="s">
        <v>35</v>
      </c>
      <c r="C25" s="1019">
        <v>25942</v>
      </c>
      <c r="D25" s="1019">
        <v>25872</v>
      </c>
      <c r="E25" s="1019">
        <v>70</v>
      </c>
      <c r="F25" s="1020">
        <v>0.99730167296276306</v>
      </c>
      <c r="G25" s="1020">
        <v>2.6983270372369131E-3</v>
      </c>
      <c r="I25" s="101">
        <v>3</v>
      </c>
      <c r="J25" s="101">
        <v>13</v>
      </c>
      <c r="K25" s="101">
        <v>19</v>
      </c>
      <c r="L25" s="101" t="s">
        <v>46</v>
      </c>
      <c r="M25" s="1019">
        <v>2287</v>
      </c>
      <c r="N25" s="1019">
        <v>143</v>
      </c>
      <c r="O25" s="1020">
        <v>0.94115226337448554</v>
      </c>
      <c r="P25" s="1020">
        <v>5.8847736625514402E-2</v>
      </c>
      <c r="Q25" s="1020">
        <v>0.95401857573683135</v>
      </c>
    </row>
    <row r="26" spans="2:17" s="101" customFormat="1" x14ac:dyDescent="0.35">
      <c r="B26" s="101" t="s">
        <v>42</v>
      </c>
      <c r="C26" s="1019">
        <v>65365</v>
      </c>
      <c r="D26" s="1019">
        <v>63259</v>
      </c>
      <c r="E26" s="1019">
        <v>2106</v>
      </c>
      <c r="F26" s="1020">
        <v>0.96778092251204773</v>
      </c>
      <c r="G26" s="1020">
        <v>3.2219077487952268E-2</v>
      </c>
      <c r="I26" s="101">
        <v>8</v>
      </c>
      <c r="J26" s="101">
        <v>14</v>
      </c>
      <c r="K26" s="101">
        <v>4</v>
      </c>
      <c r="L26" s="101" t="s">
        <v>38</v>
      </c>
      <c r="M26" s="1019">
        <v>7949</v>
      </c>
      <c r="N26" s="1019">
        <v>556</v>
      </c>
      <c r="O26" s="1020">
        <v>0.93462669018224576</v>
      </c>
      <c r="P26" s="1020">
        <v>6.5373309817754258E-2</v>
      </c>
      <c r="Q26" s="1020">
        <v>0.95401857573683135</v>
      </c>
    </row>
    <row r="27" spans="2:17" s="101" customFormat="1" x14ac:dyDescent="0.35">
      <c r="B27" s="101" t="s">
        <v>47</v>
      </c>
      <c r="C27" s="1019">
        <v>814</v>
      </c>
      <c r="D27" s="1019">
        <v>759</v>
      </c>
      <c r="E27" s="1019">
        <v>55</v>
      </c>
      <c r="F27" s="1020">
        <v>0.93243243243243246</v>
      </c>
      <c r="G27" s="1020">
        <v>6.7567567567567571E-2</v>
      </c>
      <c r="I27" s="101">
        <v>15</v>
      </c>
      <c r="J27" s="101">
        <v>15</v>
      </c>
      <c r="K27" s="101">
        <v>15</v>
      </c>
      <c r="L27" s="101" t="s">
        <v>47</v>
      </c>
      <c r="M27" s="1019">
        <v>759</v>
      </c>
      <c r="N27" s="1019">
        <v>55</v>
      </c>
      <c r="O27" s="1020">
        <v>0.93243243243243246</v>
      </c>
      <c r="P27" s="1020">
        <v>6.7567567567567571E-2</v>
      </c>
      <c r="Q27" s="1020">
        <v>0.95401857573683135</v>
      </c>
    </row>
    <row r="28" spans="2:17" s="101" customFormat="1" x14ac:dyDescent="0.35">
      <c r="B28" s="101" t="s">
        <v>43</v>
      </c>
      <c r="C28" s="1019">
        <v>14995</v>
      </c>
      <c r="D28" s="1019">
        <v>13533</v>
      </c>
      <c r="E28" s="1019">
        <v>1462</v>
      </c>
      <c r="F28" s="1020">
        <v>0.9025008336112037</v>
      </c>
      <c r="G28" s="1020">
        <v>9.7499166388796271E-2</v>
      </c>
      <c r="I28" s="101">
        <v>18</v>
      </c>
      <c r="J28" s="101">
        <v>16</v>
      </c>
      <c r="K28" s="101">
        <v>9</v>
      </c>
      <c r="L28" s="101" t="s">
        <v>41</v>
      </c>
      <c r="M28" s="1019">
        <v>45683</v>
      </c>
      <c r="N28" s="1019">
        <v>3755</v>
      </c>
      <c r="O28" s="1020">
        <v>0.924046280189328</v>
      </c>
      <c r="P28" s="1020">
        <v>7.5953719810671949E-2</v>
      </c>
      <c r="Q28" s="1020">
        <v>0.95401857573683135</v>
      </c>
    </row>
    <row r="29" spans="2:17" s="101" customFormat="1" x14ac:dyDescent="0.35">
      <c r="B29" s="101" t="s">
        <v>44</v>
      </c>
      <c r="C29" s="1019">
        <v>3367</v>
      </c>
      <c r="D29" s="1019">
        <v>3256</v>
      </c>
      <c r="E29" s="1019">
        <v>111</v>
      </c>
      <c r="F29" s="1020">
        <v>0.96703296703296704</v>
      </c>
      <c r="G29" s="1020">
        <v>3.2967032967032968E-2</v>
      </c>
      <c r="I29" s="101">
        <v>9</v>
      </c>
      <c r="J29" s="101">
        <v>17</v>
      </c>
      <c r="K29" s="101">
        <v>12</v>
      </c>
      <c r="L29" s="101" t="s">
        <v>2</v>
      </c>
      <c r="M29" s="1019">
        <v>12260</v>
      </c>
      <c r="N29" s="1019">
        <v>1050</v>
      </c>
      <c r="O29" s="1020">
        <v>0.9211119459053343</v>
      </c>
      <c r="P29" s="1020">
        <v>7.8888054094665663E-2</v>
      </c>
      <c r="Q29" s="1020">
        <v>0.95401857573683135</v>
      </c>
    </row>
    <row r="30" spans="2:17" s="101" customFormat="1" x14ac:dyDescent="0.35">
      <c r="B30" s="101" t="s">
        <v>45</v>
      </c>
      <c r="C30" s="1019">
        <v>19685</v>
      </c>
      <c r="D30" s="1019">
        <v>17117</v>
      </c>
      <c r="E30" s="1019">
        <v>2568</v>
      </c>
      <c r="F30" s="1020">
        <v>0.86954533909067822</v>
      </c>
      <c r="G30" s="1020">
        <v>0.13045466090932181</v>
      </c>
      <c r="I30" s="101">
        <v>19</v>
      </c>
      <c r="J30" s="101">
        <v>18</v>
      </c>
      <c r="K30" s="101">
        <v>16</v>
      </c>
      <c r="L30" s="101" t="s">
        <v>43</v>
      </c>
      <c r="M30" s="1019">
        <v>13533</v>
      </c>
      <c r="N30" s="1019">
        <v>1462</v>
      </c>
      <c r="O30" s="1020">
        <v>0.9025008336112037</v>
      </c>
      <c r="P30" s="1020">
        <v>9.7499166388796271E-2</v>
      </c>
      <c r="Q30" s="1020">
        <v>0.95401857573683135</v>
      </c>
    </row>
    <row r="31" spans="2:17" s="101" customFormat="1" x14ac:dyDescent="0.35">
      <c r="B31" s="101" t="s">
        <v>46</v>
      </c>
      <c r="C31" s="1019">
        <v>2430</v>
      </c>
      <c r="D31" s="1019">
        <v>2287</v>
      </c>
      <c r="E31" s="1019">
        <v>143</v>
      </c>
      <c r="F31" s="1020">
        <v>0.94115226337448554</v>
      </c>
      <c r="G31" s="1020">
        <v>5.8847736625514402E-2</v>
      </c>
      <c r="I31" s="101">
        <v>13</v>
      </c>
      <c r="J31" s="101">
        <v>19</v>
      </c>
      <c r="K31" s="101">
        <v>18</v>
      </c>
      <c r="L31" s="101" t="s">
        <v>45</v>
      </c>
      <c r="M31" s="1019">
        <v>17117</v>
      </c>
      <c r="N31" s="1019">
        <v>2568</v>
      </c>
      <c r="O31" s="1020">
        <v>0.86954533909067822</v>
      </c>
      <c r="P31" s="1020">
        <v>0.13045466090932181</v>
      </c>
      <c r="Q31" s="1020">
        <v>0.95401857573683135</v>
      </c>
    </row>
    <row r="32" spans="2:17" s="101" customFormat="1" x14ac:dyDescent="0.35">
      <c r="B32" s="104" t="s">
        <v>108</v>
      </c>
      <c r="C32" s="105">
        <v>432392</v>
      </c>
      <c r="D32" s="105">
        <v>412510</v>
      </c>
      <c r="E32" s="105">
        <v>19882</v>
      </c>
      <c r="F32" s="106">
        <v>0.95401857573683135</v>
      </c>
      <c r="G32" s="106">
        <v>4.5981424263168605E-2</v>
      </c>
      <c r="I32" s="101">
        <v>12</v>
      </c>
      <c r="J32" s="101">
        <v>20</v>
      </c>
      <c r="K32" s="101">
        <v>5</v>
      </c>
      <c r="L32" s="101" t="s">
        <v>6</v>
      </c>
      <c r="M32" s="1019">
        <v>15962</v>
      </c>
      <c r="N32" s="1019">
        <v>3266</v>
      </c>
      <c r="O32" s="1020">
        <v>0.83014354066985641</v>
      </c>
      <c r="P32" s="1020">
        <v>0.16985645933014354</v>
      </c>
      <c r="Q32" s="1020">
        <v>0.95401857573683135</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19" t="s">
        <v>370</v>
      </c>
      <c r="C3" s="1419"/>
      <c r="D3" s="1419"/>
      <c r="E3" s="1419"/>
      <c r="F3" s="1419"/>
      <c r="G3" s="1419"/>
      <c r="H3" s="1419"/>
      <c r="I3" s="1419"/>
      <c r="J3" s="1419"/>
      <c r="K3" s="1419"/>
      <c r="L3" s="1419"/>
      <c r="M3" s="1419"/>
      <c r="N3" s="1419"/>
      <c r="O3" s="1419"/>
      <c r="P3" s="1419"/>
      <c r="Q3" s="1419"/>
      <c r="R3" s="1419"/>
      <c r="S3" s="1419"/>
      <c r="T3" s="1419"/>
      <c r="U3" s="1419"/>
      <c r="V3" s="1419"/>
      <c r="W3" s="1419"/>
      <c r="X3" s="1419"/>
      <c r="Y3" s="1419"/>
      <c r="Z3" s="1419"/>
    </row>
    <row r="5" spans="1:29" x14ac:dyDescent="0.35">
      <c r="B5" s="219"/>
      <c r="C5" s="219"/>
      <c r="D5" s="1420" t="s">
        <v>366</v>
      </c>
      <c r="E5" s="1420"/>
      <c r="F5" s="1420"/>
      <c r="G5" s="1420"/>
      <c r="H5" s="1420"/>
      <c r="I5" s="1420"/>
      <c r="J5" s="1420"/>
      <c r="K5" s="1420"/>
      <c r="L5" s="1420"/>
      <c r="M5" s="219"/>
      <c r="N5" s="1421" t="s">
        <v>340</v>
      </c>
      <c r="O5" s="1421"/>
      <c r="P5" s="1421"/>
      <c r="Q5" s="1421"/>
      <c r="R5" s="1421"/>
      <c r="S5" s="1421"/>
      <c r="T5" s="1421"/>
      <c r="U5" s="1421"/>
      <c r="V5" s="1421"/>
      <c r="W5" s="1421"/>
      <c r="X5" s="1421"/>
      <c r="Y5" s="1421"/>
      <c r="Z5" s="1421"/>
      <c r="AA5" s="1421"/>
    </row>
    <row r="6" spans="1:29" ht="21" customHeight="1" x14ac:dyDescent="0.35">
      <c r="B6" s="219"/>
      <c r="C6" s="219"/>
      <c r="D6" s="1421"/>
      <c r="E6" s="1421"/>
      <c r="F6" s="1421"/>
      <c r="G6" s="1421"/>
      <c r="H6" s="1421"/>
      <c r="I6" s="1421"/>
      <c r="J6" s="1421"/>
      <c r="K6" s="1421"/>
      <c r="L6" s="1421"/>
      <c r="M6" s="219"/>
      <c r="N6" s="1422">
        <v>43830</v>
      </c>
      <c r="O6" s="1423"/>
      <c r="P6" s="1424">
        <v>44196</v>
      </c>
      <c r="Q6" s="1425"/>
      <c r="R6" s="1424">
        <v>44561</v>
      </c>
      <c r="S6" s="1425"/>
      <c r="T6" s="1426">
        <v>44926</v>
      </c>
      <c r="U6" s="1427"/>
      <c r="V6" s="1414">
        <v>45291</v>
      </c>
      <c r="W6" s="1415"/>
      <c r="X6" s="1428">
        <v>45657</v>
      </c>
      <c r="Y6" s="1429"/>
      <c r="Z6" s="1414">
        <v>45716</v>
      </c>
      <c r="AA6" s="1416"/>
    </row>
    <row r="7" spans="1:29" x14ac:dyDescent="0.35">
      <c r="B7" s="225"/>
      <c r="C7" s="219"/>
      <c r="D7" s="226">
        <v>43465</v>
      </c>
      <c r="E7" s="227">
        <v>43830</v>
      </c>
      <c r="F7" s="228">
        <v>44196</v>
      </c>
      <c r="G7" s="228">
        <v>44561</v>
      </c>
      <c r="H7" s="228">
        <v>44926</v>
      </c>
      <c r="I7" s="228">
        <v>45291</v>
      </c>
      <c r="J7" s="228">
        <v>45657</v>
      </c>
      <c r="K7" s="228">
        <v>45716</v>
      </c>
      <c r="L7" s="229"/>
      <c r="M7" s="219"/>
      <c r="N7" s="230" t="s">
        <v>28</v>
      </c>
      <c r="O7" s="231" t="s">
        <v>341</v>
      </c>
      <c r="P7" s="232" t="s">
        <v>28</v>
      </c>
      <c r="Q7" s="233" t="s">
        <v>341</v>
      </c>
      <c r="R7" s="231" t="s">
        <v>28</v>
      </c>
      <c r="S7" s="232" t="s">
        <v>341</v>
      </c>
      <c r="T7" s="232" t="s">
        <v>28</v>
      </c>
      <c r="U7" s="232" t="s">
        <v>341</v>
      </c>
      <c r="V7" s="232" t="s">
        <v>28</v>
      </c>
      <c r="W7" s="1363" t="s">
        <v>341</v>
      </c>
      <c r="X7" s="232" t="s">
        <v>28</v>
      </c>
      <c r="Y7" s="227" t="s">
        <v>341</v>
      </c>
      <c r="Z7" s="231" t="s">
        <v>28</v>
      </c>
      <c r="AA7" s="229" t="s">
        <v>341</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75097</v>
      </c>
      <c r="E9" s="300">
        <v>73871</v>
      </c>
      <c r="F9" s="300">
        <v>56534</v>
      </c>
      <c r="G9" s="254">
        <v>38325</v>
      </c>
      <c r="H9" s="254">
        <v>36606</v>
      </c>
      <c r="I9" s="254">
        <v>35558</v>
      </c>
      <c r="J9" s="276">
        <v>17192</v>
      </c>
      <c r="K9" s="301">
        <v>16508</v>
      </c>
      <c r="L9" s="302"/>
      <c r="M9" s="222"/>
      <c r="N9" s="278">
        <v>-1.6325552285710532E-2</v>
      </c>
      <c r="O9" s="279">
        <v>-1226</v>
      </c>
      <c r="P9" s="280">
        <v>-0.23469291061444952</v>
      </c>
      <c r="Q9" s="279">
        <v>-17337</v>
      </c>
      <c r="R9" s="280">
        <v>-0.32208936215374817</v>
      </c>
      <c r="S9" s="279">
        <v>-18209</v>
      </c>
      <c r="T9" s="280">
        <v>-4.4853228962817959E-2</v>
      </c>
      <c r="U9" s="279">
        <v>-1719</v>
      </c>
      <c r="V9" s="280">
        <v>-2.862918647216306E-2</v>
      </c>
      <c r="W9" s="279">
        <v>-1048</v>
      </c>
      <c r="X9" s="280">
        <v>-0.51650824005849594</v>
      </c>
      <c r="Y9" s="276">
        <v>-18366</v>
      </c>
      <c r="Z9" s="280">
        <v>-0.43625994604377971</v>
      </c>
      <c r="AA9" s="279">
        <v>-12775</v>
      </c>
    </row>
    <row r="10" spans="1:29" x14ac:dyDescent="0.35">
      <c r="B10" s="303" t="s">
        <v>7</v>
      </c>
      <c r="C10" s="219"/>
      <c r="D10" s="253">
        <v>6000</v>
      </c>
      <c r="E10" s="254">
        <v>6236</v>
      </c>
      <c r="F10" s="254">
        <v>4811</v>
      </c>
      <c r="G10" s="254">
        <v>2779</v>
      </c>
      <c r="H10" s="254">
        <v>1565</v>
      </c>
      <c r="I10" s="254">
        <v>186</v>
      </c>
      <c r="J10" s="254">
        <v>86</v>
      </c>
      <c r="K10" s="257">
        <v>104</v>
      </c>
      <c r="M10" s="222"/>
      <c r="N10" s="256">
        <v>3.9333333333333442E-2</v>
      </c>
      <c r="O10" s="257">
        <v>236</v>
      </c>
      <c r="P10" s="258">
        <v>-0.22851186658114175</v>
      </c>
      <c r="Q10" s="257">
        <v>-1425</v>
      </c>
      <c r="R10" s="258">
        <v>-0.4223654125961338</v>
      </c>
      <c r="S10" s="257">
        <v>-2032</v>
      </c>
      <c r="T10" s="258">
        <v>-0.43684778697373161</v>
      </c>
      <c r="U10" s="257">
        <v>-1214</v>
      </c>
      <c r="V10" s="258">
        <v>-0.88115015974440891</v>
      </c>
      <c r="W10" s="257">
        <v>-1379</v>
      </c>
      <c r="X10" s="258">
        <v>-0.5376344086021505</v>
      </c>
      <c r="Y10" s="254">
        <v>-100</v>
      </c>
      <c r="Z10" s="258">
        <v>-0.1875</v>
      </c>
      <c r="AA10" s="257">
        <v>-24</v>
      </c>
    </row>
    <row r="11" spans="1:29" x14ac:dyDescent="0.35">
      <c r="B11" s="303" t="s">
        <v>37</v>
      </c>
      <c r="C11" s="219"/>
      <c r="D11" s="253">
        <v>3524</v>
      </c>
      <c r="E11" s="254">
        <v>5794</v>
      </c>
      <c r="F11" s="254">
        <v>3064</v>
      </c>
      <c r="G11" s="254">
        <v>2063</v>
      </c>
      <c r="H11" s="254">
        <v>2778</v>
      </c>
      <c r="I11" s="254">
        <v>1346</v>
      </c>
      <c r="J11" s="254">
        <v>445</v>
      </c>
      <c r="K11" s="257">
        <v>431</v>
      </c>
      <c r="M11" s="222"/>
      <c r="N11" s="256">
        <v>0.64415437003405218</v>
      </c>
      <c r="O11" s="257">
        <v>2270</v>
      </c>
      <c r="P11" s="258">
        <v>-0.47117707973765965</v>
      </c>
      <c r="Q11" s="257">
        <v>-2730</v>
      </c>
      <c r="R11" s="258">
        <v>-0.32669712793733685</v>
      </c>
      <c r="S11" s="257">
        <v>-1001</v>
      </c>
      <c r="T11" s="258">
        <v>0.34658264663111971</v>
      </c>
      <c r="U11" s="257">
        <v>715</v>
      </c>
      <c r="V11" s="258">
        <v>-0.51547876169906415</v>
      </c>
      <c r="W11" s="257">
        <v>-1432</v>
      </c>
      <c r="X11" s="258">
        <v>-0.66939078751857362</v>
      </c>
      <c r="Y11" s="254">
        <v>-901</v>
      </c>
      <c r="Z11" s="258">
        <v>-0.52533039647577096</v>
      </c>
      <c r="AA11" s="257">
        <v>-477</v>
      </c>
    </row>
    <row r="12" spans="1:29" x14ac:dyDescent="0.35">
      <c r="B12" s="303" t="s">
        <v>38</v>
      </c>
      <c r="C12" s="219"/>
      <c r="D12" s="253">
        <v>2811</v>
      </c>
      <c r="E12" s="254">
        <v>4317</v>
      </c>
      <c r="F12" s="254">
        <v>2454</v>
      </c>
      <c r="G12" s="254">
        <v>2514</v>
      </c>
      <c r="H12" s="254">
        <v>3293</v>
      </c>
      <c r="I12" s="254">
        <v>4117</v>
      </c>
      <c r="J12" s="254">
        <v>3750</v>
      </c>
      <c r="K12" s="257">
        <v>3652</v>
      </c>
      <c r="M12" s="222"/>
      <c r="N12" s="256">
        <v>0.53575240128068313</v>
      </c>
      <c r="O12" s="257">
        <v>1506</v>
      </c>
      <c r="P12" s="258">
        <v>-0.43154968728283527</v>
      </c>
      <c r="Q12" s="257">
        <v>-1863</v>
      </c>
      <c r="R12" s="258">
        <v>2.4449877750611249E-2</v>
      </c>
      <c r="S12" s="257">
        <v>60</v>
      </c>
      <c r="T12" s="258">
        <v>0.30986475735879071</v>
      </c>
      <c r="U12" s="257">
        <v>779</v>
      </c>
      <c r="V12" s="258">
        <v>0.25022775584573331</v>
      </c>
      <c r="W12" s="257">
        <v>824</v>
      </c>
      <c r="X12" s="258">
        <v>-8.9142579548214695E-2</v>
      </c>
      <c r="Y12" s="254">
        <v>-367</v>
      </c>
      <c r="Z12" s="258">
        <v>-0.14553111839026678</v>
      </c>
      <c r="AA12" s="257">
        <v>-622</v>
      </c>
    </row>
    <row r="13" spans="1:29" x14ac:dyDescent="0.35">
      <c r="B13" s="303" t="s">
        <v>6</v>
      </c>
      <c r="C13" s="219"/>
      <c r="D13" s="253">
        <v>8956</v>
      </c>
      <c r="E13" s="254">
        <v>9040</v>
      </c>
      <c r="F13" s="254">
        <v>8082</v>
      </c>
      <c r="G13" s="254">
        <v>9950</v>
      </c>
      <c r="H13" s="254">
        <v>7071</v>
      </c>
      <c r="I13" s="254">
        <v>5826</v>
      </c>
      <c r="J13" s="254">
        <v>7478</v>
      </c>
      <c r="K13" s="257">
        <v>10759</v>
      </c>
      <c r="L13" s="304"/>
      <c r="M13" s="219"/>
      <c r="N13" s="256">
        <v>9.3791871371147195E-3</v>
      </c>
      <c r="O13" s="257">
        <v>84</v>
      </c>
      <c r="P13" s="258">
        <v>-0.10597345132743363</v>
      </c>
      <c r="Q13" s="257">
        <v>-958</v>
      </c>
      <c r="R13" s="258">
        <v>0.23113090819104176</v>
      </c>
      <c r="S13" s="257">
        <v>1868</v>
      </c>
      <c r="T13" s="258">
        <v>-0.28934673366834174</v>
      </c>
      <c r="U13" s="257">
        <v>-2879</v>
      </c>
      <c r="V13" s="258">
        <v>-0.1760712770470938</v>
      </c>
      <c r="W13" s="257">
        <v>-1245</v>
      </c>
      <c r="X13" s="258">
        <v>0.28355647099210435</v>
      </c>
      <c r="Y13" s="254">
        <v>1652</v>
      </c>
      <c r="Z13" s="258">
        <v>0.83256685402827446</v>
      </c>
      <c r="AA13" s="257">
        <v>4888</v>
      </c>
      <c r="AC13" s="224"/>
    </row>
    <row r="14" spans="1:29" x14ac:dyDescent="0.35">
      <c r="B14" s="303" t="s">
        <v>5</v>
      </c>
      <c r="C14" s="219"/>
      <c r="D14" s="253">
        <v>4667</v>
      </c>
      <c r="E14" s="254">
        <v>3990</v>
      </c>
      <c r="F14" s="254">
        <v>3899</v>
      </c>
      <c r="G14" s="254">
        <v>1365</v>
      </c>
      <c r="H14" s="254">
        <v>873</v>
      </c>
      <c r="I14" s="254">
        <v>1583</v>
      </c>
      <c r="J14" s="254">
        <v>376</v>
      </c>
      <c r="K14" s="257">
        <v>197</v>
      </c>
      <c r="L14" s="304"/>
      <c r="M14" s="219"/>
      <c r="N14" s="256">
        <v>-0.14506106706663813</v>
      </c>
      <c r="O14" s="257">
        <v>-677</v>
      </c>
      <c r="P14" s="258">
        <v>-2.2807017543859609E-2</v>
      </c>
      <c r="Q14" s="257">
        <v>-91</v>
      </c>
      <c r="R14" s="258">
        <v>-0.64991023339317766</v>
      </c>
      <c r="S14" s="257">
        <v>-2534</v>
      </c>
      <c r="T14" s="258">
        <v>-0.36043956043956049</v>
      </c>
      <c r="U14" s="257">
        <v>-492</v>
      </c>
      <c r="V14" s="258">
        <v>0.81328751431844215</v>
      </c>
      <c r="W14" s="257">
        <v>710</v>
      </c>
      <c r="X14" s="258">
        <v>-0.76247631080227418</v>
      </c>
      <c r="Y14" s="254">
        <v>-1207</v>
      </c>
      <c r="Z14" s="258">
        <v>-0.87695190505933795</v>
      </c>
      <c r="AA14" s="257">
        <v>-1404</v>
      </c>
      <c r="AC14" s="224"/>
    </row>
    <row r="15" spans="1:29" x14ac:dyDescent="0.35">
      <c r="B15" s="303" t="s">
        <v>4</v>
      </c>
      <c r="C15" s="219"/>
      <c r="D15" s="253">
        <v>1471</v>
      </c>
      <c r="E15" s="254">
        <v>1593</v>
      </c>
      <c r="F15" s="254">
        <v>119</v>
      </c>
      <c r="G15" s="254">
        <v>186</v>
      </c>
      <c r="H15" s="254">
        <v>207</v>
      </c>
      <c r="I15" s="254">
        <v>157</v>
      </c>
      <c r="J15" s="254">
        <v>151</v>
      </c>
      <c r="K15" s="257">
        <v>152</v>
      </c>
      <c r="M15" s="222"/>
      <c r="N15" s="256">
        <v>8.2936777702243392E-2</v>
      </c>
      <c r="O15" s="257">
        <v>122</v>
      </c>
      <c r="P15" s="258">
        <v>-0.92529817953546767</v>
      </c>
      <c r="Q15" s="257">
        <v>-1474</v>
      </c>
      <c r="R15" s="258">
        <v>0.56302521008403361</v>
      </c>
      <c r="S15" s="257">
        <v>67</v>
      </c>
      <c r="T15" s="258">
        <v>0.11290322580645151</v>
      </c>
      <c r="U15" s="257">
        <v>21</v>
      </c>
      <c r="V15" s="258">
        <v>-0.24154589371980673</v>
      </c>
      <c r="W15" s="257">
        <v>-50</v>
      </c>
      <c r="X15" s="258">
        <v>-3.8216560509554132E-2</v>
      </c>
      <c r="Y15" s="254">
        <v>-6</v>
      </c>
      <c r="Z15" s="258">
        <v>-0.10059171597633132</v>
      </c>
      <c r="AA15" s="257">
        <v>-17</v>
      </c>
      <c r="AC15" s="224"/>
    </row>
    <row r="16" spans="1:29" x14ac:dyDescent="0.35">
      <c r="B16" s="303" t="s">
        <v>40</v>
      </c>
      <c r="C16" s="219"/>
      <c r="D16" s="253">
        <v>7126</v>
      </c>
      <c r="E16" s="254">
        <v>5895</v>
      </c>
      <c r="F16" s="254">
        <v>4923</v>
      </c>
      <c r="G16" s="254">
        <v>3015</v>
      </c>
      <c r="H16" s="254">
        <v>2591</v>
      </c>
      <c r="I16" s="254">
        <v>2478</v>
      </c>
      <c r="J16" s="254">
        <v>2010</v>
      </c>
      <c r="K16" s="257">
        <v>2990</v>
      </c>
      <c r="M16" s="222"/>
      <c r="N16" s="256">
        <v>-0.17274768453550382</v>
      </c>
      <c r="O16" s="257">
        <v>-1231</v>
      </c>
      <c r="P16" s="258">
        <v>-0.16488549618320614</v>
      </c>
      <c r="Q16" s="257">
        <v>-972</v>
      </c>
      <c r="R16" s="258">
        <v>-0.38756855575868376</v>
      </c>
      <c r="S16" s="257">
        <v>-1908</v>
      </c>
      <c r="T16" s="258">
        <v>-0.14063018242122716</v>
      </c>
      <c r="U16" s="257">
        <v>-424</v>
      </c>
      <c r="V16" s="258">
        <v>-4.3612504824392162E-2</v>
      </c>
      <c r="W16" s="257">
        <v>-113</v>
      </c>
      <c r="X16" s="258">
        <v>-0.18886198547215494</v>
      </c>
      <c r="Y16" s="254">
        <v>-468</v>
      </c>
      <c r="Z16" s="258">
        <v>-7.6019777503090191E-2</v>
      </c>
      <c r="AA16" s="257">
        <v>-246</v>
      </c>
      <c r="AC16" s="224"/>
    </row>
    <row r="17" spans="2:31" x14ac:dyDescent="0.35">
      <c r="B17" s="303" t="s">
        <v>41</v>
      </c>
      <c r="C17" s="219"/>
      <c r="D17" s="253">
        <v>75141</v>
      </c>
      <c r="E17" s="254">
        <v>76253</v>
      </c>
      <c r="F17" s="254">
        <v>73386</v>
      </c>
      <c r="G17" s="254">
        <v>78542</v>
      </c>
      <c r="H17" s="254">
        <v>69770</v>
      </c>
      <c r="I17" s="254">
        <v>48470</v>
      </c>
      <c r="J17" s="254">
        <v>39755</v>
      </c>
      <c r="K17" s="257">
        <v>39332</v>
      </c>
      <c r="L17" s="304"/>
      <c r="M17" s="219"/>
      <c r="N17" s="256">
        <v>1.4798844838370462E-2</v>
      </c>
      <c r="O17" s="257">
        <v>1112</v>
      </c>
      <c r="P17" s="258">
        <v>-3.7598520713939099E-2</v>
      </c>
      <c r="Q17" s="257">
        <v>-2867</v>
      </c>
      <c r="R17" s="258">
        <v>7.0258632436704493E-2</v>
      </c>
      <c r="S17" s="257">
        <v>5156</v>
      </c>
      <c r="T17" s="258">
        <v>-0.11168546764788267</v>
      </c>
      <c r="U17" s="257">
        <v>-8772</v>
      </c>
      <c r="V17" s="258">
        <v>-0.30528880607711051</v>
      </c>
      <c r="W17" s="257">
        <v>-21300</v>
      </c>
      <c r="X17" s="258">
        <v>-0.17980193934392408</v>
      </c>
      <c r="Y17" s="254">
        <v>-8715</v>
      </c>
      <c r="Z17" s="258">
        <v>-0.17407920708916047</v>
      </c>
      <c r="AA17" s="257">
        <v>-8290</v>
      </c>
      <c r="AC17" s="224"/>
    </row>
    <row r="18" spans="2:31" x14ac:dyDescent="0.35">
      <c r="B18" s="303" t="s">
        <v>3</v>
      </c>
      <c r="C18" s="219"/>
      <c r="D18" s="253">
        <v>10677</v>
      </c>
      <c r="E18" s="254">
        <v>14865</v>
      </c>
      <c r="F18" s="254">
        <v>13381</v>
      </c>
      <c r="G18" s="254">
        <v>11826</v>
      </c>
      <c r="H18" s="254">
        <v>10571</v>
      </c>
      <c r="I18" s="254">
        <v>15501</v>
      </c>
      <c r="J18" s="254">
        <v>7989</v>
      </c>
      <c r="K18" s="257">
        <v>9267</v>
      </c>
      <c r="M18" s="222"/>
      <c r="N18" s="256">
        <v>0.39224501264400113</v>
      </c>
      <c r="O18" s="257">
        <v>4188</v>
      </c>
      <c r="P18" s="258">
        <v>-9.9831819710729852E-2</v>
      </c>
      <c r="Q18" s="257">
        <v>-1484</v>
      </c>
      <c r="R18" s="258">
        <v>-0.11620955085569096</v>
      </c>
      <c r="S18" s="257">
        <v>-1555</v>
      </c>
      <c r="T18" s="258">
        <v>-0.10612210383899878</v>
      </c>
      <c r="U18" s="257">
        <v>-1255</v>
      </c>
      <c r="V18" s="258">
        <v>0.46637025825371303</v>
      </c>
      <c r="W18" s="257">
        <v>4930</v>
      </c>
      <c r="X18" s="258">
        <v>-0.48461389587768533</v>
      </c>
      <c r="Y18" s="254">
        <v>-7512</v>
      </c>
      <c r="Z18" s="258">
        <v>-0.35961578329071942</v>
      </c>
      <c r="AA18" s="257">
        <v>-5204</v>
      </c>
      <c r="AC18" s="224"/>
    </row>
    <row r="19" spans="2:31" x14ac:dyDescent="0.35">
      <c r="B19" s="303" t="s">
        <v>2</v>
      </c>
      <c r="C19" s="219"/>
      <c r="D19" s="253">
        <v>4152</v>
      </c>
      <c r="E19" s="254">
        <v>7206</v>
      </c>
      <c r="F19" s="254">
        <v>5685</v>
      </c>
      <c r="G19" s="254">
        <v>5272</v>
      </c>
      <c r="H19" s="254">
        <v>6122</v>
      </c>
      <c r="I19" s="254">
        <v>5753</v>
      </c>
      <c r="J19" s="254">
        <v>3823</v>
      </c>
      <c r="K19" s="257">
        <v>5268</v>
      </c>
      <c r="M19" s="222"/>
      <c r="N19" s="256">
        <v>0.73554913294797686</v>
      </c>
      <c r="O19" s="257">
        <v>3054</v>
      </c>
      <c r="P19" s="258">
        <v>-0.21107410491257284</v>
      </c>
      <c r="Q19" s="257">
        <v>-1521</v>
      </c>
      <c r="R19" s="258">
        <v>-7.2647317502198772E-2</v>
      </c>
      <c r="S19" s="257">
        <v>-413</v>
      </c>
      <c r="T19" s="258">
        <v>0.16122913505311076</v>
      </c>
      <c r="U19" s="257">
        <v>850</v>
      </c>
      <c r="V19" s="258">
        <v>-6.0274420124142414E-2</v>
      </c>
      <c r="W19" s="257">
        <v>-369</v>
      </c>
      <c r="X19" s="258">
        <v>-0.33547714236050752</v>
      </c>
      <c r="Y19" s="254">
        <v>-1930</v>
      </c>
      <c r="Z19" s="258">
        <v>-0.14798641436196025</v>
      </c>
      <c r="AA19" s="257">
        <v>-915</v>
      </c>
      <c r="AC19" s="224"/>
    </row>
    <row r="20" spans="2:31" x14ac:dyDescent="0.35">
      <c r="B20" s="303" t="s">
        <v>35</v>
      </c>
      <c r="C20" s="219"/>
      <c r="D20" s="253">
        <v>7804</v>
      </c>
      <c r="E20" s="254">
        <v>8456</v>
      </c>
      <c r="F20" s="254">
        <v>4923</v>
      </c>
      <c r="G20" s="254">
        <v>4018</v>
      </c>
      <c r="H20" s="254">
        <v>3271</v>
      </c>
      <c r="I20" s="254">
        <v>1893</v>
      </c>
      <c r="J20" s="254">
        <v>1256</v>
      </c>
      <c r="K20" s="257">
        <v>1214</v>
      </c>
      <c r="M20" s="222"/>
      <c r="N20" s="256">
        <v>8.3546899026140542E-2</v>
      </c>
      <c r="O20" s="257">
        <v>652</v>
      </c>
      <c r="P20" s="258">
        <v>-0.41780983916745507</v>
      </c>
      <c r="Q20" s="257">
        <v>-3533</v>
      </c>
      <c r="R20" s="258">
        <v>-0.18383099735933373</v>
      </c>
      <c r="S20" s="257">
        <v>-905</v>
      </c>
      <c r="T20" s="258">
        <v>-0.18591338974614235</v>
      </c>
      <c r="U20" s="257">
        <v>-747</v>
      </c>
      <c r="V20" s="258">
        <v>-0.42127789666768567</v>
      </c>
      <c r="W20" s="257">
        <v>-1378</v>
      </c>
      <c r="X20" s="258">
        <v>-0.33650290544109873</v>
      </c>
      <c r="Y20" s="254">
        <v>-637</v>
      </c>
      <c r="Z20" s="258">
        <v>-0.29295282469423412</v>
      </c>
      <c r="AA20" s="257">
        <v>-503</v>
      </c>
      <c r="AC20" s="224"/>
    </row>
    <row r="21" spans="2:31" x14ac:dyDescent="0.35">
      <c r="B21" s="303" t="s">
        <v>42</v>
      </c>
      <c r="C21" s="219"/>
      <c r="D21" s="253">
        <v>19669</v>
      </c>
      <c r="E21" s="254">
        <v>28300</v>
      </c>
      <c r="F21" s="254">
        <v>28494</v>
      </c>
      <c r="G21" s="254">
        <v>10563</v>
      </c>
      <c r="H21" s="254">
        <v>9303</v>
      </c>
      <c r="I21" s="254">
        <v>8062</v>
      </c>
      <c r="J21" s="254">
        <v>10859</v>
      </c>
      <c r="K21" s="257">
        <v>16081</v>
      </c>
      <c r="M21" s="222"/>
      <c r="N21" s="256">
        <v>0.4388123442981342</v>
      </c>
      <c r="O21" s="257">
        <v>8631</v>
      </c>
      <c r="P21" s="258">
        <v>6.8551236749117006E-3</v>
      </c>
      <c r="Q21" s="257">
        <v>194</v>
      </c>
      <c r="R21" s="258">
        <v>-0.62929037692145717</v>
      </c>
      <c r="S21" s="257">
        <v>-17931</v>
      </c>
      <c r="T21" s="258">
        <v>-0.11928429423459241</v>
      </c>
      <c r="U21" s="257">
        <v>-1260</v>
      </c>
      <c r="V21" s="258">
        <v>-0.13339782865742233</v>
      </c>
      <c r="W21" s="257">
        <v>-1241</v>
      </c>
      <c r="X21" s="258">
        <v>0.34693624410816182</v>
      </c>
      <c r="Y21" s="254">
        <v>2797</v>
      </c>
      <c r="Z21" s="258">
        <v>0.10030790283954838</v>
      </c>
      <c r="AA21" s="257">
        <v>1466</v>
      </c>
      <c r="AC21" s="224"/>
    </row>
    <row r="22" spans="2:31" x14ac:dyDescent="0.35">
      <c r="B22" s="303" t="s">
        <v>43</v>
      </c>
      <c r="C22" s="219"/>
      <c r="D22" s="253">
        <v>4430</v>
      </c>
      <c r="E22" s="254">
        <v>6258</v>
      </c>
      <c r="F22" s="254">
        <v>4718</v>
      </c>
      <c r="G22" s="254">
        <v>5035</v>
      </c>
      <c r="H22" s="254">
        <v>6525</v>
      </c>
      <c r="I22" s="254">
        <v>7096</v>
      </c>
      <c r="J22" s="254">
        <v>6987</v>
      </c>
      <c r="K22" s="257">
        <v>6881</v>
      </c>
      <c r="M22" s="222"/>
      <c r="N22" s="256">
        <v>0.41264108352144468</v>
      </c>
      <c r="O22" s="257">
        <v>1828</v>
      </c>
      <c r="P22" s="258">
        <v>-0.24608501118568238</v>
      </c>
      <c r="Q22" s="257">
        <v>-1540</v>
      </c>
      <c r="R22" s="258">
        <v>6.7189487070792753E-2</v>
      </c>
      <c r="S22" s="257">
        <v>317</v>
      </c>
      <c r="T22" s="258">
        <v>0.29592850049652442</v>
      </c>
      <c r="U22" s="257">
        <v>1490</v>
      </c>
      <c r="V22" s="258">
        <v>8.7509578544061384E-2</v>
      </c>
      <c r="W22" s="257">
        <v>571</v>
      </c>
      <c r="X22" s="258">
        <v>-1.5360766629086808E-2</v>
      </c>
      <c r="Y22" s="254">
        <v>-109</v>
      </c>
      <c r="Z22" s="258">
        <v>9.5700636942675166E-2</v>
      </c>
      <c r="AA22" s="257">
        <v>601</v>
      </c>
      <c r="AC22" s="224"/>
    </row>
    <row r="23" spans="2:31" x14ac:dyDescent="0.35">
      <c r="B23" s="303" t="s">
        <v>44</v>
      </c>
      <c r="C23" s="219"/>
      <c r="D23" s="253">
        <v>1465</v>
      </c>
      <c r="E23" s="254">
        <v>836</v>
      </c>
      <c r="F23" s="254">
        <v>801</v>
      </c>
      <c r="G23" s="254">
        <v>1019</v>
      </c>
      <c r="H23" s="254">
        <v>768</v>
      </c>
      <c r="I23" s="254">
        <v>659</v>
      </c>
      <c r="J23" s="254">
        <v>458</v>
      </c>
      <c r="K23" s="257">
        <v>451</v>
      </c>
      <c r="L23" s="304"/>
      <c r="M23" s="219"/>
      <c r="N23" s="256">
        <v>-0.42935153583617747</v>
      </c>
      <c r="O23" s="257">
        <v>-629</v>
      </c>
      <c r="P23" s="258">
        <v>-4.186602870813394E-2</v>
      </c>
      <c r="Q23" s="257">
        <v>-35</v>
      </c>
      <c r="R23" s="258">
        <v>0.27215980024968789</v>
      </c>
      <c r="S23" s="257">
        <v>218</v>
      </c>
      <c r="T23" s="258">
        <v>-0.24631992149165849</v>
      </c>
      <c r="U23" s="257">
        <v>-251</v>
      </c>
      <c r="V23" s="258">
        <v>-0.14192708333333337</v>
      </c>
      <c r="W23" s="257">
        <v>-109</v>
      </c>
      <c r="X23" s="258">
        <v>-0.30500758725341426</v>
      </c>
      <c r="Y23" s="254">
        <v>-201</v>
      </c>
      <c r="Z23" s="258">
        <v>-0.27724358974358976</v>
      </c>
      <c r="AA23" s="257">
        <v>-173</v>
      </c>
      <c r="AC23" s="224"/>
    </row>
    <row r="24" spans="2:31" x14ac:dyDescent="0.35">
      <c r="B24" s="303" t="s">
        <v>45</v>
      </c>
      <c r="C24" s="219"/>
      <c r="D24" s="253">
        <v>13794</v>
      </c>
      <c r="E24" s="254">
        <v>13680</v>
      </c>
      <c r="F24" s="254">
        <v>13558</v>
      </c>
      <c r="G24" s="254">
        <v>13090</v>
      </c>
      <c r="H24" s="254">
        <v>13861</v>
      </c>
      <c r="I24" s="254">
        <v>14769</v>
      </c>
      <c r="J24" s="254">
        <v>14321</v>
      </c>
      <c r="K24" s="257">
        <v>14511</v>
      </c>
      <c r="M24" s="222"/>
      <c r="N24" s="256">
        <v>-8.2644628099173278E-3</v>
      </c>
      <c r="O24" s="257">
        <v>-114</v>
      </c>
      <c r="P24" s="258">
        <v>-8.9181286549707695E-3</v>
      </c>
      <c r="Q24" s="257">
        <v>-122</v>
      </c>
      <c r="R24" s="258">
        <v>-3.451836554064025E-2</v>
      </c>
      <c r="S24" s="257">
        <v>-468</v>
      </c>
      <c r="T24" s="258">
        <v>5.8899923605805871E-2</v>
      </c>
      <c r="U24" s="257">
        <v>771</v>
      </c>
      <c r="V24" s="258">
        <v>6.5507539138590198E-2</v>
      </c>
      <c r="W24" s="257">
        <v>908</v>
      </c>
      <c r="X24" s="258">
        <v>-3.0333807299072424E-2</v>
      </c>
      <c r="Y24" s="254">
        <v>-448</v>
      </c>
      <c r="Z24" s="258">
        <v>-4.1177681696520363E-3</v>
      </c>
      <c r="AA24" s="257">
        <v>-60</v>
      </c>
      <c r="AC24" s="224"/>
    </row>
    <row r="25" spans="2:31" x14ac:dyDescent="0.35">
      <c r="B25" s="303" t="s">
        <v>46</v>
      </c>
      <c r="C25" s="219"/>
      <c r="D25" s="253">
        <v>3067</v>
      </c>
      <c r="E25" s="254">
        <v>3116</v>
      </c>
      <c r="F25" s="254">
        <v>3168</v>
      </c>
      <c r="G25" s="254">
        <v>3686</v>
      </c>
      <c r="H25" s="254">
        <v>1997</v>
      </c>
      <c r="I25" s="254">
        <v>1466</v>
      </c>
      <c r="J25" s="254">
        <v>1072</v>
      </c>
      <c r="K25" s="257">
        <v>1117</v>
      </c>
      <c r="M25" s="222"/>
      <c r="N25" s="256">
        <v>1.5976524290837846E-2</v>
      </c>
      <c r="O25" s="257">
        <v>49</v>
      </c>
      <c r="P25" s="258">
        <v>1.6688061617458283E-2</v>
      </c>
      <c r="Q25" s="257">
        <v>52</v>
      </c>
      <c r="R25" s="258">
        <v>0.16351010101010099</v>
      </c>
      <c r="S25" s="257">
        <v>518</v>
      </c>
      <c r="T25" s="258">
        <v>-0.45822029300054257</v>
      </c>
      <c r="U25" s="257">
        <v>-1689</v>
      </c>
      <c r="V25" s="258">
        <v>-0.26589884827240862</v>
      </c>
      <c r="W25" s="257">
        <v>-531</v>
      </c>
      <c r="X25" s="258">
        <v>-0.26875852660300137</v>
      </c>
      <c r="Y25" s="254">
        <v>-394</v>
      </c>
      <c r="Z25" s="258">
        <v>-0.2983668341708543</v>
      </c>
      <c r="AA25" s="257">
        <v>-475</v>
      </c>
      <c r="AC25" s="224"/>
    </row>
    <row r="26" spans="2:31" x14ac:dyDescent="0.35">
      <c r="B26" s="305" t="s">
        <v>1</v>
      </c>
      <c r="C26" s="219"/>
      <c r="D26" s="260">
        <v>186</v>
      </c>
      <c r="E26" s="261">
        <v>148</v>
      </c>
      <c r="F26" s="261">
        <v>243</v>
      </c>
      <c r="G26" s="261">
        <v>188</v>
      </c>
      <c r="H26" s="261">
        <v>251</v>
      </c>
      <c r="I26" s="261">
        <v>321</v>
      </c>
      <c r="J26" s="254">
        <v>325</v>
      </c>
      <c r="K26" s="265">
        <v>324</v>
      </c>
      <c r="L26" s="1221"/>
      <c r="M26" s="219"/>
      <c r="N26" s="264">
        <v>-0.20430107526881724</v>
      </c>
      <c r="O26" s="265">
        <v>-38</v>
      </c>
      <c r="P26" s="266">
        <v>0.64189189189189189</v>
      </c>
      <c r="Q26" s="265">
        <v>95</v>
      </c>
      <c r="R26" s="266">
        <v>-0.22633744855967075</v>
      </c>
      <c r="S26" s="265">
        <v>-55</v>
      </c>
      <c r="T26" s="266">
        <v>0.33510638297872331</v>
      </c>
      <c r="U26" s="265">
        <v>63</v>
      </c>
      <c r="V26" s="266">
        <v>0.2788844621513944</v>
      </c>
      <c r="W26" s="265">
        <v>70</v>
      </c>
      <c r="X26" s="266">
        <v>1.2461059190031154E-2</v>
      </c>
      <c r="Y26" s="261">
        <v>4</v>
      </c>
      <c r="Z26" s="266">
        <v>-9.9999999999999978E-2</v>
      </c>
      <c r="AA26" s="257">
        <v>-36</v>
      </c>
      <c r="AC26" s="224"/>
      <c r="AD26" s="224"/>
      <c r="AE26" s="286"/>
    </row>
    <row r="27" spans="2:31" x14ac:dyDescent="0.35">
      <c r="B27" s="235" t="s">
        <v>0</v>
      </c>
      <c r="C27" s="219"/>
      <c r="D27" s="1222">
        <f>SUM(D9:D26)</f>
        <v>250037</v>
      </c>
      <c r="E27" s="306">
        <f>SUM(E9:E26)</f>
        <v>269854</v>
      </c>
      <c r="F27" s="307">
        <f>SUM(F9:F26)</f>
        <v>232243</v>
      </c>
      <c r="G27" s="306">
        <f>SUM(G9:G26)</f>
        <v>193436</v>
      </c>
      <c r="H27" s="307">
        <v>177423</v>
      </c>
      <c r="I27" s="306">
        <v>155241</v>
      </c>
      <c r="J27" s="306">
        <f>SUM(J9:J26)</f>
        <v>118333</v>
      </c>
      <c r="K27" s="306">
        <f>SUM(K9:K26)</f>
        <v>129239</v>
      </c>
      <c r="L27" s="308"/>
      <c r="M27" s="222"/>
      <c r="N27" s="240">
        <f>E27/D27-1</f>
        <v>7.92562700720294E-2</v>
      </c>
      <c r="O27" s="241">
        <f>E27-D27</f>
        <v>19817</v>
      </c>
      <c r="P27" s="242">
        <f>F27/E27-1</f>
        <v>-0.13937536593861866</v>
      </c>
      <c r="Q27" s="243">
        <f>F27-E27</f>
        <v>-37611</v>
      </c>
      <c r="R27" s="242">
        <f t="shared" ref="R27" si="0">G27/F27-1</f>
        <v>-0.16709653251120593</v>
      </c>
      <c r="S27" s="237">
        <f t="shared" ref="S27" si="1">G27-F27</f>
        <v>-38807</v>
      </c>
      <c r="T27" s="242">
        <f t="shared" ref="T27" si="2">H27/G27-1</f>
        <v>-8.2781902024442244E-2</v>
      </c>
      <c r="U27" s="243">
        <f t="shared" ref="U27" si="3">H27-G27</f>
        <v>-16013</v>
      </c>
      <c r="V27" s="309">
        <f t="shared" ref="V27" si="4">I27/H27-1</f>
        <v>-0.12502324952232802</v>
      </c>
      <c r="W27" s="237">
        <f t="shared" ref="W27" si="5">I27-H27</f>
        <v>-22182</v>
      </c>
      <c r="X27" s="309">
        <f t="shared" ref="X27" si="6">J27/I27-1</f>
        <v>-0.23774647161510165</v>
      </c>
      <c r="Y27" s="237">
        <f t="shared" ref="Y27" si="7">J27-I27</f>
        <v>-36908</v>
      </c>
      <c r="Z27" s="242">
        <v>-0.15807954138301683</v>
      </c>
      <c r="AA27" s="243">
        <v>-24266</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2" t="s">
        <v>464</v>
      </c>
      <c r="C6" s="1552"/>
      <c r="D6" s="1552"/>
      <c r="E6" s="1552"/>
      <c r="F6" s="1552"/>
      <c r="G6" s="1552"/>
      <c r="H6" s="1552"/>
      <c r="I6" s="1552"/>
      <c r="J6" s="1552"/>
      <c r="K6" s="1552"/>
      <c r="L6" s="1552"/>
      <c r="M6" s="1552"/>
      <c r="N6" s="1552"/>
      <c r="O6" s="1016"/>
    </row>
    <row r="7" spans="1:17" s="621" customFormat="1" ht="24.75" customHeight="1" x14ac:dyDescent="0.25">
      <c r="A7" s="1015"/>
      <c r="B7" s="1552"/>
      <c r="C7" s="1552"/>
      <c r="D7" s="1552"/>
      <c r="E7" s="1552"/>
      <c r="F7" s="1552"/>
      <c r="G7" s="1552"/>
      <c r="H7" s="1552"/>
      <c r="I7" s="1552"/>
      <c r="J7" s="1552"/>
      <c r="K7" s="1552"/>
      <c r="L7" s="1552"/>
      <c r="M7" s="1552"/>
      <c r="N7" s="1552"/>
      <c r="O7" s="1016"/>
    </row>
    <row r="8" spans="1:17" s="621" customFormat="1" ht="15.75" customHeight="1" x14ac:dyDescent="0.25">
      <c r="A8" s="1015"/>
      <c r="B8" s="1692" t="s">
        <v>498</v>
      </c>
      <c r="C8" s="1692"/>
      <c r="D8" s="1692"/>
      <c r="E8" s="1692"/>
      <c r="F8" s="1692"/>
      <c r="G8" s="1692"/>
      <c r="H8" s="1692"/>
      <c r="I8" s="1692"/>
      <c r="J8" s="1692"/>
      <c r="K8" s="1692"/>
      <c r="L8" s="1692"/>
      <c r="M8" s="1692"/>
      <c r="N8" s="1692"/>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3" t="s">
        <v>33</v>
      </c>
      <c r="D11" s="1693"/>
      <c r="E11" s="1693"/>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137882</v>
      </c>
      <c r="D13" s="1019">
        <v>132370</v>
      </c>
      <c r="E13" s="1019">
        <v>5512</v>
      </c>
      <c r="F13" s="1020">
        <v>0.96002378845679637</v>
      </c>
      <c r="G13" s="1020">
        <v>3.9976211543203612E-2</v>
      </c>
      <c r="I13" s="101">
        <v>9</v>
      </c>
      <c r="J13" s="101">
        <v>1</v>
      </c>
      <c r="K13" s="101">
        <v>2</v>
      </c>
      <c r="L13" s="101" t="s">
        <v>7</v>
      </c>
      <c r="M13" s="1019">
        <v>16209</v>
      </c>
      <c r="N13" s="1019">
        <v>21</v>
      </c>
      <c r="O13" s="1020">
        <v>0.99870609981515712</v>
      </c>
      <c r="P13" s="1020">
        <v>1.2939001848428836E-3</v>
      </c>
      <c r="Q13" s="1020">
        <v>0.93778833579909227</v>
      </c>
    </row>
    <row r="14" spans="1:17" s="101" customFormat="1" x14ac:dyDescent="0.35">
      <c r="B14" s="101" t="s">
        <v>7</v>
      </c>
      <c r="C14" s="1019">
        <v>16230</v>
      </c>
      <c r="D14" s="1019">
        <v>16209</v>
      </c>
      <c r="E14" s="1019">
        <v>21</v>
      </c>
      <c r="F14" s="1020">
        <v>0.99870609981515712</v>
      </c>
      <c r="G14" s="1020">
        <v>1.2939001848428836E-3</v>
      </c>
      <c r="I14" s="101">
        <v>1</v>
      </c>
      <c r="J14" s="101">
        <v>2</v>
      </c>
      <c r="K14" s="101">
        <v>8</v>
      </c>
      <c r="L14" s="101" t="s">
        <v>4</v>
      </c>
      <c r="M14" s="1019">
        <v>41461</v>
      </c>
      <c r="N14" s="1019">
        <v>58</v>
      </c>
      <c r="O14" s="1020">
        <v>0.99860304920638743</v>
      </c>
      <c r="P14" s="1020">
        <v>1.3969507936125629E-3</v>
      </c>
      <c r="Q14" s="1020">
        <v>0.93778833579909227</v>
      </c>
    </row>
    <row r="15" spans="1:17" s="101" customFormat="1" x14ac:dyDescent="0.35">
      <c r="B15" s="101" t="s">
        <v>37</v>
      </c>
      <c r="C15" s="1019">
        <v>11395</v>
      </c>
      <c r="D15" s="1019">
        <v>11252</v>
      </c>
      <c r="E15" s="1019">
        <v>143</v>
      </c>
      <c r="F15" s="1020">
        <v>0.98745063624396667</v>
      </c>
      <c r="G15" s="1020">
        <v>1.2549363756033348E-2</v>
      </c>
      <c r="I15" s="101">
        <v>5</v>
      </c>
      <c r="J15" s="101">
        <v>3</v>
      </c>
      <c r="K15" s="101">
        <v>13</v>
      </c>
      <c r="L15" s="101" t="s">
        <v>35</v>
      </c>
      <c r="M15" s="1019">
        <v>26634</v>
      </c>
      <c r="N15" s="1019">
        <v>189</v>
      </c>
      <c r="O15" s="1020">
        <v>0.99295380829884805</v>
      </c>
      <c r="P15" s="1020">
        <v>7.0461917011519961E-3</v>
      </c>
      <c r="Q15" s="1020">
        <v>0.93778833579909227</v>
      </c>
    </row>
    <row r="16" spans="1:17" s="101" customFormat="1" x14ac:dyDescent="0.35">
      <c r="B16" s="101" t="s">
        <v>38</v>
      </c>
      <c r="C16" s="1019">
        <v>11446</v>
      </c>
      <c r="D16" s="1019">
        <v>10481</v>
      </c>
      <c r="E16" s="1019">
        <v>965</v>
      </c>
      <c r="F16" s="1020">
        <v>0.91569107111654724</v>
      </c>
      <c r="G16" s="1020">
        <v>8.4308928883452733E-2</v>
      </c>
      <c r="I16" s="101">
        <v>14</v>
      </c>
      <c r="J16" s="101">
        <v>4</v>
      </c>
      <c r="K16" s="101">
        <v>6</v>
      </c>
      <c r="L16" s="101" t="s">
        <v>5</v>
      </c>
      <c r="M16" s="1019">
        <v>7661</v>
      </c>
      <c r="N16" s="1019">
        <v>84</v>
      </c>
      <c r="O16" s="1020">
        <v>0.98915429309231762</v>
      </c>
      <c r="P16" s="1020">
        <v>1.0845706907682376E-2</v>
      </c>
      <c r="Q16" s="1020">
        <v>0.93778833579909227</v>
      </c>
    </row>
    <row r="17" spans="2:17" s="101" customFormat="1" x14ac:dyDescent="0.35">
      <c r="B17" s="101" t="s">
        <v>6</v>
      </c>
      <c r="C17" s="1019">
        <v>20133</v>
      </c>
      <c r="D17" s="1019">
        <v>16308</v>
      </c>
      <c r="E17" s="1019">
        <v>3825</v>
      </c>
      <c r="F17" s="1020">
        <v>0.81001341081805989</v>
      </c>
      <c r="G17" s="1020">
        <v>0.18998658918194009</v>
      </c>
      <c r="I17" s="101">
        <v>20</v>
      </c>
      <c r="J17" s="101">
        <v>5</v>
      </c>
      <c r="K17" s="101">
        <v>3</v>
      </c>
      <c r="L17" s="101" t="s">
        <v>37</v>
      </c>
      <c r="M17" s="1019">
        <v>11252</v>
      </c>
      <c r="N17" s="1019">
        <v>143</v>
      </c>
      <c r="O17" s="1020">
        <v>0.98745063624396667</v>
      </c>
      <c r="P17" s="1020">
        <v>1.2549363756033348E-2</v>
      </c>
      <c r="Q17" s="1020">
        <v>0.93778833579909227</v>
      </c>
    </row>
    <row r="18" spans="2:17" s="101" customFormat="1" x14ac:dyDescent="0.35">
      <c r="B18" s="101" t="s">
        <v>5</v>
      </c>
      <c r="C18" s="1019">
        <v>7745</v>
      </c>
      <c r="D18" s="1019">
        <v>7661</v>
      </c>
      <c r="E18" s="1019">
        <v>84</v>
      </c>
      <c r="F18" s="1020">
        <v>0.98915429309231762</v>
      </c>
      <c r="G18" s="1020">
        <v>1.0845706907682376E-2</v>
      </c>
      <c r="I18" s="101">
        <v>4</v>
      </c>
      <c r="J18" s="101">
        <v>6</v>
      </c>
      <c r="K18" s="101">
        <v>17</v>
      </c>
      <c r="L18" s="101" t="s">
        <v>44</v>
      </c>
      <c r="M18" s="1019">
        <v>6467</v>
      </c>
      <c r="N18" s="1019">
        <v>83</v>
      </c>
      <c r="O18" s="1020">
        <v>0.98732824427480914</v>
      </c>
      <c r="P18" s="1020">
        <v>1.2671755725190839E-2</v>
      </c>
      <c r="Q18" s="1020">
        <v>0.93778833579909227</v>
      </c>
    </row>
    <row r="19" spans="2:17" s="101" customFormat="1" x14ac:dyDescent="0.35">
      <c r="B19" s="101" t="s">
        <v>40</v>
      </c>
      <c r="C19" s="1019">
        <v>26381</v>
      </c>
      <c r="D19" s="1019">
        <v>25452</v>
      </c>
      <c r="E19" s="1019">
        <v>929</v>
      </c>
      <c r="F19" s="1020">
        <v>0.96478526212046545</v>
      </c>
      <c r="G19" s="1020">
        <v>3.5214737879534511E-2</v>
      </c>
      <c r="I19" s="101">
        <v>8</v>
      </c>
      <c r="J19" s="101">
        <v>7</v>
      </c>
      <c r="K19" s="101">
        <v>10</v>
      </c>
      <c r="L19" s="101" t="s">
        <v>39</v>
      </c>
      <c r="M19" s="1019">
        <v>582</v>
      </c>
      <c r="N19" s="1019">
        <v>18</v>
      </c>
      <c r="O19" s="1020">
        <v>0.97</v>
      </c>
      <c r="P19" s="1020">
        <v>0.03</v>
      </c>
      <c r="Q19" s="1020">
        <v>0.93778833579909227</v>
      </c>
    </row>
    <row r="20" spans="2:17" s="101" customFormat="1" x14ac:dyDescent="0.35">
      <c r="B20" s="101" t="s">
        <v>4</v>
      </c>
      <c r="C20" s="1019">
        <v>41519</v>
      </c>
      <c r="D20" s="1019">
        <v>41461</v>
      </c>
      <c r="E20" s="1019">
        <v>58</v>
      </c>
      <c r="F20" s="1020">
        <v>0.99860304920638743</v>
      </c>
      <c r="G20" s="1020">
        <v>1.3969507936125629E-3</v>
      </c>
      <c r="I20" s="101">
        <v>2</v>
      </c>
      <c r="J20" s="101">
        <v>8</v>
      </c>
      <c r="K20" s="101">
        <v>7</v>
      </c>
      <c r="L20" s="101" t="s">
        <v>40</v>
      </c>
      <c r="M20" s="1019">
        <v>25452</v>
      </c>
      <c r="N20" s="1019">
        <v>929</v>
      </c>
      <c r="O20" s="1020">
        <v>0.96478526212046545</v>
      </c>
      <c r="P20" s="1020">
        <v>3.5214737879534511E-2</v>
      </c>
      <c r="Q20" s="1020">
        <v>0.93778833579909227</v>
      </c>
    </row>
    <row r="21" spans="2:17" s="101" customFormat="1" x14ac:dyDescent="0.35">
      <c r="B21" s="101" t="s">
        <v>41</v>
      </c>
      <c r="C21" s="1019">
        <v>102227</v>
      </c>
      <c r="D21" s="1019">
        <v>91405</v>
      </c>
      <c r="E21" s="1019">
        <v>10822</v>
      </c>
      <c r="F21" s="1020">
        <v>0.89413755661420169</v>
      </c>
      <c r="G21" s="1020">
        <v>0.10586244338579827</v>
      </c>
      <c r="I21" s="101">
        <v>17</v>
      </c>
      <c r="J21" s="101">
        <v>9</v>
      </c>
      <c r="K21" s="101">
        <v>1</v>
      </c>
      <c r="L21" s="101" t="s">
        <v>8</v>
      </c>
      <c r="M21" s="1019">
        <v>132370</v>
      </c>
      <c r="N21" s="1019">
        <v>5512</v>
      </c>
      <c r="O21" s="1020">
        <v>0.96002378845679637</v>
      </c>
      <c r="P21" s="1020">
        <v>3.9976211543203612E-2</v>
      </c>
      <c r="Q21" s="1020">
        <v>0.93778833579909227</v>
      </c>
    </row>
    <row r="22" spans="2:17" s="101" customFormat="1" x14ac:dyDescent="0.35">
      <c r="B22" s="101" t="s">
        <v>39</v>
      </c>
      <c r="C22" s="1019">
        <v>600</v>
      </c>
      <c r="D22" s="1019">
        <v>582</v>
      </c>
      <c r="E22" s="1019">
        <v>18</v>
      </c>
      <c r="F22" s="1020">
        <v>0.97</v>
      </c>
      <c r="G22" s="1020">
        <v>0.03</v>
      </c>
      <c r="I22" s="101">
        <v>7</v>
      </c>
      <c r="J22" s="101">
        <v>10</v>
      </c>
      <c r="K22" s="101">
        <v>11</v>
      </c>
      <c r="L22" s="101" t="s">
        <v>3</v>
      </c>
      <c r="M22" s="1019">
        <v>62366</v>
      </c>
      <c r="N22" s="1019">
        <v>3246</v>
      </c>
      <c r="O22" s="1020">
        <v>0.95052734255928795</v>
      </c>
      <c r="P22" s="1020">
        <v>4.9472657440712067E-2</v>
      </c>
      <c r="Q22" s="1020">
        <v>0.93778833579909227</v>
      </c>
    </row>
    <row r="23" spans="2:17" s="101" customFormat="1" x14ac:dyDescent="0.35">
      <c r="B23" s="101" t="s">
        <v>3</v>
      </c>
      <c r="C23" s="1019">
        <v>65612</v>
      </c>
      <c r="D23" s="1019">
        <v>62366</v>
      </c>
      <c r="E23" s="1019">
        <v>3246</v>
      </c>
      <c r="F23" s="1020">
        <v>0.95052734255928795</v>
      </c>
      <c r="G23" s="1020">
        <v>4.9472657440712067E-2</v>
      </c>
      <c r="I23" s="101">
        <v>10</v>
      </c>
      <c r="J23" s="101">
        <v>11</v>
      </c>
      <c r="K23" s="101">
        <v>20</v>
      </c>
      <c r="L23" s="101" t="s">
        <v>108</v>
      </c>
      <c r="M23" s="1019">
        <v>578727</v>
      </c>
      <c r="N23" s="1019">
        <v>38392</v>
      </c>
      <c r="O23" s="1020">
        <v>0.93778833579909227</v>
      </c>
      <c r="P23" s="1020">
        <v>6.2211664200907769E-2</v>
      </c>
      <c r="Q23" s="1020">
        <v>0.93778833579909227</v>
      </c>
    </row>
    <row r="24" spans="2:17" s="101" customFormat="1" x14ac:dyDescent="0.35">
      <c r="B24" s="101" t="s">
        <v>2</v>
      </c>
      <c r="C24" s="1019">
        <v>13704</v>
      </c>
      <c r="D24" s="1019">
        <v>12160</v>
      </c>
      <c r="E24" s="1019">
        <v>1544</v>
      </c>
      <c r="F24" s="1020">
        <v>0.88733216579100993</v>
      </c>
      <c r="G24" s="1020">
        <v>0.11266783420899007</v>
      </c>
      <c r="I24" s="101">
        <v>18</v>
      </c>
      <c r="J24" s="101">
        <v>12</v>
      </c>
      <c r="K24" s="101">
        <v>19</v>
      </c>
      <c r="L24" s="101" t="s">
        <v>46</v>
      </c>
      <c r="M24" s="1019">
        <v>4124</v>
      </c>
      <c r="N24" s="1019">
        <v>287</v>
      </c>
      <c r="O24" s="1020">
        <v>0.93493538880072546</v>
      </c>
      <c r="P24" s="1020">
        <v>6.5064611199274536E-2</v>
      </c>
      <c r="Q24" s="1020">
        <v>0.93778833579909227</v>
      </c>
    </row>
    <row r="25" spans="2:17" s="101" customFormat="1" x14ac:dyDescent="0.35">
      <c r="B25" s="101" t="s">
        <v>35</v>
      </c>
      <c r="C25" s="1019">
        <v>26823</v>
      </c>
      <c r="D25" s="1019">
        <v>26634</v>
      </c>
      <c r="E25" s="1019">
        <v>189</v>
      </c>
      <c r="F25" s="1020">
        <v>0.99295380829884805</v>
      </c>
      <c r="G25" s="1020">
        <v>7.0461917011519961E-3</v>
      </c>
      <c r="I25" s="101">
        <v>3</v>
      </c>
      <c r="J25" s="101">
        <v>13</v>
      </c>
      <c r="K25" s="101">
        <v>14</v>
      </c>
      <c r="L25" s="101" t="s">
        <v>42</v>
      </c>
      <c r="M25" s="1019">
        <v>71820</v>
      </c>
      <c r="N25" s="1019">
        <v>5184</v>
      </c>
      <c r="O25" s="1020">
        <v>0.93267882187938289</v>
      </c>
      <c r="P25" s="1020">
        <v>6.7321178120617109E-2</v>
      </c>
      <c r="Q25" s="1020">
        <v>0.93778833579909227</v>
      </c>
    </row>
    <row r="26" spans="2:17" s="101" customFormat="1" x14ac:dyDescent="0.35">
      <c r="B26" s="101" t="s">
        <v>42</v>
      </c>
      <c r="C26" s="1019">
        <v>77004</v>
      </c>
      <c r="D26" s="1019">
        <v>71820</v>
      </c>
      <c r="E26" s="1019">
        <v>5184</v>
      </c>
      <c r="F26" s="1020">
        <v>0.93267882187938289</v>
      </c>
      <c r="G26" s="1020">
        <v>6.7321178120617109E-2</v>
      </c>
      <c r="I26" s="101">
        <v>13</v>
      </c>
      <c r="J26" s="101">
        <v>14</v>
      </c>
      <c r="K26" s="101">
        <v>4</v>
      </c>
      <c r="L26" s="101" t="s">
        <v>38</v>
      </c>
      <c r="M26" s="1019">
        <v>10481</v>
      </c>
      <c r="N26" s="1019">
        <v>965</v>
      </c>
      <c r="O26" s="1020">
        <v>0.91569107111654724</v>
      </c>
      <c r="P26" s="1020">
        <v>8.4308928883452733E-2</v>
      </c>
      <c r="Q26" s="1020">
        <v>0.93778833579909227</v>
      </c>
    </row>
    <row r="27" spans="2:17" s="101" customFormat="1" x14ac:dyDescent="0.35">
      <c r="B27" s="101" t="s">
        <v>47</v>
      </c>
      <c r="C27" s="1019">
        <v>893</v>
      </c>
      <c r="D27" s="1019">
        <v>803</v>
      </c>
      <c r="E27" s="1019">
        <v>90</v>
      </c>
      <c r="F27" s="1020">
        <v>0.89921612541993279</v>
      </c>
      <c r="G27" s="1020">
        <v>0.10078387458006718</v>
      </c>
      <c r="I27" s="101">
        <v>15</v>
      </c>
      <c r="J27" s="101">
        <v>15</v>
      </c>
      <c r="K27" s="101">
        <v>15</v>
      </c>
      <c r="L27" s="101" t="s">
        <v>47</v>
      </c>
      <c r="M27" s="1019">
        <v>803</v>
      </c>
      <c r="N27" s="1019">
        <v>90</v>
      </c>
      <c r="O27" s="1020">
        <v>0.89921612541993279</v>
      </c>
      <c r="P27" s="1020">
        <v>0.10078387458006718</v>
      </c>
      <c r="Q27" s="1020">
        <v>0.93778833579909227</v>
      </c>
    </row>
    <row r="28" spans="2:17" s="101" customFormat="1" x14ac:dyDescent="0.35">
      <c r="B28" s="101" t="s">
        <v>43</v>
      </c>
      <c r="C28" s="1019">
        <v>19465</v>
      </c>
      <c r="D28" s="1019">
        <v>17481</v>
      </c>
      <c r="E28" s="1019">
        <v>1984</v>
      </c>
      <c r="F28" s="1020">
        <v>0.89807346519393783</v>
      </c>
      <c r="G28" s="1020">
        <v>0.10192653480606216</v>
      </c>
      <c r="I28" s="101">
        <v>16</v>
      </c>
      <c r="J28" s="101">
        <v>16</v>
      </c>
      <c r="K28" s="101">
        <v>16</v>
      </c>
      <c r="L28" s="101" t="s">
        <v>43</v>
      </c>
      <c r="M28" s="1019">
        <v>17481</v>
      </c>
      <c r="N28" s="1019">
        <v>1984</v>
      </c>
      <c r="O28" s="1020">
        <v>0.89807346519393783</v>
      </c>
      <c r="P28" s="1020">
        <v>0.10192653480606216</v>
      </c>
      <c r="Q28" s="1020">
        <v>0.93778833579909227</v>
      </c>
    </row>
    <row r="29" spans="2:17" s="101" customFormat="1" x14ac:dyDescent="0.35">
      <c r="B29" s="101" t="s">
        <v>44</v>
      </c>
      <c r="C29" s="1019">
        <v>6550</v>
      </c>
      <c r="D29" s="1019">
        <v>6467</v>
      </c>
      <c r="E29" s="1019">
        <v>83</v>
      </c>
      <c r="F29" s="1020">
        <v>0.98732824427480914</v>
      </c>
      <c r="G29" s="1020">
        <v>1.2671755725190839E-2</v>
      </c>
      <c r="I29" s="101">
        <v>6</v>
      </c>
      <c r="J29" s="101">
        <v>17</v>
      </c>
      <c r="K29" s="101">
        <v>9</v>
      </c>
      <c r="L29" s="101" t="s">
        <v>41</v>
      </c>
      <c r="M29" s="1019">
        <v>91405</v>
      </c>
      <c r="N29" s="1019">
        <v>10822</v>
      </c>
      <c r="O29" s="1020">
        <v>0.89413755661420169</v>
      </c>
      <c r="P29" s="1020">
        <v>0.10586244338579827</v>
      </c>
      <c r="Q29" s="1020">
        <v>0.93778833579909227</v>
      </c>
    </row>
    <row r="30" spans="2:17" s="101" customFormat="1" x14ac:dyDescent="0.35">
      <c r="B30" s="101" t="s">
        <v>45</v>
      </c>
      <c r="C30" s="1019">
        <v>27099</v>
      </c>
      <c r="D30" s="1019">
        <v>23691</v>
      </c>
      <c r="E30" s="1019">
        <v>3408</v>
      </c>
      <c r="F30" s="1020">
        <v>0.87423890180449459</v>
      </c>
      <c r="G30" s="1020">
        <v>0.12576109819550538</v>
      </c>
      <c r="I30" s="101">
        <v>19</v>
      </c>
      <c r="J30" s="101">
        <v>18</v>
      </c>
      <c r="K30" s="101">
        <v>12</v>
      </c>
      <c r="L30" s="101" t="s">
        <v>2</v>
      </c>
      <c r="M30" s="1019">
        <v>12160</v>
      </c>
      <c r="N30" s="1019">
        <v>1544</v>
      </c>
      <c r="O30" s="1020">
        <v>0.88733216579100993</v>
      </c>
      <c r="P30" s="1020">
        <v>0.11266783420899007</v>
      </c>
      <c r="Q30" s="1020">
        <v>0.93778833579909227</v>
      </c>
    </row>
    <row r="31" spans="2:17" s="101" customFormat="1" x14ac:dyDescent="0.35">
      <c r="B31" s="101" t="s">
        <v>46</v>
      </c>
      <c r="C31" s="1019">
        <v>4411</v>
      </c>
      <c r="D31" s="1019">
        <v>4124</v>
      </c>
      <c r="E31" s="1019">
        <v>287</v>
      </c>
      <c r="F31" s="1020">
        <v>0.93493538880072546</v>
      </c>
      <c r="G31" s="1020">
        <v>6.5064611199274536E-2</v>
      </c>
      <c r="I31" s="101">
        <v>12</v>
      </c>
      <c r="J31" s="101">
        <v>19</v>
      </c>
      <c r="K31" s="101">
        <v>18</v>
      </c>
      <c r="L31" s="101" t="s">
        <v>45</v>
      </c>
      <c r="M31" s="1019">
        <v>23691</v>
      </c>
      <c r="N31" s="1019">
        <v>3408</v>
      </c>
      <c r="O31" s="1020">
        <v>0.87423890180449459</v>
      </c>
      <c r="P31" s="1020">
        <v>0.12576109819550538</v>
      </c>
      <c r="Q31" s="1020">
        <v>0.93778833579909227</v>
      </c>
    </row>
    <row r="32" spans="2:17" s="101" customFormat="1" x14ac:dyDescent="0.35">
      <c r="B32" s="104" t="s">
        <v>108</v>
      </c>
      <c r="C32" s="105">
        <v>617119</v>
      </c>
      <c r="D32" s="105">
        <v>578727</v>
      </c>
      <c r="E32" s="105">
        <v>38392</v>
      </c>
      <c r="F32" s="106">
        <v>0.93778833579909227</v>
      </c>
      <c r="G32" s="106">
        <v>6.2211664200907769E-2</v>
      </c>
      <c r="I32" s="101">
        <v>11</v>
      </c>
      <c r="J32" s="101">
        <v>20</v>
      </c>
      <c r="K32" s="101">
        <v>5</v>
      </c>
      <c r="L32" s="101" t="s">
        <v>6</v>
      </c>
      <c r="M32" s="1019">
        <v>16308</v>
      </c>
      <c r="N32" s="1019">
        <v>3825</v>
      </c>
      <c r="O32" s="1020">
        <v>0.81001341081805989</v>
      </c>
      <c r="P32" s="1020">
        <v>0.18998658918194009</v>
      </c>
      <c r="Q32" s="1020">
        <v>0.93778833579909227</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52" t="s">
        <v>465</v>
      </c>
      <c r="C6" s="1552"/>
      <c r="D6" s="1552"/>
      <c r="E6" s="1552"/>
      <c r="F6" s="1552"/>
      <c r="G6" s="1552"/>
      <c r="H6" s="1552"/>
      <c r="I6" s="1552"/>
      <c r="J6" s="1552"/>
      <c r="K6" s="1552"/>
      <c r="L6" s="1552"/>
      <c r="M6" s="1552"/>
      <c r="N6" s="1552"/>
      <c r="O6" s="1016"/>
    </row>
    <row r="7" spans="1:17" s="621" customFormat="1" ht="24.75" customHeight="1" x14ac:dyDescent="0.25">
      <c r="A7" s="1015"/>
      <c r="B7" s="1552"/>
      <c r="C7" s="1552"/>
      <c r="D7" s="1552"/>
      <c r="E7" s="1552"/>
      <c r="F7" s="1552"/>
      <c r="G7" s="1552"/>
      <c r="H7" s="1552"/>
      <c r="I7" s="1552"/>
      <c r="J7" s="1552"/>
      <c r="K7" s="1552"/>
      <c r="L7" s="1552"/>
      <c r="M7" s="1552"/>
      <c r="N7" s="1552"/>
      <c r="O7" s="1016"/>
    </row>
    <row r="8" spans="1:17" s="621" customFormat="1" ht="15.75" customHeight="1" x14ac:dyDescent="0.25">
      <c r="A8" s="1015"/>
      <c r="B8" s="1692" t="s">
        <v>498</v>
      </c>
      <c r="C8" s="1692"/>
      <c r="D8" s="1692"/>
      <c r="E8" s="1692"/>
      <c r="F8" s="1692"/>
      <c r="G8" s="1692"/>
      <c r="H8" s="1692"/>
      <c r="I8" s="1692"/>
      <c r="J8" s="1692"/>
      <c r="K8" s="1692"/>
      <c r="L8" s="1692"/>
      <c r="M8" s="1692"/>
      <c r="N8" s="1692"/>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93" t="s">
        <v>48</v>
      </c>
      <c r="D11" s="1693"/>
      <c r="E11" s="1693"/>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101353</v>
      </c>
      <c r="D13" s="1019">
        <v>92431</v>
      </c>
      <c r="E13" s="1019">
        <v>8922</v>
      </c>
      <c r="F13" s="1020">
        <v>0.91197103193788043</v>
      </c>
      <c r="G13" s="1020">
        <v>8.8028968062119517E-2</v>
      </c>
      <c r="I13" s="101">
        <v>10</v>
      </c>
      <c r="J13" s="101">
        <v>1</v>
      </c>
      <c r="K13" s="101">
        <v>8</v>
      </c>
      <c r="L13" s="101" t="s">
        <v>4</v>
      </c>
      <c r="M13" s="1019">
        <v>49928</v>
      </c>
      <c r="N13" s="1019">
        <v>61</v>
      </c>
      <c r="O13" s="1020">
        <v>0.99877973154093902</v>
      </c>
      <c r="P13" s="1020">
        <v>1.2202684590609935E-3</v>
      </c>
      <c r="Q13" s="1020">
        <v>0.88235596417878781</v>
      </c>
    </row>
    <row r="14" spans="1:17" s="101" customFormat="1" x14ac:dyDescent="0.35">
      <c r="B14" s="101" t="s">
        <v>7</v>
      </c>
      <c r="C14" s="1019">
        <v>16020</v>
      </c>
      <c r="D14" s="1019">
        <v>15946</v>
      </c>
      <c r="E14" s="1019">
        <v>74</v>
      </c>
      <c r="F14" s="1020">
        <v>0.99538077403245939</v>
      </c>
      <c r="G14" s="1020">
        <v>4.6192259675405739E-3</v>
      </c>
      <c r="I14" s="101">
        <v>2</v>
      </c>
      <c r="J14" s="101">
        <v>2</v>
      </c>
      <c r="K14" s="101">
        <v>2</v>
      </c>
      <c r="L14" s="101" t="s">
        <v>7</v>
      </c>
      <c r="M14" s="1019">
        <v>15946</v>
      </c>
      <c r="N14" s="1019">
        <v>74</v>
      </c>
      <c r="O14" s="1020">
        <v>0.99538077403245939</v>
      </c>
      <c r="P14" s="1020">
        <v>4.6192259675405739E-3</v>
      </c>
      <c r="Q14" s="1020">
        <v>0.88235596417878781</v>
      </c>
    </row>
    <row r="15" spans="1:17" s="101" customFormat="1" x14ac:dyDescent="0.35">
      <c r="B15" s="101" t="s">
        <v>37</v>
      </c>
      <c r="C15" s="1019">
        <v>14874</v>
      </c>
      <c r="D15" s="1019">
        <v>14664</v>
      </c>
      <c r="E15" s="1019">
        <v>210</v>
      </c>
      <c r="F15" s="1020">
        <v>0.98588140379185152</v>
      </c>
      <c r="G15" s="1020">
        <v>1.4118596208148447E-2</v>
      </c>
      <c r="I15" s="101">
        <v>3</v>
      </c>
      <c r="J15" s="101">
        <v>3</v>
      </c>
      <c r="K15" s="101">
        <v>3</v>
      </c>
      <c r="L15" s="101" t="s">
        <v>37</v>
      </c>
      <c r="M15" s="1019">
        <v>14664</v>
      </c>
      <c r="N15" s="1019">
        <v>210</v>
      </c>
      <c r="O15" s="1020">
        <v>0.98588140379185152</v>
      </c>
      <c r="P15" s="1020">
        <v>1.4118596208148447E-2</v>
      </c>
      <c r="Q15" s="1020">
        <v>0.88235596417878781</v>
      </c>
    </row>
    <row r="16" spans="1:17" s="101" customFormat="1" x14ac:dyDescent="0.35">
      <c r="B16" s="101" t="s">
        <v>38</v>
      </c>
      <c r="C16" s="1019">
        <v>15680</v>
      </c>
      <c r="D16" s="1019">
        <v>13549</v>
      </c>
      <c r="E16" s="1019">
        <v>2131</v>
      </c>
      <c r="F16" s="1020">
        <v>0.86409438775510206</v>
      </c>
      <c r="G16" s="1020">
        <v>0.13590561224489797</v>
      </c>
      <c r="I16" s="101">
        <v>12</v>
      </c>
      <c r="J16" s="101">
        <v>4</v>
      </c>
      <c r="K16" s="101">
        <v>6</v>
      </c>
      <c r="L16" s="101" t="s">
        <v>5</v>
      </c>
      <c r="M16" s="1019">
        <v>5078</v>
      </c>
      <c r="N16" s="1019">
        <v>77</v>
      </c>
      <c r="O16" s="1020">
        <v>0.98506304558680891</v>
      </c>
      <c r="P16" s="1020">
        <v>1.4936954413191077E-2</v>
      </c>
      <c r="Q16" s="1020">
        <v>0.88235596417878781</v>
      </c>
    </row>
    <row r="17" spans="2:17" s="101" customFormat="1" x14ac:dyDescent="0.35">
      <c r="B17" s="101" t="s">
        <v>6</v>
      </c>
      <c r="C17" s="1019">
        <v>17346</v>
      </c>
      <c r="D17" s="1019">
        <v>13678</v>
      </c>
      <c r="E17" s="1019">
        <v>3668</v>
      </c>
      <c r="F17" s="1020">
        <v>0.78853914447134787</v>
      </c>
      <c r="G17" s="1020">
        <v>0.21146085552865213</v>
      </c>
      <c r="I17" s="101">
        <v>19</v>
      </c>
      <c r="J17" s="101">
        <v>5</v>
      </c>
      <c r="K17" s="101">
        <v>13</v>
      </c>
      <c r="L17" s="101" t="s">
        <v>35</v>
      </c>
      <c r="M17" s="1019">
        <v>24891</v>
      </c>
      <c r="N17" s="1019">
        <v>955</v>
      </c>
      <c r="O17" s="1020">
        <v>0.96305037529985293</v>
      </c>
      <c r="P17" s="1020">
        <v>3.6949624700147024E-2</v>
      </c>
      <c r="Q17" s="1020">
        <v>0.88235596417878781</v>
      </c>
    </row>
    <row r="18" spans="2:17" s="101" customFormat="1" x14ac:dyDescent="0.35">
      <c r="B18" s="101" t="s">
        <v>5</v>
      </c>
      <c r="C18" s="1019">
        <v>5155</v>
      </c>
      <c r="D18" s="1019">
        <v>5078</v>
      </c>
      <c r="E18" s="1019">
        <v>77</v>
      </c>
      <c r="F18" s="1020">
        <v>0.98506304558680891</v>
      </c>
      <c r="G18" s="1020">
        <v>1.4936954413191077E-2</v>
      </c>
      <c r="I18" s="101">
        <v>4</v>
      </c>
      <c r="J18" s="101">
        <v>6</v>
      </c>
      <c r="K18" s="101">
        <v>17</v>
      </c>
      <c r="L18" s="101" t="s">
        <v>44</v>
      </c>
      <c r="M18" s="1019">
        <v>6305</v>
      </c>
      <c r="N18" s="1019">
        <v>257</v>
      </c>
      <c r="O18" s="1020">
        <v>0.96083511124657117</v>
      </c>
      <c r="P18" s="1020">
        <v>3.9164888753428835E-2</v>
      </c>
      <c r="Q18" s="1020">
        <v>0.88235596417878781</v>
      </c>
    </row>
    <row r="19" spans="2:17" s="101" customFormat="1" x14ac:dyDescent="0.35">
      <c r="B19" s="101" t="s">
        <v>40</v>
      </c>
      <c r="C19" s="1019">
        <v>30104</v>
      </c>
      <c r="D19" s="1019">
        <v>28564</v>
      </c>
      <c r="E19" s="1019">
        <v>1540</v>
      </c>
      <c r="F19" s="1020">
        <v>0.94884400744087161</v>
      </c>
      <c r="G19" s="1020">
        <v>5.1155992559128352E-2</v>
      </c>
      <c r="I19" s="101">
        <v>8</v>
      </c>
      <c r="J19" s="101">
        <v>7</v>
      </c>
      <c r="K19" s="101">
        <v>10</v>
      </c>
      <c r="L19" s="101" t="s">
        <v>39</v>
      </c>
      <c r="M19" s="1019">
        <v>622</v>
      </c>
      <c r="N19" s="1019">
        <v>29</v>
      </c>
      <c r="O19" s="1020">
        <v>0.95545314900153611</v>
      </c>
      <c r="P19" s="1020">
        <v>4.4546850998463901E-2</v>
      </c>
      <c r="Q19" s="1020">
        <v>0.88235596417878781</v>
      </c>
    </row>
    <row r="20" spans="2:17" s="101" customFormat="1" x14ac:dyDescent="0.35">
      <c r="B20" s="101" t="s">
        <v>4</v>
      </c>
      <c r="C20" s="1019">
        <v>49989</v>
      </c>
      <c r="D20" s="1019">
        <v>49928</v>
      </c>
      <c r="E20" s="1019">
        <v>61</v>
      </c>
      <c r="F20" s="1020">
        <v>0.99877973154093902</v>
      </c>
      <c r="G20" s="1020">
        <v>1.2202684590609935E-3</v>
      </c>
      <c r="I20" s="101">
        <v>1</v>
      </c>
      <c r="J20" s="101">
        <v>8</v>
      </c>
      <c r="K20" s="101">
        <v>7</v>
      </c>
      <c r="L20" s="101" t="s">
        <v>40</v>
      </c>
      <c r="M20" s="1019">
        <v>28564</v>
      </c>
      <c r="N20" s="1019">
        <v>1540</v>
      </c>
      <c r="O20" s="1020">
        <v>0.94884400744087161</v>
      </c>
      <c r="P20" s="1020">
        <v>5.1155992559128352E-2</v>
      </c>
      <c r="Q20" s="1020">
        <v>0.88235596417878781</v>
      </c>
    </row>
    <row r="21" spans="2:17" s="101" customFormat="1" x14ac:dyDescent="0.35">
      <c r="B21" s="101" t="s">
        <v>41</v>
      </c>
      <c r="C21" s="1019">
        <v>119212</v>
      </c>
      <c r="D21" s="1019">
        <v>94457</v>
      </c>
      <c r="E21" s="1019">
        <v>24755</v>
      </c>
      <c r="F21" s="1020">
        <v>0.79234473039626885</v>
      </c>
      <c r="G21" s="1020">
        <v>0.20765526960373118</v>
      </c>
      <c r="I21" s="101">
        <v>18</v>
      </c>
      <c r="J21" s="101">
        <v>9</v>
      </c>
      <c r="K21" s="101">
        <v>11</v>
      </c>
      <c r="L21" s="101" t="s">
        <v>3</v>
      </c>
      <c r="M21" s="1019">
        <v>57509</v>
      </c>
      <c r="N21" s="1019">
        <v>4048</v>
      </c>
      <c r="O21" s="1020">
        <v>0.93423981025716007</v>
      </c>
      <c r="P21" s="1020">
        <v>6.5760189742839967E-2</v>
      </c>
      <c r="Q21" s="1020">
        <v>0.88235596417878781</v>
      </c>
    </row>
    <row r="22" spans="2:17" s="101" customFormat="1" x14ac:dyDescent="0.35">
      <c r="B22" s="101" t="s">
        <v>39</v>
      </c>
      <c r="C22" s="1019">
        <v>651</v>
      </c>
      <c r="D22" s="1019">
        <v>622</v>
      </c>
      <c r="E22" s="1019">
        <v>29</v>
      </c>
      <c r="F22" s="1020">
        <v>0.95545314900153611</v>
      </c>
      <c r="G22" s="1020">
        <v>4.4546850998463901E-2</v>
      </c>
      <c r="I22" s="101">
        <v>7</v>
      </c>
      <c r="J22" s="101">
        <v>10</v>
      </c>
      <c r="K22" s="101">
        <v>1</v>
      </c>
      <c r="L22" s="101" t="s">
        <v>8</v>
      </c>
      <c r="M22" s="1019">
        <v>92431</v>
      </c>
      <c r="N22" s="1019">
        <v>8922</v>
      </c>
      <c r="O22" s="1020">
        <v>0.91197103193788043</v>
      </c>
      <c r="P22" s="1020">
        <v>8.8028968062119517E-2</v>
      </c>
      <c r="Q22" s="1020">
        <v>0.88235596417878781</v>
      </c>
    </row>
    <row r="23" spans="2:17" s="101" customFormat="1" x14ac:dyDescent="0.35">
      <c r="B23" s="101" t="s">
        <v>3</v>
      </c>
      <c r="C23" s="1019">
        <v>61557</v>
      </c>
      <c r="D23" s="1019">
        <v>57509</v>
      </c>
      <c r="E23" s="1019">
        <v>4048</v>
      </c>
      <c r="F23" s="1020">
        <v>0.93423981025716007</v>
      </c>
      <c r="G23" s="1020">
        <v>6.5760189742839967E-2</v>
      </c>
      <c r="I23" s="101">
        <v>9</v>
      </c>
      <c r="J23" s="101">
        <v>11</v>
      </c>
      <c r="K23" s="101">
        <v>20</v>
      </c>
      <c r="L23" s="101" t="s">
        <v>108</v>
      </c>
      <c r="M23" s="1019">
        <v>532253</v>
      </c>
      <c r="N23" s="1019">
        <v>70965</v>
      </c>
      <c r="O23" s="1020">
        <v>0.88235596417878781</v>
      </c>
      <c r="P23" s="1020">
        <v>0.11764403582121223</v>
      </c>
      <c r="Q23" s="1020">
        <v>0.88235596417878781</v>
      </c>
    </row>
    <row r="24" spans="2:17" s="101" customFormat="1" x14ac:dyDescent="0.35">
      <c r="B24" s="101" t="s">
        <v>2</v>
      </c>
      <c r="C24" s="1019">
        <v>14433</v>
      </c>
      <c r="D24" s="1019">
        <v>11759</v>
      </c>
      <c r="E24" s="1019">
        <v>2674</v>
      </c>
      <c r="F24" s="1020">
        <v>0.81473013233561975</v>
      </c>
      <c r="G24" s="1020">
        <v>0.18526986766438025</v>
      </c>
      <c r="I24" s="101">
        <v>15</v>
      </c>
      <c r="J24" s="101">
        <v>12</v>
      </c>
      <c r="K24" s="101">
        <v>4</v>
      </c>
      <c r="L24" s="101" t="s">
        <v>38</v>
      </c>
      <c r="M24" s="1019">
        <v>13549</v>
      </c>
      <c r="N24" s="1019">
        <v>2131</v>
      </c>
      <c r="O24" s="1020">
        <v>0.86409438775510206</v>
      </c>
      <c r="P24" s="1020">
        <v>0.13590561224489797</v>
      </c>
      <c r="Q24" s="1020">
        <v>0.88235596417878781</v>
      </c>
    </row>
    <row r="25" spans="2:17" s="101" customFormat="1" x14ac:dyDescent="0.35">
      <c r="B25" s="101" t="s">
        <v>35</v>
      </c>
      <c r="C25" s="1019">
        <v>25846</v>
      </c>
      <c r="D25" s="1019">
        <v>24891</v>
      </c>
      <c r="E25" s="1019">
        <v>955</v>
      </c>
      <c r="F25" s="1020">
        <v>0.96305037529985293</v>
      </c>
      <c r="G25" s="1020">
        <v>3.6949624700147024E-2</v>
      </c>
      <c r="I25" s="101">
        <v>5</v>
      </c>
      <c r="J25" s="101">
        <v>13</v>
      </c>
      <c r="K25" s="101">
        <v>14</v>
      </c>
      <c r="L25" s="101" t="s">
        <v>42</v>
      </c>
      <c r="M25" s="1019">
        <v>55474</v>
      </c>
      <c r="N25" s="1019">
        <v>8791</v>
      </c>
      <c r="O25" s="1020">
        <v>0.86320703337742166</v>
      </c>
      <c r="P25" s="1020">
        <v>0.13679296662257839</v>
      </c>
      <c r="Q25" s="1020">
        <v>0.88235596417878781</v>
      </c>
    </row>
    <row r="26" spans="2:17" s="101" customFormat="1" x14ac:dyDescent="0.35">
      <c r="B26" s="101" t="s">
        <v>42</v>
      </c>
      <c r="C26" s="1019">
        <v>64265</v>
      </c>
      <c r="D26" s="1019">
        <v>55474</v>
      </c>
      <c r="E26" s="1019">
        <v>8791</v>
      </c>
      <c r="F26" s="1020">
        <v>0.86320703337742166</v>
      </c>
      <c r="G26" s="1020">
        <v>0.13679296662257839</v>
      </c>
      <c r="I26" s="101">
        <v>13</v>
      </c>
      <c r="J26" s="101">
        <v>14</v>
      </c>
      <c r="K26" s="101">
        <v>15</v>
      </c>
      <c r="L26" s="101" t="s">
        <v>47</v>
      </c>
      <c r="M26" s="1019">
        <v>524</v>
      </c>
      <c r="N26" s="1019">
        <v>116</v>
      </c>
      <c r="O26" s="1020">
        <v>0.81874999999999998</v>
      </c>
      <c r="P26" s="1020">
        <v>0.18124999999999999</v>
      </c>
      <c r="Q26" s="1020">
        <v>0.88235596417878781</v>
      </c>
    </row>
    <row r="27" spans="2:17" s="101" customFormat="1" x14ac:dyDescent="0.35">
      <c r="B27" s="101" t="s">
        <v>47</v>
      </c>
      <c r="C27" s="1019">
        <v>640</v>
      </c>
      <c r="D27" s="1019">
        <v>524</v>
      </c>
      <c r="E27" s="1019">
        <v>116</v>
      </c>
      <c r="F27" s="1020">
        <v>0.81874999999999998</v>
      </c>
      <c r="G27" s="1020">
        <v>0.18124999999999999</v>
      </c>
      <c r="I27" s="101">
        <v>14</v>
      </c>
      <c r="J27" s="101">
        <v>15</v>
      </c>
      <c r="K27" s="101">
        <v>12</v>
      </c>
      <c r="L27" s="101" t="s">
        <v>2</v>
      </c>
      <c r="M27" s="1019">
        <v>11759</v>
      </c>
      <c r="N27" s="1019">
        <v>2674</v>
      </c>
      <c r="O27" s="1020">
        <v>0.81473013233561975</v>
      </c>
      <c r="P27" s="1020">
        <v>0.18526986766438025</v>
      </c>
      <c r="Q27" s="1020">
        <v>0.88235596417878781</v>
      </c>
    </row>
    <row r="28" spans="2:17" s="101" customFormat="1" x14ac:dyDescent="0.35">
      <c r="B28" s="101" t="s">
        <v>43</v>
      </c>
      <c r="C28" s="1019">
        <v>17519</v>
      </c>
      <c r="D28" s="1019">
        <v>14084</v>
      </c>
      <c r="E28" s="1019">
        <v>3435</v>
      </c>
      <c r="F28" s="1020">
        <v>0.80392716479251103</v>
      </c>
      <c r="G28" s="1020">
        <v>0.196072835207489</v>
      </c>
      <c r="I28" s="101">
        <v>17</v>
      </c>
      <c r="J28" s="101">
        <v>16</v>
      </c>
      <c r="K28" s="101">
        <v>19</v>
      </c>
      <c r="L28" s="101" t="s">
        <v>46</v>
      </c>
      <c r="M28" s="1019">
        <v>2957</v>
      </c>
      <c r="N28" s="1019">
        <v>687</v>
      </c>
      <c r="O28" s="1020">
        <v>0.81147091108671787</v>
      </c>
      <c r="P28" s="1020">
        <v>0.1885290889132821</v>
      </c>
      <c r="Q28" s="1020">
        <v>0.88235596417878781</v>
      </c>
    </row>
    <row r="29" spans="2:17" s="101" customFormat="1" x14ac:dyDescent="0.35">
      <c r="B29" s="101" t="s">
        <v>44</v>
      </c>
      <c r="C29" s="1019">
        <v>6562</v>
      </c>
      <c r="D29" s="1019">
        <v>6305</v>
      </c>
      <c r="E29" s="1019">
        <v>257</v>
      </c>
      <c r="F29" s="1020">
        <v>0.96083511124657117</v>
      </c>
      <c r="G29" s="1020">
        <v>3.9164888753428835E-2</v>
      </c>
      <c r="I29" s="101">
        <v>6</v>
      </c>
      <c r="J29" s="101">
        <v>17</v>
      </c>
      <c r="K29" s="101">
        <v>16</v>
      </c>
      <c r="L29" s="101" t="s">
        <v>43</v>
      </c>
      <c r="M29" s="1019">
        <v>14084</v>
      </c>
      <c r="N29" s="1019">
        <v>3435</v>
      </c>
      <c r="O29" s="1020">
        <v>0.80392716479251103</v>
      </c>
      <c r="P29" s="1020">
        <v>0.196072835207489</v>
      </c>
      <c r="Q29" s="1020">
        <v>0.88235596417878781</v>
      </c>
    </row>
    <row r="30" spans="2:17" s="101" customFormat="1" x14ac:dyDescent="0.35">
      <c r="B30" s="101" t="s">
        <v>45</v>
      </c>
      <c r="C30" s="1019">
        <v>38368</v>
      </c>
      <c r="D30" s="1019">
        <v>29833</v>
      </c>
      <c r="E30" s="1019">
        <v>8535</v>
      </c>
      <c r="F30" s="1020">
        <v>0.77754899916597164</v>
      </c>
      <c r="G30" s="1020">
        <v>0.22245100083402836</v>
      </c>
      <c r="I30" s="101">
        <v>20</v>
      </c>
      <c r="J30" s="101">
        <v>18</v>
      </c>
      <c r="K30" s="101">
        <v>9</v>
      </c>
      <c r="L30" s="101" t="s">
        <v>41</v>
      </c>
      <c r="M30" s="1019">
        <v>94457</v>
      </c>
      <c r="N30" s="1019">
        <v>24755</v>
      </c>
      <c r="O30" s="1020">
        <v>0.79234473039626885</v>
      </c>
      <c r="P30" s="1020">
        <v>0.20765526960373118</v>
      </c>
      <c r="Q30" s="1020">
        <v>0.88235596417878781</v>
      </c>
    </row>
    <row r="31" spans="2:17" s="101" customFormat="1" x14ac:dyDescent="0.35">
      <c r="B31" s="101" t="s">
        <v>46</v>
      </c>
      <c r="C31" s="1019">
        <v>3644</v>
      </c>
      <c r="D31" s="1019">
        <v>2957</v>
      </c>
      <c r="E31" s="1019">
        <v>687</v>
      </c>
      <c r="F31" s="1020">
        <v>0.81147091108671787</v>
      </c>
      <c r="G31" s="1020">
        <v>0.1885290889132821</v>
      </c>
      <c r="I31" s="101">
        <v>16</v>
      </c>
      <c r="J31" s="101">
        <v>19</v>
      </c>
      <c r="K31" s="101">
        <v>5</v>
      </c>
      <c r="L31" s="101" t="s">
        <v>6</v>
      </c>
      <c r="M31" s="1019">
        <v>13678</v>
      </c>
      <c r="N31" s="1019">
        <v>3668</v>
      </c>
      <c r="O31" s="1020">
        <v>0.78853914447134787</v>
      </c>
      <c r="P31" s="1020">
        <v>0.21146085552865213</v>
      </c>
      <c r="Q31" s="1020">
        <v>0.88235596417878781</v>
      </c>
    </row>
    <row r="32" spans="2:17" s="101" customFormat="1" x14ac:dyDescent="0.35">
      <c r="B32" s="104" t="s">
        <v>108</v>
      </c>
      <c r="C32" s="105">
        <v>603218</v>
      </c>
      <c r="D32" s="105">
        <v>532253</v>
      </c>
      <c r="E32" s="105">
        <v>70965</v>
      </c>
      <c r="F32" s="106">
        <v>0.88235596417878781</v>
      </c>
      <c r="G32" s="106">
        <v>0.11764403582121223</v>
      </c>
      <c r="I32" s="101">
        <v>11</v>
      </c>
      <c r="J32" s="101">
        <v>20</v>
      </c>
      <c r="K32" s="101">
        <v>18</v>
      </c>
      <c r="L32" s="101" t="s">
        <v>45</v>
      </c>
      <c r="M32" s="1019">
        <v>29833</v>
      </c>
      <c r="N32" s="1019">
        <v>8535</v>
      </c>
      <c r="O32" s="1020">
        <v>0.77754899916597164</v>
      </c>
      <c r="P32" s="1020">
        <v>0.22245100083402836</v>
      </c>
      <c r="Q32" s="1020">
        <v>0.88235596417878781</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topLeftCell="A3" zoomScale="80" zoomScaleNormal="80" workbookViewId="0">
      <selection activeCell="F31" sqref="F31"/>
    </sheetView>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748"/>
      <c r="C2" s="1748"/>
      <c r="D2" s="1156"/>
      <c r="E2" s="1157"/>
      <c r="F2" s="1155"/>
      <c r="G2" s="1157"/>
    </row>
    <row r="3" spans="1:19" s="965" customFormat="1" ht="38.25" customHeight="1" x14ac:dyDescent="0.35">
      <c r="B3" s="1155"/>
      <c r="C3" s="1155"/>
      <c r="D3" s="1155"/>
      <c r="E3" s="1157"/>
      <c r="F3" s="1155"/>
      <c r="G3" s="1157"/>
    </row>
    <row r="4" spans="1:19" s="967" customFormat="1" ht="37.5" customHeight="1" x14ac:dyDescent="0.25">
      <c r="B4" s="1769" t="s">
        <v>337</v>
      </c>
      <c r="C4" s="1769"/>
      <c r="D4" s="1769"/>
      <c r="E4" s="1769"/>
      <c r="F4" s="1769"/>
      <c r="G4" s="1769"/>
      <c r="H4" s="1769"/>
      <c r="I4" s="1769"/>
      <c r="J4" s="1769"/>
      <c r="K4" s="1769"/>
      <c r="L4" s="1769"/>
      <c r="M4" s="1769"/>
      <c r="N4" s="1769"/>
      <c r="O4" s="1769"/>
      <c r="P4" s="1769"/>
      <c r="Q4" s="1769"/>
    </row>
    <row r="5" spans="1:19" s="967" customFormat="1" ht="15.5" x14ac:dyDescent="0.25">
      <c r="B5" s="1472" t="str">
        <f>porsaad!$B$6</f>
        <v>Situación a 28 de febrero de 2025</v>
      </c>
      <c r="C5" s="1472"/>
      <c r="D5" s="1472"/>
      <c r="E5" s="1472"/>
      <c r="F5" s="1472"/>
      <c r="G5" s="1472"/>
      <c r="H5" s="1472"/>
      <c r="I5" s="1472"/>
      <c r="J5" s="1472"/>
      <c r="K5" s="1472"/>
      <c r="L5" s="1472"/>
      <c r="M5" s="1472"/>
      <c r="N5" s="1472"/>
      <c r="O5" s="1472"/>
      <c r="P5" s="1472"/>
      <c r="Q5" s="1472"/>
    </row>
    <row r="6" spans="1:19" s="967" customFormat="1" ht="6" customHeight="1" x14ac:dyDescent="0.25">
      <c r="B6" s="968"/>
      <c r="C6" s="968"/>
      <c r="D6" s="1158"/>
      <c r="E6" s="1158"/>
      <c r="F6" s="1158"/>
      <c r="G6" s="1158"/>
      <c r="H6" s="968"/>
      <c r="I6" s="968"/>
      <c r="J6" s="968"/>
      <c r="K6" s="968"/>
      <c r="L6" s="968"/>
      <c r="M6" s="968"/>
      <c r="N6" s="968"/>
      <c r="O6" s="968"/>
      <c r="P6" s="968"/>
      <c r="Q6" s="968"/>
    </row>
    <row r="7" spans="1:19" s="972" customFormat="1" ht="4.5" customHeight="1" x14ac:dyDescent="0.25">
      <c r="A7" s="1148"/>
      <c r="B7" s="1749" t="s">
        <v>12</v>
      </c>
      <c r="C7" s="1149"/>
      <c r="D7" s="1749" t="s">
        <v>274</v>
      </c>
      <c r="E7" s="1150"/>
      <c r="F7" s="1752" t="s">
        <v>466</v>
      </c>
      <c r="G7" s="1753"/>
      <c r="H7" s="1151"/>
      <c r="I7" s="1752" t="s">
        <v>275</v>
      </c>
      <c r="J7" s="1756"/>
      <c r="K7" s="1159"/>
      <c r="L7" s="1159"/>
      <c r="M7" s="1159"/>
      <c r="N7" s="1159"/>
      <c r="O7" s="1159"/>
      <c r="P7" s="1159"/>
      <c r="Q7" s="1160"/>
    </row>
    <row r="8" spans="1:19" s="972" customFormat="1" ht="15" customHeight="1" x14ac:dyDescent="0.25">
      <c r="A8" s="1148"/>
      <c r="B8" s="1750"/>
      <c r="C8" s="1149"/>
      <c r="D8" s="1750"/>
      <c r="E8" s="1150"/>
      <c r="F8" s="1754"/>
      <c r="G8" s="1755"/>
      <c r="H8" s="1151"/>
      <c r="I8" s="1754"/>
      <c r="J8" s="1757"/>
      <c r="K8" s="1152"/>
      <c r="L8" s="1760" t="s">
        <v>133</v>
      </c>
      <c r="M8" s="1761"/>
      <c r="N8" s="1764" t="s">
        <v>134</v>
      </c>
      <c r="O8" s="1738"/>
      <c r="P8" s="1738"/>
      <c r="Q8" s="1738"/>
    </row>
    <row r="9" spans="1:19" s="972" customFormat="1" ht="44.25" customHeight="1" x14ac:dyDescent="0.25">
      <c r="A9" s="1148"/>
      <c r="B9" s="1750"/>
      <c r="C9" s="1149"/>
      <c r="D9" s="1750"/>
      <c r="E9" s="1150"/>
      <c r="F9" s="1754"/>
      <c r="G9" s="1755"/>
      <c r="H9" s="1151"/>
      <c r="I9" s="1758"/>
      <c r="J9" s="1759"/>
      <c r="K9" s="1152"/>
      <c r="L9" s="1762"/>
      <c r="M9" s="1763"/>
      <c r="N9" s="1765" t="s">
        <v>469</v>
      </c>
      <c r="O9" s="1766"/>
      <c r="P9" s="1767" t="s">
        <v>470</v>
      </c>
      <c r="Q9" s="1768"/>
    </row>
    <row r="10" spans="1:19" s="972" customFormat="1" ht="72.5" x14ac:dyDescent="0.25">
      <c r="A10" s="1148"/>
      <c r="B10" s="1751"/>
      <c r="C10" s="1151"/>
      <c r="D10" s="1193" t="s">
        <v>9</v>
      </c>
      <c r="E10" s="1161"/>
      <c r="F10" s="1194" t="s">
        <v>9</v>
      </c>
      <c r="G10" s="1195" t="s">
        <v>276</v>
      </c>
      <c r="H10" s="1151"/>
      <c r="I10" s="1194" t="s">
        <v>9</v>
      </c>
      <c r="J10" s="1191" t="s">
        <v>276</v>
      </c>
      <c r="K10" s="1162"/>
      <c r="L10" s="1196" t="s">
        <v>9</v>
      </c>
      <c r="M10" s="1192" t="s">
        <v>471</v>
      </c>
      <c r="N10" s="1145" t="s">
        <v>9</v>
      </c>
      <c r="O10" s="1198" t="s">
        <v>471</v>
      </c>
      <c r="P10" s="1197" t="s">
        <v>9</v>
      </c>
      <c r="Q10" s="1144" t="s">
        <v>471</v>
      </c>
    </row>
    <row r="11" spans="1:19" s="961" customFormat="1" ht="9" customHeight="1" x14ac:dyDescent="0.35">
      <c r="A11" s="1153"/>
      <c r="B11" s="1154"/>
      <c r="D11" s="127"/>
      <c r="E11" s="1154"/>
      <c r="F11" s="127"/>
      <c r="G11" s="1154"/>
      <c r="I11" s="1154"/>
      <c r="J11" s="1154"/>
    </row>
    <row r="12" spans="1:19" s="962" customFormat="1" x14ac:dyDescent="0.25">
      <c r="A12" s="1163"/>
      <c r="B12" s="1164" t="s">
        <v>8</v>
      </c>
      <c r="D12" s="1165">
        <f>'41benpresaad'!D10</f>
        <v>298289</v>
      </c>
      <c r="E12" s="1166">
        <v>53364</v>
      </c>
      <c r="F12" s="1167">
        <f>D12-I12</f>
        <v>296235</v>
      </c>
      <c r="G12" s="1168">
        <f>F12*100/D12</f>
        <v>99.31140605251953</v>
      </c>
      <c r="I12" s="1167">
        <f>L12+N12+P12</f>
        <v>2054</v>
      </c>
      <c r="J12" s="1168">
        <f t="shared" ref="J12:J29" si="0">I12*100/D12</f>
        <v>0.68859394748046354</v>
      </c>
      <c r="L12" s="1167">
        <v>0</v>
      </c>
      <c r="M12" s="1169">
        <f>L12/$I12*100</f>
        <v>0</v>
      </c>
      <c r="N12" s="1167">
        <v>1874</v>
      </c>
      <c r="O12" s="1126">
        <f>N12/$I12*100</f>
        <v>91.236611489776038</v>
      </c>
      <c r="P12" s="1167">
        <v>180</v>
      </c>
      <c r="Q12" s="1126">
        <f>P12/$I12*100</f>
        <v>8.7633885102239528</v>
      </c>
      <c r="R12" s="1170"/>
      <c r="S12" s="1170"/>
    </row>
    <row r="13" spans="1:19" s="962" customFormat="1" x14ac:dyDescent="0.25">
      <c r="A13" s="1163"/>
      <c r="B13" s="1171" t="s">
        <v>7</v>
      </c>
      <c r="D13" s="1172">
        <f>'41benpresaad'!D11</f>
        <v>45544</v>
      </c>
      <c r="E13" s="1166">
        <v>5161</v>
      </c>
      <c r="F13" s="1173">
        <f t="shared" ref="F13:F29" si="1">D13-I13</f>
        <v>44815</v>
      </c>
      <c r="G13" s="1174">
        <f t="shared" ref="G13:G29" si="2">F13*100/D13</f>
        <v>98.399350079044439</v>
      </c>
      <c r="I13" s="1173">
        <f t="shared" ref="I13:I29" si="3">L13+N13+P13</f>
        <v>729</v>
      </c>
      <c r="J13" s="1174">
        <f t="shared" si="0"/>
        <v>1.6006499209555594</v>
      </c>
      <c r="L13" s="1173">
        <v>0</v>
      </c>
      <c r="M13" s="1175">
        <f>L13/$I13*100</f>
        <v>0</v>
      </c>
      <c r="N13" s="1173">
        <v>459</v>
      </c>
      <c r="O13" s="1127">
        <f>N13/$I13*100</f>
        <v>62.962962962962962</v>
      </c>
      <c r="P13" s="1173">
        <v>270</v>
      </c>
      <c r="Q13" s="1127">
        <f>P13/$I13*100</f>
        <v>37.037037037037038</v>
      </c>
      <c r="R13" s="1170"/>
      <c r="S13" s="1170"/>
    </row>
    <row r="14" spans="1:19" s="962" customFormat="1" x14ac:dyDescent="0.25">
      <c r="A14" s="1163"/>
      <c r="B14" s="1171" t="s">
        <v>37</v>
      </c>
      <c r="D14" s="1172">
        <f>'41benpresaad'!D12</f>
        <v>33872</v>
      </c>
      <c r="E14" s="1166">
        <v>3593</v>
      </c>
      <c r="F14" s="1173">
        <f t="shared" si="1"/>
        <v>32801</v>
      </c>
      <c r="G14" s="1174">
        <f t="shared" si="2"/>
        <v>96.83809636277752</v>
      </c>
      <c r="I14" s="1173">
        <f t="shared" si="3"/>
        <v>1071</v>
      </c>
      <c r="J14" s="1174">
        <f t="shared" si="0"/>
        <v>3.1619036372224847</v>
      </c>
      <c r="L14" s="1173">
        <v>3</v>
      </c>
      <c r="M14" s="1175">
        <f>L14/$I14*100</f>
        <v>0.28011204481792717</v>
      </c>
      <c r="N14" s="1173">
        <v>422</v>
      </c>
      <c r="O14" s="1127">
        <f>N14/$I14*100</f>
        <v>39.402427637721757</v>
      </c>
      <c r="P14" s="1173">
        <v>646</v>
      </c>
      <c r="Q14" s="1127">
        <f>P14/$I14*100</f>
        <v>60.317460317460316</v>
      </c>
      <c r="R14" s="1170"/>
      <c r="S14" s="1170"/>
    </row>
    <row r="15" spans="1:19" s="962" customFormat="1" x14ac:dyDescent="0.25">
      <c r="A15" s="1163"/>
      <c r="B15" s="1171" t="s">
        <v>38</v>
      </c>
      <c r="D15" s="1172">
        <f>'41benpresaad'!D13</f>
        <v>31979</v>
      </c>
      <c r="E15" s="1166">
        <v>2742</v>
      </c>
      <c r="F15" s="1173">
        <f t="shared" si="1"/>
        <v>31979</v>
      </c>
      <c r="G15" s="1174">
        <f t="shared" si="2"/>
        <v>100</v>
      </c>
      <c r="I15" s="1173">
        <f t="shared" si="3"/>
        <v>0</v>
      </c>
      <c r="J15" s="1174">
        <f t="shared" si="0"/>
        <v>0</v>
      </c>
      <c r="L15" s="1173">
        <v>0</v>
      </c>
      <c r="M15" s="1175" t="s">
        <v>364</v>
      </c>
      <c r="N15" s="1173">
        <v>0</v>
      </c>
      <c r="O15" s="1127" t="s">
        <v>364</v>
      </c>
      <c r="P15" s="1173">
        <v>0</v>
      </c>
      <c r="Q15" s="1127" t="s">
        <v>364</v>
      </c>
      <c r="R15" s="1170"/>
      <c r="S15" s="1170"/>
    </row>
    <row r="16" spans="1:19" s="962" customFormat="1" x14ac:dyDescent="0.25">
      <c r="A16" s="1163"/>
      <c r="B16" s="1171" t="s">
        <v>6</v>
      </c>
      <c r="D16" s="1172">
        <f>'41benpresaad'!D14</f>
        <v>45948</v>
      </c>
      <c r="E16" s="1166">
        <v>7296</v>
      </c>
      <c r="F16" s="1173">
        <f t="shared" si="1"/>
        <v>38059</v>
      </c>
      <c r="G16" s="1174">
        <f t="shared" si="2"/>
        <v>82.830591102985977</v>
      </c>
      <c r="I16" s="1173">
        <f t="shared" si="3"/>
        <v>7889</v>
      </c>
      <c r="J16" s="1174">
        <f t="shared" si="0"/>
        <v>17.169408897014016</v>
      </c>
      <c r="L16" s="1173">
        <v>2</v>
      </c>
      <c r="M16" s="1175">
        <f>L16/$I16*100</f>
        <v>2.5351755609075929E-2</v>
      </c>
      <c r="N16" s="1173">
        <v>1957</v>
      </c>
      <c r="O16" s="1127">
        <f>N16/$I16*100</f>
        <v>24.806692863480794</v>
      </c>
      <c r="P16" s="1173">
        <v>5930</v>
      </c>
      <c r="Q16" s="1127">
        <f>P16/$I16*100</f>
        <v>75.167955380910129</v>
      </c>
      <c r="R16" s="1170"/>
      <c r="S16" s="1170"/>
    </row>
    <row r="17" spans="1:19" s="962" customFormat="1" x14ac:dyDescent="0.25">
      <c r="A17" s="1163"/>
      <c r="B17" s="1171" t="s">
        <v>5</v>
      </c>
      <c r="D17" s="1172">
        <f>'41benpresaad'!D15</f>
        <v>17860</v>
      </c>
      <c r="E17" s="1166">
        <v>3462</v>
      </c>
      <c r="F17" s="1173">
        <f t="shared" si="1"/>
        <v>17859</v>
      </c>
      <c r="G17" s="1174">
        <f t="shared" si="2"/>
        <v>99.994400895856657</v>
      </c>
      <c r="I17" s="1173">
        <f t="shared" si="3"/>
        <v>1</v>
      </c>
      <c r="J17" s="1174">
        <f t="shared" si="0"/>
        <v>5.5991041433370659E-3</v>
      </c>
      <c r="L17" s="1173">
        <v>0</v>
      </c>
      <c r="M17" s="1175" t="s">
        <v>364</v>
      </c>
      <c r="N17" s="1173">
        <v>0</v>
      </c>
      <c r="O17" s="1127" t="s">
        <v>364</v>
      </c>
      <c r="P17" s="1173">
        <v>1</v>
      </c>
      <c r="Q17" s="1127" t="s">
        <v>364</v>
      </c>
      <c r="R17" s="1170"/>
      <c r="S17" s="1170"/>
    </row>
    <row r="18" spans="1:19" s="962" customFormat="1" x14ac:dyDescent="0.25">
      <c r="A18" s="1163"/>
      <c r="B18" s="1171" t="s">
        <v>4</v>
      </c>
      <c r="D18" s="1172">
        <f>'41benpresaad'!D16</f>
        <v>126099</v>
      </c>
      <c r="E18" s="1166">
        <v>14325</v>
      </c>
      <c r="F18" s="1173">
        <f t="shared" si="1"/>
        <v>118645</v>
      </c>
      <c r="G18" s="1174">
        <f t="shared" si="2"/>
        <v>94.088771520789223</v>
      </c>
      <c r="I18" s="1173">
        <f t="shared" si="3"/>
        <v>7454</v>
      </c>
      <c r="J18" s="1174">
        <f>I18*100/D18</f>
        <v>5.911228479210779</v>
      </c>
      <c r="L18" s="1173">
        <v>7076</v>
      </c>
      <c r="M18" s="1175">
        <f>L18/$I18*100</f>
        <v>94.92889723638315</v>
      </c>
      <c r="N18" s="1173">
        <v>377</v>
      </c>
      <c r="O18" s="1127">
        <f>N18/$I18*100</f>
        <v>5.0576871478400856</v>
      </c>
      <c r="P18" s="1173">
        <v>1</v>
      </c>
      <c r="Q18" s="1127">
        <f>P18/$I18*100</f>
        <v>1.3415615776764154E-2</v>
      </c>
      <c r="R18" s="1170"/>
      <c r="S18" s="1170"/>
    </row>
    <row r="19" spans="1:19" s="962" customFormat="1" x14ac:dyDescent="0.25">
      <c r="A19" s="1163"/>
      <c r="B19" s="1171" t="s">
        <v>40</v>
      </c>
      <c r="D19" s="1172">
        <f>'41benpresaad'!D17</f>
        <v>77301</v>
      </c>
      <c r="E19" s="1166">
        <v>9188</v>
      </c>
      <c r="F19" s="1173">
        <f t="shared" si="1"/>
        <v>75520</v>
      </c>
      <c r="G19" s="1174">
        <f t="shared" si="2"/>
        <v>97.696019456410653</v>
      </c>
      <c r="I19" s="1173">
        <f t="shared" si="3"/>
        <v>1781</v>
      </c>
      <c r="J19" s="1174">
        <f t="shared" si="0"/>
        <v>2.3039805435893457</v>
      </c>
      <c r="L19" s="1173">
        <v>4</v>
      </c>
      <c r="M19" s="1175">
        <f>L19/$I19*100</f>
        <v>0.22459292532285235</v>
      </c>
      <c r="N19" s="1173">
        <v>634</v>
      </c>
      <c r="O19" s="1127">
        <f>N19/$I19*100</f>
        <v>35.597978663672095</v>
      </c>
      <c r="P19" s="1173">
        <v>1143</v>
      </c>
      <c r="Q19" s="1127">
        <f>P19/$I19*100</f>
        <v>64.177428411005053</v>
      </c>
      <c r="R19" s="1170"/>
      <c r="S19" s="1170"/>
    </row>
    <row r="20" spans="1:19" s="962" customFormat="1" x14ac:dyDescent="0.25">
      <c r="A20" s="1163"/>
      <c r="B20" s="1171" t="s">
        <v>41</v>
      </c>
      <c r="D20" s="1172">
        <f>'41benpresaad'!D18</f>
        <v>231545</v>
      </c>
      <c r="E20" s="1166">
        <v>34612</v>
      </c>
      <c r="F20" s="1173">
        <f t="shared" si="1"/>
        <v>231545</v>
      </c>
      <c r="G20" s="1174">
        <f t="shared" si="2"/>
        <v>100</v>
      </c>
      <c r="I20" s="1173">
        <f t="shared" si="3"/>
        <v>0</v>
      </c>
      <c r="J20" s="1174">
        <f t="shared" si="0"/>
        <v>0</v>
      </c>
      <c r="L20" s="1173">
        <v>0</v>
      </c>
      <c r="M20" s="1175" t="s">
        <v>364</v>
      </c>
      <c r="N20" s="1173">
        <v>0</v>
      </c>
      <c r="O20" s="1127" t="s">
        <v>364</v>
      </c>
      <c r="P20" s="1173">
        <v>0</v>
      </c>
      <c r="Q20" s="1127" t="s">
        <v>364</v>
      </c>
      <c r="R20" s="1170"/>
      <c r="S20" s="1170"/>
    </row>
    <row r="21" spans="1:19" s="962" customFormat="1" x14ac:dyDescent="0.25">
      <c r="A21" s="1163"/>
      <c r="B21" s="1171" t="s">
        <v>3</v>
      </c>
      <c r="D21" s="1172">
        <f>'41benpresaad'!D19</f>
        <v>166087</v>
      </c>
      <c r="E21" s="1166">
        <v>13397</v>
      </c>
      <c r="F21" s="1173">
        <f t="shared" si="1"/>
        <v>164025</v>
      </c>
      <c r="G21" s="1174">
        <f t="shared" si="2"/>
        <v>98.758482000397379</v>
      </c>
      <c r="I21" s="1173">
        <f t="shared" si="3"/>
        <v>2062</v>
      </c>
      <c r="J21" s="1174">
        <f t="shared" si="0"/>
        <v>1.241517999602618</v>
      </c>
      <c r="L21" s="1173">
        <v>34</v>
      </c>
      <c r="M21" s="1175">
        <f>L21/$I21*100</f>
        <v>1.6488845780795343</v>
      </c>
      <c r="N21" s="1173">
        <v>1188</v>
      </c>
      <c r="O21" s="1127">
        <f>N21/$I21*100</f>
        <v>57.613967022308444</v>
      </c>
      <c r="P21" s="1173">
        <v>840</v>
      </c>
      <c r="Q21" s="1127">
        <f>P21/$I21*100</f>
        <v>40.737148399612025</v>
      </c>
      <c r="R21" s="1170"/>
      <c r="S21" s="1170"/>
    </row>
    <row r="22" spans="1:19" s="962" customFormat="1" x14ac:dyDescent="0.25">
      <c r="A22" s="1163"/>
      <c r="B22" s="1171" t="s">
        <v>2</v>
      </c>
      <c r="D22" s="1172">
        <f>'41benpresaad'!D20</f>
        <v>36179</v>
      </c>
      <c r="E22" s="1166">
        <v>6540</v>
      </c>
      <c r="F22" s="1173">
        <f t="shared" si="1"/>
        <v>35938</v>
      </c>
      <c r="G22" s="1174">
        <f t="shared" si="2"/>
        <v>99.333867713314348</v>
      </c>
      <c r="I22" s="1173">
        <f t="shared" si="3"/>
        <v>241</v>
      </c>
      <c r="J22" s="1174">
        <f t="shared" si="0"/>
        <v>0.66613228668564639</v>
      </c>
      <c r="L22" s="1173">
        <v>0</v>
      </c>
      <c r="M22" s="1175">
        <f>L22/$I22*100</f>
        <v>0</v>
      </c>
      <c r="N22" s="1173">
        <v>61</v>
      </c>
      <c r="O22" s="1127">
        <f>N22/$I22*100</f>
        <v>25.311203319502074</v>
      </c>
      <c r="P22" s="1173">
        <v>180</v>
      </c>
      <c r="Q22" s="1127">
        <f>P22/$I22*100</f>
        <v>74.68879668049793</v>
      </c>
      <c r="R22" s="1170"/>
      <c r="S22" s="1170"/>
    </row>
    <row r="23" spans="1:19" s="962" customFormat="1" x14ac:dyDescent="0.25">
      <c r="A23" s="1163"/>
      <c r="B23" s="1171" t="s">
        <v>35</v>
      </c>
      <c r="D23" s="1172">
        <f>'41benpresaad'!D21</f>
        <v>77397</v>
      </c>
      <c r="E23" s="1166">
        <v>13798</v>
      </c>
      <c r="F23" s="1173">
        <f t="shared" si="1"/>
        <v>75944</v>
      </c>
      <c r="G23" s="1174">
        <f t="shared" si="2"/>
        <v>98.12266625321395</v>
      </c>
      <c r="I23" s="1173">
        <f t="shared" si="3"/>
        <v>1453</v>
      </c>
      <c r="J23" s="1174">
        <f t="shared" si="0"/>
        <v>1.8773337467860511</v>
      </c>
      <c r="L23" s="1173">
        <v>26</v>
      </c>
      <c r="M23" s="1175">
        <f>L23/$I23*100</f>
        <v>1.7894012388162424</v>
      </c>
      <c r="N23" s="1173">
        <v>39</v>
      </c>
      <c r="O23" s="1127">
        <f>N23/$I23*100</f>
        <v>2.6841018582243632</v>
      </c>
      <c r="P23" s="1173">
        <v>1388</v>
      </c>
      <c r="Q23" s="1127">
        <f>P23/$I23*100</f>
        <v>95.526496902959394</v>
      </c>
      <c r="R23" s="1170"/>
      <c r="S23" s="1170"/>
    </row>
    <row r="24" spans="1:19" s="962" customFormat="1" x14ac:dyDescent="0.25">
      <c r="A24" s="1163"/>
      <c r="B24" s="1171" t="s">
        <v>42</v>
      </c>
      <c r="D24" s="1172">
        <f>'41benpresaad'!D22</f>
        <v>190553</v>
      </c>
      <c r="E24" s="1166">
        <v>24812</v>
      </c>
      <c r="F24" s="1173">
        <f t="shared" si="1"/>
        <v>190553</v>
      </c>
      <c r="G24" s="1174">
        <f t="shared" si="2"/>
        <v>100</v>
      </c>
      <c r="I24" s="1173">
        <f t="shared" si="3"/>
        <v>0</v>
      </c>
      <c r="J24" s="1174">
        <f t="shared" si="0"/>
        <v>0</v>
      </c>
      <c r="L24" s="1173">
        <v>0</v>
      </c>
      <c r="M24" s="1175" t="s">
        <v>364</v>
      </c>
      <c r="N24" s="1173">
        <v>0</v>
      </c>
      <c r="O24" s="1127" t="s">
        <v>364</v>
      </c>
      <c r="P24" s="1173">
        <v>0</v>
      </c>
      <c r="Q24" s="1127" t="s">
        <v>364</v>
      </c>
      <c r="R24" s="1170"/>
      <c r="S24" s="1170"/>
    </row>
    <row r="25" spans="1:19" s="962" customFormat="1" x14ac:dyDescent="0.25">
      <c r="A25" s="1163"/>
      <c r="B25" s="1171" t="s">
        <v>43</v>
      </c>
      <c r="D25" s="1172">
        <f>'41benpresaad'!D23</f>
        <v>45098</v>
      </c>
      <c r="E25" s="1166">
        <v>10064</v>
      </c>
      <c r="F25" s="1173">
        <f t="shared" si="1"/>
        <v>44977</v>
      </c>
      <c r="G25" s="1174">
        <f t="shared" si="2"/>
        <v>99.731695418865584</v>
      </c>
      <c r="I25" s="1173">
        <f t="shared" si="3"/>
        <v>121</v>
      </c>
      <c r="J25" s="1174">
        <f t="shared" si="0"/>
        <v>0.26830458113441835</v>
      </c>
      <c r="L25" s="1173">
        <v>0</v>
      </c>
      <c r="M25" s="1175">
        <f>L25/$I25*100</f>
        <v>0</v>
      </c>
      <c r="N25" s="1173">
        <v>100</v>
      </c>
      <c r="O25" s="1127">
        <f>N25/$I25*100</f>
        <v>82.644628099173559</v>
      </c>
      <c r="P25" s="1173">
        <v>21</v>
      </c>
      <c r="Q25" s="1127">
        <f>P25/$I25*100</f>
        <v>17.355371900826448</v>
      </c>
      <c r="R25" s="1170"/>
      <c r="S25" s="1170"/>
    </row>
    <row r="26" spans="1:19" s="962" customFormat="1" x14ac:dyDescent="0.25">
      <c r="B26" s="1171" t="s">
        <v>44</v>
      </c>
      <c r="D26" s="1172">
        <f>'41benpresaad'!D24</f>
        <v>16028</v>
      </c>
      <c r="E26" s="1166">
        <v>1275</v>
      </c>
      <c r="F26" s="1176">
        <f t="shared" si="1"/>
        <v>16028</v>
      </c>
      <c r="G26" s="1174">
        <f t="shared" si="2"/>
        <v>100</v>
      </c>
      <c r="I26" s="1176">
        <f t="shared" si="3"/>
        <v>0</v>
      </c>
      <c r="J26" s="1174">
        <f t="shared" si="0"/>
        <v>0</v>
      </c>
      <c r="L26" s="1176">
        <v>0</v>
      </c>
      <c r="M26" s="1175" t="s">
        <v>364</v>
      </c>
      <c r="N26" s="1176">
        <v>0</v>
      </c>
      <c r="O26" s="1127" t="s">
        <v>364</v>
      </c>
      <c r="P26" s="1176">
        <v>0</v>
      </c>
      <c r="Q26" s="1127" t="s">
        <v>364</v>
      </c>
      <c r="R26" s="1170"/>
      <c r="S26" s="1170"/>
    </row>
    <row r="27" spans="1:19" s="962" customFormat="1" x14ac:dyDescent="0.25">
      <c r="B27" s="1171" t="s">
        <v>45</v>
      </c>
      <c r="D27" s="1177">
        <f>'41benpresaad'!D25</f>
        <v>70641</v>
      </c>
      <c r="E27" s="1166">
        <v>8030</v>
      </c>
      <c r="F27" s="1176">
        <f t="shared" si="1"/>
        <v>70641</v>
      </c>
      <c r="G27" s="1174">
        <f t="shared" si="2"/>
        <v>100</v>
      </c>
      <c r="I27" s="1176">
        <f t="shared" si="3"/>
        <v>0</v>
      </c>
      <c r="J27" s="1174">
        <f t="shared" si="0"/>
        <v>0</v>
      </c>
      <c r="L27" s="1176">
        <v>0</v>
      </c>
      <c r="M27" s="1175" t="s">
        <v>364</v>
      </c>
      <c r="N27" s="1176">
        <v>0</v>
      </c>
      <c r="O27" s="1127" t="s">
        <v>364</v>
      </c>
      <c r="P27" s="1176">
        <v>0</v>
      </c>
      <c r="Q27" s="1127" t="s">
        <v>364</v>
      </c>
      <c r="R27" s="1170"/>
      <c r="S27" s="1170"/>
    </row>
    <row r="28" spans="1:19" s="962" customFormat="1" x14ac:dyDescent="0.25">
      <c r="B28" s="1171" t="s">
        <v>46</v>
      </c>
      <c r="D28" s="1177">
        <f>'41benpresaad'!D26</f>
        <v>9368</v>
      </c>
      <c r="E28" s="1178">
        <v>1753</v>
      </c>
      <c r="F28" s="1176">
        <f t="shared" si="1"/>
        <v>9368</v>
      </c>
      <c r="G28" s="1179">
        <f t="shared" si="2"/>
        <v>100</v>
      </c>
      <c r="I28" s="1176">
        <f t="shared" si="3"/>
        <v>0</v>
      </c>
      <c r="J28" s="1179">
        <f t="shared" si="0"/>
        <v>0</v>
      </c>
      <c r="L28" s="1176">
        <v>0</v>
      </c>
      <c r="M28" s="1175" t="s">
        <v>364</v>
      </c>
      <c r="N28" s="1176">
        <v>0</v>
      </c>
      <c r="O28" s="1175" t="s">
        <v>364</v>
      </c>
      <c r="P28" s="1176">
        <v>0</v>
      </c>
      <c r="Q28" s="1175" t="s">
        <v>364</v>
      </c>
      <c r="R28" s="1170"/>
      <c r="S28" s="1170"/>
    </row>
    <row r="29" spans="1:19" s="962" customFormat="1" x14ac:dyDescent="0.25">
      <c r="B29" s="1180" t="s">
        <v>1</v>
      </c>
      <c r="D29" s="1181">
        <f>'41benpresaad'!D27</f>
        <v>3702</v>
      </c>
      <c r="E29" s="1178">
        <v>384</v>
      </c>
      <c r="F29" s="1182">
        <f t="shared" si="1"/>
        <v>3635</v>
      </c>
      <c r="G29" s="1183">
        <f t="shared" si="2"/>
        <v>98.190167477039438</v>
      </c>
      <c r="I29" s="1182">
        <f t="shared" si="3"/>
        <v>67</v>
      </c>
      <c r="J29" s="1183">
        <f t="shared" si="0"/>
        <v>1.8098325229605619</v>
      </c>
      <c r="L29" s="1182">
        <v>0</v>
      </c>
      <c r="M29" s="1184">
        <f>L29/$I29*100</f>
        <v>0</v>
      </c>
      <c r="N29" s="1182">
        <v>10</v>
      </c>
      <c r="O29" s="1129">
        <f>N29/$I29*100</f>
        <v>14.925373134328357</v>
      </c>
      <c r="P29" s="1182">
        <v>57</v>
      </c>
      <c r="Q29" s="1129">
        <f>P29/$I29*100</f>
        <v>85.074626865671647</v>
      </c>
      <c r="R29" s="1170"/>
      <c r="S29" s="1170"/>
    </row>
    <row r="30" spans="1:19" s="961" customFormat="1" ht="7.5" customHeight="1" x14ac:dyDescent="0.35">
      <c r="A30" s="1153"/>
      <c r="B30" s="1154"/>
      <c r="D30" s="1185"/>
      <c r="E30" s="1186"/>
      <c r="F30" s="1185"/>
      <c r="G30" s="1187"/>
      <c r="I30" s="1188"/>
      <c r="J30" s="1187"/>
      <c r="L30" s="1188"/>
      <c r="M30" s="1187"/>
      <c r="N30" s="1188"/>
      <c r="O30" s="1187"/>
      <c r="P30" s="1188"/>
      <c r="Q30" s="1187"/>
    </row>
    <row r="31" spans="1:19" s="1312" customFormat="1" x14ac:dyDescent="0.25">
      <c r="B31" s="1313" t="s">
        <v>0</v>
      </c>
      <c r="D31" s="1314">
        <f>SUM(D12:D29)</f>
        <v>1523490</v>
      </c>
      <c r="E31" s="1315"/>
      <c r="F31" s="1316">
        <f>SUM(F12:F29)</f>
        <v>1498567</v>
      </c>
      <c r="G31" s="1317">
        <f>F31*100/D31</f>
        <v>98.36408509409317</v>
      </c>
      <c r="I31" s="1318">
        <f>SUM(I12:I29)</f>
        <v>24923</v>
      </c>
      <c r="J31" s="1317">
        <f>I31*100/D31</f>
        <v>1.6359149059068323</v>
      </c>
      <c r="L31" s="1318">
        <f>SUM(L12:L29)</f>
        <v>7145</v>
      </c>
      <c r="M31" s="1317">
        <f>L31/$I31*100</f>
        <v>28.668298358945556</v>
      </c>
      <c r="N31" s="1318">
        <f>SUM(N12:N29)</f>
        <v>7121</v>
      </c>
      <c r="O31" s="1317">
        <f>N31/$I31*100</f>
        <v>28.572001765437548</v>
      </c>
      <c r="P31" s="1318">
        <f>SUM(P12:P29)</f>
        <v>10657</v>
      </c>
      <c r="Q31" s="1317">
        <f>P31/$I31*100</f>
        <v>42.759699875616903</v>
      </c>
    </row>
    <row r="32" spans="1:19" s="961" customFormat="1" x14ac:dyDescent="0.35">
      <c r="B32" s="1189" t="s">
        <v>39</v>
      </c>
      <c r="C32" s="1190"/>
    </row>
    <row r="33" spans="2:16" ht="33" customHeight="1" x14ac:dyDescent="0.35">
      <c r="B33" s="1747" t="s">
        <v>277</v>
      </c>
      <c r="C33" s="1747"/>
      <c r="D33" s="1747"/>
      <c r="E33" s="1747"/>
      <c r="F33" s="1747"/>
      <c r="G33" s="1747"/>
      <c r="H33" s="1747"/>
      <c r="I33" s="1747"/>
      <c r="J33" s="1747"/>
      <c r="K33" s="1747"/>
      <c r="L33" s="1747"/>
      <c r="M33" s="1747"/>
      <c r="N33" s="1747"/>
      <c r="O33" s="1747"/>
      <c r="P33" s="1747"/>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93"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491</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9" t="s">
        <v>492</v>
      </c>
      <c r="G6" s="1590"/>
      <c r="H6" s="1590"/>
      <c r="I6" s="1590"/>
      <c r="J6" s="1590"/>
      <c r="K6" s="1590"/>
      <c r="L6" s="1590"/>
      <c r="M6" s="1590"/>
      <c r="N6" s="1590"/>
      <c r="O6" s="1590"/>
      <c r="P6" s="1590"/>
      <c r="Q6" s="1590"/>
      <c r="R6" s="1590"/>
      <c r="S6" s="1590"/>
      <c r="T6" s="1590"/>
      <c r="U6" s="1590"/>
      <c r="V6" s="1590"/>
      <c r="W6" s="1591"/>
      <c r="X6" s="825"/>
      <c r="Y6" s="826"/>
    </row>
    <row r="7" spans="2:30" s="621" customFormat="1" ht="64.5" customHeight="1" x14ac:dyDescent="0.25">
      <c r="B7" s="1546" t="s">
        <v>12</v>
      </c>
      <c r="C7" s="625"/>
      <c r="D7" s="871" t="s">
        <v>493</v>
      </c>
      <c r="E7" s="625"/>
      <c r="F7" s="1592" t="s">
        <v>54</v>
      </c>
      <c r="G7" s="1593"/>
      <c r="H7" s="1594" t="s">
        <v>55</v>
      </c>
      <c r="I7" s="1595"/>
      <c r="J7" s="1596" t="s">
        <v>56</v>
      </c>
      <c r="K7" s="1597"/>
      <c r="L7" s="1596" t="s">
        <v>57</v>
      </c>
      <c r="M7" s="1598"/>
      <c r="N7" s="1597" t="s">
        <v>58</v>
      </c>
      <c r="O7" s="1597"/>
      <c r="P7" s="1596" t="s">
        <v>59</v>
      </c>
      <c r="Q7" s="1598"/>
      <c r="R7" s="1594" t="s">
        <v>60</v>
      </c>
      <c r="S7" s="1595"/>
      <c r="T7" s="1596" t="s">
        <v>61</v>
      </c>
      <c r="U7" s="1598"/>
      <c r="V7" s="1596" t="s">
        <v>0</v>
      </c>
      <c r="W7" s="1599"/>
      <c r="X7" s="627"/>
      <c r="Y7" s="1366" t="s">
        <v>494</v>
      </c>
      <c r="AD7" s="827"/>
    </row>
    <row r="8" spans="2:30" s="626" customFormat="1" ht="20.25" customHeight="1" x14ac:dyDescent="0.25">
      <c r="B8" s="1547"/>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7">
        <v>296235</v>
      </c>
      <c r="E10" s="1368"/>
      <c r="F10" s="1369">
        <v>597</v>
      </c>
      <c r="G10" s="1370">
        <v>0.13694136753273861</v>
      </c>
      <c r="H10" s="1369">
        <v>141404</v>
      </c>
      <c r="I10" s="1370">
        <v>32.435606590618711</v>
      </c>
      <c r="J10" s="1369">
        <v>161709</v>
      </c>
      <c r="K10" s="1370">
        <v>37.093218764408093</v>
      </c>
      <c r="L10" s="1369">
        <v>14164</v>
      </c>
      <c r="M10" s="1370">
        <v>3.2489740866561303</v>
      </c>
      <c r="N10" s="1369">
        <v>27055</v>
      </c>
      <c r="O10" s="1370">
        <v>6.2059442187575264</v>
      </c>
      <c r="P10" s="1369">
        <v>4846</v>
      </c>
      <c r="Q10" s="1370">
        <v>1.1115877170245416</v>
      </c>
      <c r="R10" s="1369">
        <v>86166</v>
      </c>
      <c r="S10" s="1370">
        <v>19.764974664700095</v>
      </c>
      <c r="T10" s="1369">
        <v>12</v>
      </c>
      <c r="U10" s="1370">
        <v>2.7525903021656003E-3</v>
      </c>
      <c r="V10" s="1371">
        <v>435953</v>
      </c>
      <c r="W10" s="1370">
        <v>100</v>
      </c>
      <c r="X10" s="1372"/>
      <c r="Y10" s="1373">
        <v>1.4716458217293702</v>
      </c>
    </row>
    <row r="11" spans="2:30" s="633" customFormat="1" ht="18" customHeight="1" x14ac:dyDescent="0.25">
      <c r="B11" s="682" t="s">
        <v>7</v>
      </c>
      <c r="D11" s="1374">
        <v>44815</v>
      </c>
      <c r="E11" s="1368"/>
      <c r="F11" s="1375">
        <v>4420</v>
      </c>
      <c r="G11" s="1376">
        <v>7.5248131565058989</v>
      </c>
      <c r="H11" s="1375">
        <v>10058</v>
      </c>
      <c r="I11" s="1376">
        <v>17.123206047089667</v>
      </c>
      <c r="J11" s="1375">
        <v>4979</v>
      </c>
      <c r="K11" s="1376">
        <v>8.4764807027698801</v>
      </c>
      <c r="L11" s="1375">
        <v>1731</v>
      </c>
      <c r="M11" s="1376">
        <v>2.9469347452288939</v>
      </c>
      <c r="N11" s="1375">
        <v>3972</v>
      </c>
      <c r="O11" s="1376">
        <v>6.7621171623623146</v>
      </c>
      <c r="P11" s="1375">
        <v>9919</v>
      </c>
      <c r="Q11" s="1376">
        <v>16.886565995335296</v>
      </c>
      <c r="R11" s="1375">
        <v>23660</v>
      </c>
      <c r="S11" s="1376">
        <v>40.279882190708051</v>
      </c>
      <c r="T11" s="1375">
        <v>0</v>
      </c>
      <c r="U11" s="1376">
        <v>0</v>
      </c>
      <c r="V11" s="1377">
        <v>58739</v>
      </c>
      <c r="W11" s="1376">
        <v>100</v>
      </c>
      <c r="X11" s="1372"/>
      <c r="Y11" s="1378">
        <v>1.3106995425638737</v>
      </c>
    </row>
    <row r="12" spans="2:30" s="633" customFormat="1" ht="22.5" customHeight="1" x14ac:dyDescent="0.25">
      <c r="B12" s="682" t="s">
        <v>37</v>
      </c>
      <c r="D12" s="1374">
        <v>32801</v>
      </c>
      <c r="E12" s="1368"/>
      <c r="F12" s="1379">
        <v>6673</v>
      </c>
      <c r="G12" s="1376">
        <v>15.098651461670739</v>
      </c>
      <c r="H12" s="1379">
        <v>6669</v>
      </c>
      <c r="I12" s="1376">
        <v>15.089600868856911</v>
      </c>
      <c r="J12" s="1379">
        <v>7715</v>
      </c>
      <c r="K12" s="1376">
        <v>17.456330889673275</v>
      </c>
      <c r="L12" s="1379">
        <v>2143</v>
      </c>
      <c r="M12" s="1376">
        <v>4.8488551000090503</v>
      </c>
      <c r="N12" s="1379">
        <v>3329</v>
      </c>
      <c r="O12" s="1376">
        <v>7.5323558693094395</v>
      </c>
      <c r="P12" s="1379">
        <v>5105</v>
      </c>
      <c r="Q12" s="1376">
        <v>11.550819078649651</v>
      </c>
      <c r="R12" s="1379">
        <v>12536</v>
      </c>
      <c r="S12" s="1376">
        <v>28.364557878541046</v>
      </c>
      <c r="T12" s="1379">
        <v>26</v>
      </c>
      <c r="U12" s="1376">
        <v>5.8828853289890487E-2</v>
      </c>
      <c r="V12" s="1377">
        <v>44196</v>
      </c>
      <c r="W12" s="1376">
        <v>100.00000000000001</v>
      </c>
      <c r="X12" s="1372"/>
      <c r="Y12" s="1378">
        <v>1.3473979451845981</v>
      </c>
    </row>
    <row r="13" spans="2:30" s="633" customFormat="1" ht="18" customHeight="1" x14ac:dyDescent="0.25">
      <c r="B13" s="682" t="s">
        <v>38</v>
      </c>
      <c r="D13" s="1374">
        <v>31979</v>
      </c>
      <c r="E13" s="1368"/>
      <c r="F13" s="1375">
        <v>4135</v>
      </c>
      <c r="G13" s="1376">
        <v>7.7773807060770777</v>
      </c>
      <c r="H13" s="1375">
        <v>16836</v>
      </c>
      <c r="I13" s="1376">
        <v>31.666259145710686</v>
      </c>
      <c r="J13" s="1375">
        <v>2345</v>
      </c>
      <c r="K13" s="1376">
        <v>4.4106306543532643</v>
      </c>
      <c r="L13" s="1375">
        <v>1752</v>
      </c>
      <c r="M13" s="1376">
        <v>3.2952771455978334</v>
      </c>
      <c r="N13" s="1375">
        <v>2975</v>
      </c>
      <c r="O13" s="1376">
        <v>5.5955762032839917</v>
      </c>
      <c r="P13" s="1375">
        <v>799</v>
      </c>
      <c r="Q13" s="1376">
        <v>1.5028118945962721</v>
      </c>
      <c r="R13" s="1375">
        <v>24325</v>
      </c>
      <c r="S13" s="1376">
        <v>45.752064250380876</v>
      </c>
      <c r="T13" s="1375">
        <v>0</v>
      </c>
      <c r="U13" s="1376">
        <v>0</v>
      </c>
      <c r="V13" s="1377">
        <v>53167</v>
      </c>
      <c r="W13" s="1376">
        <v>100</v>
      </c>
      <c r="X13" s="1372"/>
      <c r="Y13" s="1378">
        <v>1.6625598048719472</v>
      </c>
    </row>
    <row r="14" spans="2:30" s="633" customFormat="1" ht="18" customHeight="1" x14ac:dyDescent="0.25">
      <c r="B14" s="682" t="s">
        <v>6</v>
      </c>
      <c r="D14" s="1374">
        <v>38059</v>
      </c>
      <c r="E14" s="1368"/>
      <c r="F14" s="1375">
        <v>1402</v>
      </c>
      <c r="G14" s="1376">
        <v>3.3055902671350763</v>
      </c>
      <c r="H14" s="1375">
        <v>2352</v>
      </c>
      <c r="I14" s="1376">
        <v>5.5454695494305994</v>
      </c>
      <c r="J14" s="1375">
        <v>669</v>
      </c>
      <c r="K14" s="1376">
        <v>1.5773465682691628</v>
      </c>
      <c r="L14" s="1375">
        <v>5075</v>
      </c>
      <c r="M14" s="1376">
        <v>11.965670902789238</v>
      </c>
      <c r="N14" s="1375">
        <v>4244</v>
      </c>
      <c r="O14" s="1376">
        <v>10.006365972697051</v>
      </c>
      <c r="P14" s="1375">
        <v>8172</v>
      </c>
      <c r="Q14" s="1376">
        <v>19.267677363072643</v>
      </c>
      <c r="R14" s="1375">
        <v>20499</v>
      </c>
      <c r="S14" s="1376">
        <v>48.331879376606231</v>
      </c>
      <c r="T14" s="1375">
        <v>0</v>
      </c>
      <c r="U14" s="1376">
        <v>0</v>
      </c>
      <c r="V14" s="1377">
        <v>42413</v>
      </c>
      <c r="W14" s="1376">
        <v>100</v>
      </c>
      <c r="X14" s="1372"/>
      <c r="Y14" s="1378">
        <v>1.114401324259702</v>
      </c>
    </row>
    <row r="15" spans="2:30" s="633" customFormat="1" ht="18" customHeight="1" x14ac:dyDescent="0.25">
      <c r="B15" s="682" t="s">
        <v>5</v>
      </c>
      <c r="D15" s="1374">
        <v>17859</v>
      </c>
      <c r="E15" s="1368"/>
      <c r="F15" s="1379">
        <v>6626</v>
      </c>
      <c r="G15" s="1376">
        <v>23.133859367362614</v>
      </c>
      <c r="H15" s="1379">
        <v>3969</v>
      </c>
      <c r="I15" s="1376">
        <v>13.857272536834021</v>
      </c>
      <c r="J15" s="1379">
        <v>1432</v>
      </c>
      <c r="K15" s="1376">
        <v>4.999650862369946</v>
      </c>
      <c r="L15" s="1379">
        <v>2299</v>
      </c>
      <c r="M15" s="1376">
        <v>8.0266741149361085</v>
      </c>
      <c r="N15" s="1379">
        <v>4548</v>
      </c>
      <c r="O15" s="1376">
        <v>15.878779414845331</v>
      </c>
      <c r="P15" s="1379">
        <v>311</v>
      </c>
      <c r="Q15" s="1376">
        <v>1.085818029467216</v>
      </c>
      <c r="R15" s="1379">
        <v>9457</v>
      </c>
      <c r="S15" s="1376">
        <v>33.017945674184766</v>
      </c>
      <c r="T15" s="1379">
        <v>0</v>
      </c>
      <c r="U15" s="1376">
        <v>0</v>
      </c>
      <c r="V15" s="1377">
        <v>28642</v>
      </c>
      <c r="W15" s="1376">
        <v>100</v>
      </c>
      <c r="X15" s="1372"/>
      <c r="Y15" s="1378">
        <v>1.6037852063385407</v>
      </c>
    </row>
    <row r="16" spans="2:30" s="742" customFormat="1" ht="18" customHeight="1" x14ac:dyDescent="0.25">
      <c r="B16" s="836" t="s">
        <v>4</v>
      </c>
      <c r="D16" s="1374">
        <v>118645</v>
      </c>
      <c r="E16" s="1368"/>
      <c r="F16" s="1375">
        <v>14156</v>
      </c>
      <c r="G16" s="1376">
        <v>8.3703878902554401</v>
      </c>
      <c r="H16" s="1375">
        <v>31607</v>
      </c>
      <c r="I16" s="1376">
        <v>18.689096499526965</v>
      </c>
      <c r="J16" s="1375">
        <v>24326</v>
      </c>
      <c r="K16" s="1376">
        <v>14.383869441816461</v>
      </c>
      <c r="L16" s="1375">
        <v>8186</v>
      </c>
      <c r="M16" s="1376">
        <v>4.8403500473036898</v>
      </c>
      <c r="N16" s="1375">
        <v>9091</v>
      </c>
      <c r="O16" s="1376">
        <v>5.3754730368968779</v>
      </c>
      <c r="P16" s="1375">
        <v>42344</v>
      </c>
      <c r="Q16" s="1376">
        <v>25.037842951750235</v>
      </c>
      <c r="R16" s="1375">
        <v>36989</v>
      </c>
      <c r="S16" s="1376">
        <v>21.871452223273415</v>
      </c>
      <c r="T16" s="1375">
        <v>2421</v>
      </c>
      <c r="U16" s="1376">
        <v>1.4315279091769157</v>
      </c>
      <c r="V16" s="1377">
        <v>169120</v>
      </c>
      <c r="W16" s="1376">
        <v>100.00000000000001</v>
      </c>
      <c r="X16" s="1372"/>
      <c r="Y16" s="1378">
        <v>1.4254288002022841</v>
      </c>
    </row>
    <row r="17" spans="2:25" s="742" customFormat="1" ht="18" customHeight="1" x14ac:dyDescent="0.25">
      <c r="B17" s="836" t="s">
        <v>40</v>
      </c>
      <c r="D17" s="1374">
        <v>75520</v>
      </c>
      <c r="E17" s="1368"/>
      <c r="F17" s="1375">
        <v>10344</v>
      </c>
      <c r="G17" s="1376">
        <v>9.9413743392599709</v>
      </c>
      <c r="H17" s="1375">
        <v>31502</v>
      </c>
      <c r="I17" s="1376">
        <v>30.275828928399807</v>
      </c>
      <c r="J17" s="1375">
        <v>14566</v>
      </c>
      <c r="K17" s="1376">
        <v>13.999038923594426</v>
      </c>
      <c r="L17" s="1375">
        <v>4012</v>
      </c>
      <c r="M17" s="1376">
        <v>3.8558385391638637</v>
      </c>
      <c r="N17" s="1375">
        <v>11981</v>
      </c>
      <c r="O17" s="1376">
        <v>11.514656415185007</v>
      </c>
      <c r="P17" s="1375">
        <v>11887</v>
      </c>
      <c r="Q17" s="1376">
        <v>11.424315233061028</v>
      </c>
      <c r="R17" s="1375">
        <v>19738</v>
      </c>
      <c r="S17" s="1376">
        <v>18.969726093224413</v>
      </c>
      <c r="T17" s="1375">
        <v>20</v>
      </c>
      <c r="U17" s="1376">
        <v>1.9221528111484865E-2</v>
      </c>
      <c r="V17" s="1377">
        <v>104050</v>
      </c>
      <c r="W17" s="1376">
        <v>99.999999999999986</v>
      </c>
      <c r="X17" s="1372"/>
      <c r="Y17" s="1378">
        <v>1.3777807203389831</v>
      </c>
    </row>
    <row r="18" spans="2:25" s="742" customFormat="1" ht="18" customHeight="1" x14ac:dyDescent="0.25">
      <c r="B18" s="836" t="s">
        <v>41</v>
      </c>
      <c r="D18" s="1374">
        <v>231545</v>
      </c>
      <c r="E18" s="1368"/>
      <c r="F18" s="1375">
        <v>17</v>
      </c>
      <c r="G18" s="1376">
        <v>5.9501725550040949E-3</v>
      </c>
      <c r="H18" s="1375">
        <v>36914</v>
      </c>
      <c r="I18" s="1376">
        <v>12.920274687965952</v>
      </c>
      <c r="J18" s="1375">
        <v>33837</v>
      </c>
      <c r="K18" s="1376">
        <v>11.84329345551021</v>
      </c>
      <c r="L18" s="1375">
        <v>14265</v>
      </c>
      <c r="M18" s="1376">
        <v>4.9928947939490245</v>
      </c>
      <c r="N18" s="1375">
        <v>38779</v>
      </c>
      <c r="O18" s="1376">
        <v>13.573043618264929</v>
      </c>
      <c r="P18" s="1375">
        <v>23876</v>
      </c>
      <c r="Q18" s="1376">
        <v>8.3568423484281045</v>
      </c>
      <c r="R18" s="1375">
        <v>137932</v>
      </c>
      <c r="S18" s="1376">
        <v>48.27760005040146</v>
      </c>
      <c r="T18" s="1375">
        <v>86</v>
      </c>
      <c r="U18" s="1376">
        <v>3.0100872925314832E-2</v>
      </c>
      <c r="V18" s="1377">
        <v>285706</v>
      </c>
      <c r="W18" s="1376">
        <v>100</v>
      </c>
      <c r="X18" s="1372"/>
      <c r="Y18" s="1378">
        <v>1.2339113347297501</v>
      </c>
    </row>
    <row r="19" spans="2:25" s="742" customFormat="1" ht="18" customHeight="1" x14ac:dyDescent="0.25">
      <c r="B19" s="836" t="s">
        <v>3</v>
      </c>
      <c r="D19" s="1374">
        <v>164025</v>
      </c>
      <c r="E19" s="1368"/>
      <c r="F19" s="1375">
        <v>1627</v>
      </c>
      <c r="G19" s="1376">
        <v>0.66702744364909516</v>
      </c>
      <c r="H19" s="1375">
        <v>79016</v>
      </c>
      <c r="I19" s="1376">
        <v>32.394493231331843</v>
      </c>
      <c r="J19" s="1375">
        <v>6153</v>
      </c>
      <c r="K19" s="1376">
        <v>2.5225690600939661</v>
      </c>
      <c r="L19" s="1375">
        <v>9363</v>
      </c>
      <c r="M19" s="1376">
        <v>3.8385850982707304</v>
      </c>
      <c r="N19" s="1375">
        <v>13646</v>
      </c>
      <c r="O19" s="1376">
        <v>5.5945030707040893</v>
      </c>
      <c r="P19" s="1375">
        <v>22237</v>
      </c>
      <c r="Q19" s="1376">
        <v>9.1165883616625258</v>
      </c>
      <c r="R19" s="1375">
        <v>111206</v>
      </c>
      <c r="S19" s="1376">
        <v>45.591551259029671</v>
      </c>
      <c r="T19" s="1375">
        <v>670</v>
      </c>
      <c r="U19" s="1376">
        <v>0.27468247525807854</v>
      </c>
      <c r="V19" s="1377">
        <v>243918</v>
      </c>
      <c r="W19" s="1376">
        <v>100</v>
      </c>
      <c r="X19" s="1372"/>
      <c r="Y19" s="1378">
        <v>1.4870781893004115</v>
      </c>
    </row>
    <row r="20" spans="2:25" s="633" customFormat="1" ht="18" customHeight="1" x14ac:dyDescent="0.25">
      <c r="B20" s="836" t="s">
        <v>2</v>
      </c>
      <c r="D20" s="1374">
        <v>35938</v>
      </c>
      <c r="E20" s="1368"/>
      <c r="F20" s="1375">
        <v>1690</v>
      </c>
      <c r="G20" s="1376">
        <v>3.8683391320271014</v>
      </c>
      <c r="H20" s="1375">
        <v>6773</v>
      </c>
      <c r="I20" s="1376">
        <v>15.503112982970151</v>
      </c>
      <c r="J20" s="1375">
        <v>926</v>
      </c>
      <c r="K20" s="1376">
        <v>2.1195751693828968</v>
      </c>
      <c r="L20" s="1375">
        <v>2425</v>
      </c>
      <c r="M20" s="1376">
        <v>5.5507233107489471</v>
      </c>
      <c r="N20" s="1375">
        <v>5096</v>
      </c>
      <c r="O20" s="1376">
        <v>11.664530305804798</v>
      </c>
      <c r="P20" s="1375">
        <v>19922</v>
      </c>
      <c r="Q20" s="1376">
        <v>45.600622596594029</v>
      </c>
      <c r="R20" s="1375">
        <v>6856</v>
      </c>
      <c r="S20" s="1376">
        <v>15.693096502472075</v>
      </c>
      <c r="T20" s="1375">
        <v>0</v>
      </c>
      <c r="U20" s="1376">
        <v>0</v>
      </c>
      <c r="V20" s="1377">
        <v>43688</v>
      </c>
      <c r="W20" s="1376">
        <v>100</v>
      </c>
      <c r="X20" s="1372"/>
      <c r="Y20" s="1378">
        <v>1.2156491735767154</v>
      </c>
    </row>
    <row r="21" spans="2:25" s="633" customFormat="1" ht="18" customHeight="1" x14ac:dyDescent="0.25">
      <c r="B21" s="682" t="s">
        <v>35</v>
      </c>
      <c r="D21" s="1374">
        <v>75944</v>
      </c>
      <c r="E21" s="1368"/>
      <c r="F21" s="1375">
        <v>6005</v>
      </c>
      <c r="G21" s="1376">
        <v>5.8387134411947725</v>
      </c>
      <c r="H21" s="1375">
        <v>20729</v>
      </c>
      <c r="I21" s="1376">
        <v>20.154985998755446</v>
      </c>
      <c r="J21" s="1375">
        <v>22857</v>
      </c>
      <c r="K21" s="1376">
        <v>22.224058805227131</v>
      </c>
      <c r="L21" s="1375">
        <v>8674</v>
      </c>
      <c r="M21" s="1376">
        <v>8.4338052271313</v>
      </c>
      <c r="N21" s="1375">
        <v>6416</v>
      </c>
      <c r="O21" s="1376">
        <v>6.2383322962041072</v>
      </c>
      <c r="P21" s="1375">
        <v>16464</v>
      </c>
      <c r="Q21" s="1376">
        <v>16.008089607965154</v>
      </c>
      <c r="R21" s="1375">
        <v>21567</v>
      </c>
      <c r="S21" s="1376">
        <v>20.969780647168637</v>
      </c>
      <c r="T21" s="1375">
        <v>136</v>
      </c>
      <c r="U21" s="1376">
        <v>0.13223397635345363</v>
      </c>
      <c r="V21" s="1377">
        <v>102848</v>
      </c>
      <c r="W21" s="1376">
        <v>100</v>
      </c>
      <c r="X21" s="1372"/>
      <c r="Y21" s="1378">
        <v>1.3542610344464343</v>
      </c>
    </row>
    <row r="22" spans="2:25" s="633" customFormat="1" ht="21" customHeight="1" x14ac:dyDescent="0.25">
      <c r="B22" s="682" t="s">
        <v>42</v>
      </c>
      <c r="D22" s="1374">
        <v>190553</v>
      </c>
      <c r="E22" s="1368"/>
      <c r="F22" s="1375">
        <v>5961</v>
      </c>
      <c r="G22" s="1376">
        <v>2.2551270944384125</v>
      </c>
      <c r="H22" s="1375">
        <v>81531</v>
      </c>
      <c r="I22" s="1376">
        <v>30.844282358104042</v>
      </c>
      <c r="J22" s="1375">
        <v>53640</v>
      </c>
      <c r="K22" s="1376">
        <v>20.292739027961154</v>
      </c>
      <c r="L22" s="1375">
        <v>18348</v>
      </c>
      <c r="M22" s="1376">
        <v>6.941297085850695</v>
      </c>
      <c r="N22" s="1375">
        <v>24681</v>
      </c>
      <c r="O22" s="1376">
        <v>9.337156822317473</v>
      </c>
      <c r="P22" s="1375">
        <v>28694</v>
      </c>
      <c r="Q22" s="1376">
        <v>10.855329113876163</v>
      </c>
      <c r="R22" s="1375">
        <v>51394</v>
      </c>
      <c r="S22" s="1376">
        <v>19.443046786037204</v>
      </c>
      <c r="T22" s="1375">
        <v>82</v>
      </c>
      <c r="U22" s="1376">
        <v>3.1021711414854859E-2</v>
      </c>
      <c r="V22" s="1377">
        <v>264331</v>
      </c>
      <c r="W22" s="1376">
        <v>99.999999999999986</v>
      </c>
      <c r="X22" s="1372"/>
      <c r="Y22" s="1378">
        <v>1.3871783703221676</v>
      </c>
    </row>
    <row r="23" spans="2:25" s="633" customFormat="1" ht="18" customHeight="1" x14ac:dyDescent="0.25">
      <c r="B23" s="682" t="s">
        <v>43</v>
      </c>
      <c r="D23" s="1374">
        <v>44977</v>
      </c>
      <c r="E23" s="1368"/>
      <c r="F23" s="1375">
        <v>3525</v>
      </c>
      <c r="G23" s="1376">
        <v>6.054724402686408</v>
      </c>
      <c r="H23" s="1375">
        <v>13109</v>
      </c>
      <c r="I23" s="1376">
        <v>22.516704168742162</v>
      </c>
      <c r="J23" s="1375">
        <v>3913</v>
      </c>
      <c r="K23" s="1376">
        <v>6.721173500060118</v>
      </c>
      <c r="L23" s="1375">
        <v>4168</v>
      </c>
      <c r="M23" s="1376">
        <v>7.1591748398289221</v>
      </c>
      <c r="N23" s="1375">
        <v>5262</v>
      </c>
      <c r="O23" s="1376">
        <v>9.0382864700527321</v>
      </c>
      <c r="P23" s="1375">
        <v>1247</v>
      </c>
      <c r="Q23" s="1376">
        <v>2.1419124340850924</v>
      </c>
      <c r="R23" s="1375">
        <v>26994</v>
      </c>
      <c r="S23" s="1376">
        <v>46.366306532231746</v>
      </c>
      <c r="T23" s="1375">
        <v>1</v>
      </c>
      <c r="U23" s="1376">
        <v>1.7176523128188393E-3</v>
      </c>
      <c r="V23" s="1377">
        <v>58219</v>
      </c>
      <c r="W23" s="1376">
        <v>100</v>
      </c>
      <c r="X23" s="1372"/>
      <c r="Y23" s="1378">
        <v>1.2944171465415657</v>
      </c>
    </row>
    <row r="24" spans="2:25" s="633" customFormat="1" ht="22.5" customHeight="1" x14ac:dyDescent="0.25">
      <c r="B24" s="682" t="s">
        <v>44</v>
      </c>
      <c r="D24" s="1374">
        <v>16028</v>
      </c>
      <c r="E24" s="1368"/>
      <c r="F24" s="1379">
        <v>2261</v>
      </c>
      <c r="G24" s="1380">
        <v>9.8712071600087317</v>
      </c>
      <c r="H24" s="1379">
        <v>3487</v>
      </c>
      <c r="I24" s="1376">
        <v>15.223750272866186</v>
      </c>
      <c r="J24" s="1379">
        <v>1123</v>
      </c>
      <c r="K24" s="1376">
        <v>4.9028596376337044</v>
      </c>
      <c r="L24" s="1379">
        <v>816</v>
      </c>
      <c r="M24" s="1376">
        <v>3.5625409299279633</v>
      </c>
      <c r="N24" s="1379">
        <v>2613</v>
      </c>
      <c r="O24" s="1376">
        <v>11.407989521938442</v>
      </c>
      <c r="P24" s="1379">
        <v>2923</v>
      </c>
      <c r="Q24" s="1376">
        <v>12.761405806592448</v>
      </c>
      <c r="R24" s="1379">
        <v>9642</v>
      </c>
      <c r="S24" s="1376">
        <v>42.095612311722334</v>
      </c>
      <c r="T24" s="1379">
        <v>40</v>
      </c>
      <c r="U24" s="1376">
        <v>0.17463435931019428</v>
      </c>
      <c r="V24" s="1381">
        <v>22905</v>
      </c>
      <c r="W24" s="1376">
        <v>100</v>
      </c>
      <c r="X24" s="1372"/>
      <c r="Y24" s="1378">
        <v>1.429061642126279</v>
      </c>
    </row>
    <row r="25" spans="2:25" s="633" customFormat="1" ht="18" customHeight="1" x14ac:dyDescent="0.25">
      <c r="B25" s="682" t="s">
        <v>45</v>
      </c>
      <c r="D25" s="1374">
        <v>70641</v>
      </c>
      <c r="E25" s="1368"/>
      <c r="F25" s="1379">
        <v>1158</v>
      </c>
      <c r="G25" s="1380">
        <v>1.1417190858359789</v>
      </c>
      <c r="H25" s="1379">
        <v>26417</v>
      </c>
      <c r="I25" s="1376">
        <v>26.04558988819435</v>
      </c>
      <c r="J25" s="1379">
        <v>6060</v>
      </c>
      <c r="K25" s="1376">
        <v>5.9747993611105636</v>
      </c>
      <c r="L25" s="1379">
        <v>7728</v>
      </c>
      <c r="M25" s="1376">
        <v>7.6193480961489168</v>
      </c>
      <c r="N25" s="1379">
        <v>13398</v>
      </c>
      <c r="O25" s="1376">
        <v>13.209630666692959</v>
      </c>
      <c r="P25" s="1379">
        <v>1389</v>
      </c>
      <c r="Q25" s="1376">
        <v>1.3694713387099955</v>
      </c>
      <c r="R25" s="1379">
        <v>38076</v>
      </c>
      <c r="S25" s="1376">
        <v>37.540670045156077</v>
      </c>
      <c r="T25" s="1379">
        <v>7200</v>
      </c>
      <c r="U25" s="1376">
        <v>7.0987715181511648</v>
      </c>
      <c r="V25" s="1381">
        <v>101426</v>
      </c>
      <c r="W25" s="1376">
        <v>100.00000000000001</v>
      </c>
      <c r="X25" s="1372"/>
      <c r="Y25" s="1378">
        <v>1.4357950765136394</v>
      </c>
    </row>
    <row r="26" spans="2:25" s="633" customFormat="1" ht="18" customHeight="1" x14ac:dyDescent="0.25">
      <c r="B26" s="682" t="s">
        <v>46</v>
      </c>
      <c r="D26" s="1374">
        <v>9368</v>
      </c>
      <c r="E26" s="1368"/>
      <c r="F26" s="1379">
        <v>1156</v>
      </c>
      <c r="G26" s="1380">
        <v>8.380455270407424</v>
      </c>
      <c r="H26" s="1379">
        <v>3244</v>
      </c>
      <c r="I26" s="1376">
        <v>23.517471364361317</v>
      </c>
      <c r="J26" s="1379">
        <v>3708</v>
      </c>
      <c r="K26" s="1376">
        <v>26.881252718573293</v>
      </c>
      <c r="L26" s="1379">
        <v>1409</v>
      </c>
      <c r="M26" s="1376">
        <v>10.214586051906625</v>
      </c>
      <c r="N26" s="1379">
        <v>2023</v>
      </c>
      <c r="O26" s="1376">
        <v>14.665796723212992</v>
      </c>
      <c r="P26" s="1379">
        <v>1045</v>
      </c>
      <c r="Q26" s="1376">
        <v>7.5757575757575761</v>
      </c>
      <c r="R26" s="1379">
        <v>1209</v>
      </c>
      <c r="S26" s="1376">
        <v>8.7646802957807743</v>
      </c>
      <c r="T26" s="1379">
        <v>0</v>
      </c>
      <c r="U26" s="1376">
        <v>0</v>
      </c>
      <c r="V26" s="1381">
        <v>13794</v>
      </c>
      <c r="W26" s="1376">
        <v>100</v>
      </c>
      <c r="X26" s="1372"/>
      <c r="Y26" s="1378">
        <v>1.4724594363791632</v>
      </c>
    </row>
    <row r="27" spans="2:25" s="633" customFormat="1" ht="18" customHeight="1" x14ac:dyDescent="0.25">
      <c r="B27" s="682" t="s">
        <v>1</v>
      </c>
      <c r="D27" s="1374">
        <v>3635</v>
      </c>
      <c r="E27" s="1368"/>
      <c r="F27" s="1379">
        <v>631</v>
      </c>
      <c r="G27" s="1380">
        <v>13.348847048868205</v>
      </c>
      <c r="H27" s="1379">
        <v>750</v>
      </c>
      <c r="I27" s="1376">
        <v>15.866299978844934</v>
      </c>
      <c r="J27" s="1379">
        <v>1225</v>
      </c>
      <c r="K27" s="1376">
        <v>25.914956632113391</v>
      </c>
      <c r="L27" s="1379">
        <v>64</v>
      </c>
      <c r="M27" s="1376">
        <v>1.3539242648614342</v>
      </c>
      <c r="N27" s="1379">
        <v>183</v>
      </c>
      <c r="O27" s="1376">
        <v>3.8713771948381637</v>
      </c>
      <c r="P27" s="1379">
        <v>5</v>
      </c>
      <c r="Q27" s="1376">
        <v>0.10577533319229955</v>
      </c>
      <c r="R27" s="1379">
        <v>1869</v>
      </c>
      <c r="S27" s="1376">
        <v>39.538819547281577</v>
      </c>
      <c r="T27" s="1379">
        <v>0</v>
      </c>
      <c r="U27" s="1376">
        <v>0</v>
      </c>
      <c r="V27" s="1377">
        <v>4727</v>
      </c>
      <c r="W27" s="1376">
        <v>100</v>
      </c>
      <c r="X27" s="1372"/>
      <c r="Y27" s="1378">
        <v>1.3004126547455295</v>
      </c>
    </row>
    <row r="28" spans="2:25" s="633" customFormat="1" ht="8.25" customHeight="1" x14ac:dyDescent="0.25">
      <c r="B28" s="688"/>
      <c r="D28" s="1382"/>
      <c r="E28" s="1368"/>
      <c r="F28" s="1383"/>
      <c r="G28" s="1384"/>
      <c r="H28" s="1383"/>
      <c r="I28" s="1385"/>
      <c r="J28" s="1383"/>
      <c r="K28" s="1385"/>
      <c r="L28" s="1383"/>
      <c r="M28" s="1385"/>
      <c r="N28" s="1383"/>
      <c r="O28" s="1384"/>
      <c r="P28" s="1383"/>
      <c r="Q28" s="1384"/>
      <c r="R28" s="1383"/>
      <c r="S28" s="1384"/>
      <c r="T28" s="1383"/>
      <c r="U28" s="1384"/>
      <c r="V28" s="1386"/>
      <c r="W28" s="1385"/>
      <c r="X28" s="1372"/>
      <c r="Y28" s="1387"/>
    </row>
    <row r="29" spans="2:25" s="633" customFormat="1" ht="3" customHeight="1" x14ac:dyDescent="0.25">
      <c r="B29" s="630"/>
      <c r="C29" s="631"/>
      <c r="D29" s="1388"/>
      <c r="E29" s="1389"/>
      <c r="F29" s="1390"/>
      <c r="G29" s="1390"/>
      <c r="H29" s="1390"/>
      <c r="I29" s="1390"/>
      <c r="J29" s="1390"/>
      <c r="K29" s="1390"/>
      <c r="L29" s="1390"/>
      <c r="M29" s="1390"/>
      <c r="N29" s="1390"/>
      <c r="O29" s="1390"/>
      <c r="P29" s="1390"/>
      <c r="Q29" s="1390"/>
      <c r="R29" s="1390"/>
      <c r="S29" s="1390"/>
      <c r="T29" s="1390"/>
      <c r="U29" s="1390"/>
      <c r="V29" s="1391"/>
      <c r="W29" s="1390"/>
      <c r="X29" s="1390"/>
      <c r="Y29" s="1390"/>
    </row>
    <row r="30" spans="2:25" s="1225" customFormat="1" ht="20.25" customHeight="1" x14ac:dyDescent="0.25">
      <c r="B30" s="1249" t="s">
        <v>0</v>
      </c>
      <c r="D30" s="1392">
        <f>SUM(D10:D27)</f>
        <v>1498567</v>
      </c>
      <c r="E30" s="1393"/>
      <c r="F30" s="1394">
        <f>SUM(F10:F27)</f>
        <v>72384</v>
      </c>
      <c r="G30" s="1395">
        <f>F30*100/$V30</f>
        <v>3.4836142497841509</v>
      </c>
      <c r="H30" s="1394">
        <f>SUM(H10:H27)</f>
        <v>516367</v>
      </c>
      <c r="I30" s="1395">
        <f>H30*100/$V30</f>
        <v>24.851119575020622</v>
      </c>
      <c r="J30" s="1394">
        <f>SUM(J10:J27)</f>
        <v>351183</v>
      </c>
      <c r="K30" s="1395">
        <f>J30*100/$V30</f>
        <v>16.901333210128584</v>
      </c>
      <c r="L30" s="1394">
        <f>SUM(L10:L27)</f>
        <v>106622</v>
      </c>
      <c r="M30" s="1395">
        <f>L30*100/$V30</f>
        <v>5.1313815006145802</v>
      </c>
      <c r="N30" s="1394">
        <f>SUM(N10:N27)</f>
        <v>179292</v>
      </c>
      <c r="O30" s="1395">
        <f>N30*100/$V30</f>
        <v>8.6287600308396879</v>
      </c>
      <c r="P30" s="1394">
        <f>SUM(P10:P27)</f>
        <v>201185</v>
      </c>
      <c r="Q30" s="1395">
        <f>P30*100/$V30</f>
        <v>9.6824012605385779</v>
      </c>
      <c r="R30" s="1394">
        <f>SUM(R10:R27)</f>
        <v>640115</v>
      </c>
      <c r="S30" s="1395">
        <f>R30*100/$V30</f>
        <v>30.806721589033238</v>
      </c>
      <c r="T30" s="1394">
        <f>SUM(T10:T28)</f>
        <v>10694</v>
      </c>
      <c r="U30" s="1395">
        <f>T30*100/$V30</f>
        <v>0.51466858404055749</v>
      </c>
      <c r="V30" s="1394">
        <f>SUM(V10:V27)</f>
        <v>2077842</v>
      </c>
      <c r="W30" s="1395">
        <f>G30+I30+K30+M30+O30+Q30+S30+U30</f>
        <v>100.00000000000001</v>
      </c>
      <c r="X30" s="1396"/>
      <c r="Y30" s="1397">
        <f>(V30/D30)</f>
        <v>1.3865526199362457</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495</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9" t="s">
        <v>492</v>
      </c>
      <c r="G6" s="1590"/>
      <c r="H6" s="1590"/>
      <c r="I6" s="1590"/>
      <c r="J6" s="1590"/>
      <c r="K6" s="1590"/>
      <c r="L6" s="1590"/>
      <c r="M6" s="1590"/>
      <c r="N6" s="1590"/>
      <c r="O6" s="1590"/>
      <c r="P6" s="1590"/>
      <c r="Q6" s="1590"/>
      <c r="R6" s="1590"/>
      <c r="S6" s="1590"/>
      <c r="T6" s="1590"/>
      <c r="U6" s="1590"/>
      <c r="V6" s="1590"/>
      <c r="W6" s="1591"/>
      <c r="X6" s="825"/>
      <c r="Y6" s="826"/>
    </row>
    <row r="7" spans="2:30" s="621" customFormat="1" ht="64.5" customHeight="1" x14ac:dyDescent="0.25">
      <c r="B7" s="1546" t="s">
        <v>12</v>
      </c>
      <c r="C7" s="625"/>
      <c r="D7" s="871" t="s">
        <v>493</v>
      </c>
      <c r="E7" s="625"/>
      <c r="F7" s="1592" t="s">
        <v>54</v>
      </c>
      <c r="G7" s="1593"/>
      <c r="H7" s="1594" t="s">
        <v>55</v>
      </c>
      <c r="I7" s="1595"/>
      <c r="J7" s="1596" t="s">
        <v>56</v>
      </c>
      <c r="K7" s="1597"/>
      <c r="L7" s="1596" t="s">
        <v>57</v>
      </c>
      <c r="M7" s="1598"/>
      <c r="N7" s="1597" t="s">
        <v>58</v>
      </c>
      <c r="O7" s="1597"/>
      <c r="P7" s="1596" t="s">
        <v>59</v>
      </c>
      <c r="Q7" s="1598"/>
      <c r="R7" s="1594" t="s">
        <v>60</v>
      </c>
      <c r="S7" s="1595"/>
      <c r="T7" s="1596" t="s">
        <v>61</v>
      </c>
      <c r="U7" s="1598"/>
      <c r="V7" s="1596" t="s">
        <v>0</v>
      </c>
      <c r="W7" s="1599"/>
      <c r="X7" s="627"/>
      <c r="Y7" s="1366" t="s">
        <v>494</v>
      </c>
      <c r="AD7" s="827"/>
    </row>
    <row r="8" spans="2:30" s="626" customFormat="1" ht="20.25" customHeight="1" x14ac:dyDescent="0.25">
      <c r="B8" s="1547"/>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7">
        <v>91978</v>
      </c>
      <c r="E10" s="1368"/>
      <c r="F10" s="1369">
        <v>571</v>
      </c>
      <c r="G10" s="1370">
        <v>0.40201075783604157</v>
      </c>
      <c r="H10" s="1369">
        <v>56949</v>
      </c>
      <c r="I10" s="1370">
        <v>40.094764707538936</v>
      </c>
      <c r="J10" s="1369">
        <v>63757</v>
      </c>
      <c r="K10" s="1370">
        <v>44.887915739671634</v>
      </c>
      <c r="L10" s="1369">
        <v>591</v>
      </c>
      <c r="M10" s="1370">
        <v>0.41609169506322341</v>
      </c>
      <c r="N10" s="1369">
        <v>90</v>
      </c>
      <c r="O10" s="1370">
        <v>6.3364217522318286E-2</v>
      </c>
      <c r="P10" s="1369">
        <v>118</v>
      </c>
      <c r="Q10" s="1370">
        <v>8.3077529640372863E-2</v>
      </c>
      <c r="R10" s="1369">
        <v>19960</v>
      </c>
      <c r="S10" s="1370">
        <v>14.052775352727478</v>
      </c>
      <c r="T10" s="1369">
        <v>0</v>
      </c>
      <c r="U10" s="1370">
        <v>0</v>
      </c>
      <c r="V10" s="1371">
        <v>142036</v>
      </c>
      <c r="W10" s="1370">
        <v>100.00000000000001</v>
      </c>
      <c r="X10" s="1372"/>
      <c r="Y10" s="1373">
        <v>1.5442388397225424</v>
      </c>
    </row>
    <row r="11" spans="2:30" s="633" customFormat="1" ht="18" customHeight="1" x14ac:dyDescent="0.25">
      <c r="B11" s="682" t="s">
        <v>7</v>
      </c>
      <c r="D11" s="1374">
        <v>15468</v>
      </c>
      <c r="E11" s="1368"/>
      <c r="F11" s="1375">
        <v>1035</v>
      </c>
      <c r="G11" s="1376">
        <v>4.9626006904487916</v>
      </c>
      <c r="H11" s="1375">
        <v>4794</v>
      </c>
      <c r="I11" s="1376">
        <v>22.986191024165709</v>
      </c>
      <c r="J11" s="1375">
        <v>2781</v>
      </c>
      <c r="K11" s="1376">
        <v>13.334292289988493</v>
      </c>
      <c r="L11" s="1375">
        <v>597</v>
      </c>
      <c r="M11" s="1376">
        <v>2.8624856156501726</v>
      </c>
      <c r="N11" s="1375">
        <v>100</v>
      </c>
      <c r="O11" s="1376">
        <v>0.47947832757959341</v>
      </c>
      <c r="P11" s="1375">
        <v>1723</v>
      </c>
      <c r="Q11" s="1376">
        <v>8.2614115841963951</v>
      </c>
      <c r="R11" s="1375">
        <v>9826</v>
      </c>
      <c r="S11" s="1376">
        <v>47.11354046797085</v>
      </c>
      <c r="T11" s="1375">
        <v>0</v>
      </c>
      <c r="U11" s="1376">
        <v>0</v>
      </c>
      <c r="V11" s="1377">
        <v>20856</v>
      </c>
      <c r="W11" s="1376">
        <v>100</v>
      </c>
      <c r="X11" s="1372"/>
      <c r="Y11" s="1378">
        <v>1.3483320403413499</v>
      </c>
    </row>
    <row r="12" spans="2:30" s="633" customFormat="1" ht="22.5" customHeight="1" x14ac:dyDescent="0.25">
      <c r="B12" s="682" t="s">
        <v>37</v>
      </c>
      <c r="D12" s="1374">
        <v>14053</v>
      </c>
      <c r="E12" s="1368"/>
      <c r="F12" s="1379">
        <v>2047</v>
      </c>
      <c r="G12" s="1376">
        <v>10.997098957773719</v>
      </c>
      <c r="H12" s="1379">
        <v>4069</v>
      </c>
      <c r="I12" s="1376">
        <v>21.85989040507145</v>
      </c>
      <c r="J12" s="1379">
        <v>4834</v>
      </c>
      <c r="K12" s="1376">
        <v>25.969700225636618</v>
      </c>
      <c r="L12" s="1379">
        <v>740</v>
      </c>
      <c r="M12" s="1376">
        <v>3.9755023100891802</v>
      </c>
      <c r="N12" s="1379">
        <v>48</v>
      </c>
      <c r="O12" s="1376">
        <v>0.25787042011389277</v>
      </c>
      <c r="P12" s="1379">
        <v>1540</v>
      </c>
      <c r="Q12" s="1376">
        <v>8.2733426453207262</v>
      </c>
      <c r="R12" s="1379">
        <v>5326</v>
      </c>
      <c r="S12" s="1376">
        <v>28.61287203180402</v>
      </c>
      <c r="T12" s="1379">
        <v>10</v>
      </c>
      <c r="U12" s="1376">
        <v>5.372300419039433E-2</v>
      </c>
      <c r="V12" s="1377">
        <v>18614</v>
      </c>
      <c r="W12" s="1376">
        <v>100</v>
      </c>
      <c r="X12" s="1372"/>
      <c r="Y12" s="1378">
        <v>1.3245570340852486</v>
      </c>
    </row>
    <row r="13" spans="2:30" s="633" customFormat="1" ht="18" customHeight="1" x14ac:dyDescent="0.25">
      <c r="B13" s="682" t="s">
        <v>38</v>
      </c>
      <c r="D13" s="1374">
        <v>13549</v>
      </c>
      <c r="E13" s="1368"/>
      <c r="F13" s="1375">
        <v>2849</v>
      </c>
      <c r="G13" s="1376">
        <v>11.674794082694751</v>
      </c>
      <c r="H13" s="1375">
        <v>8789</v>
      </c>
      <c r="I13" s="1376">
        <v>36.016063598737858</v>
      </c>
      <c r="J13" s="1375">
        <v>861</v>
      </c>
      <c r="K13" s="1376">
        <v>3.5282547227799861</v>
      </c>
      <c r="L13" s="1375">
        <v>206</v>
      </c>
      <c r="M13" s="1376">
        <v>0.84415850510183177</v>
      </c>
      <c r="N13" s="1375">
        <v>5</v>
      </c>
      <c r="O13" s="1376">
        <v>2.0489284104413391E-2</v>
      </c>
      <c r="P13" s="1375">
        <v>49</v>
      </c>
      <c r="Q13" s="1376">
        <v>0.20079498422325123</v>
      </c>
      <c r="R13" s="1375">
        <v>11644</v>
      </c>
      <c r="S13" s="1376">
        <v>47.71544482235791</v>
      </c>
      <c r="T13" s="1375">
        <v>0</v>
      </c>
      <c r="U13" s="1376">
        <v>0</v>
      </c>
      <c r="V13" s="1377">
        <v>24403</v>
      </c>
      <c r="W13" s="1376">
        <v>100</v>
      </c>
      <c r="X13" s="1372"/>
      <c r="Y13" s="1378">
        <v>1.8010923315373828</v>
      </c>
    </row>
    <row r="14" spans="2:30" s="633" customFormat="1" ht="18" customHeight="1" x14ac:dyDescent="0.25">
      <c r="B14" s="682" t="s">
        <v>6</v>
      </c>
      <c r="D14" s="1374">
        <v>10410</v>
      </c>
      <c r="E14" s="1368"/>
      <c r="F14" s="1375">
        <v>431</v>
      </c>
      <c r="G14" s="1376">
        <v>3.5675854647794059</v>
      </c>
      <c r="H14" s="1375">
        <v>875</v>
      </c>
      <c r="I14" s="1376">
        <v>7.2427779157354522</v>
      </c>
      <c r="J14" s="1375">
        <v>257</v>
      </c>
      <c r="K14" s="1376">
        <v>2.1273073421074415</v>
      </c>
      <c r="L14" s="1375">
        <v>1914</v>
      </c>
      <c r="M14" s="1376">
        <v>15.843059349391607</v>
      </c>
      <c r="N14" s="1375">
        <v>78</v>
      </c>
      <c r="O14" s="1376">
        <v>0.64564191705984608</v>
      </c>
      <c r="P14" s="1375">
        <v>2698</v>
      </c>
      <c r="Q14" s="1376">
        <v>22.332588361890572</v>
      </c>
      <c r="R14" s="1375">
        <v>5828</v>
      </c>
      <c r="S14" s="1376">
        <v>48.241039649035677</v>
      </c>
      <c r="T14" s="1375">
        <v>0</v>
      </c>
      <c r="U14" s="1376">
        <v>0</v>
      </c>
      <c r="V14" s="1377">
        <v>12081</v>
      </c>
      <c r="W14" s="1376">
        <v>100</v>
      </c>
      <c r="X14" s="1372"/>
      <c r="Y14" s="1378">
        <v>1.1605187319884727</v>
      </c>
    </row>
    <row r="15" spans="2:30" s="633" customFormat="1" ht="18" customHeight="1" x14ac:dyDescent="0.25">
      <c r="B15" s="682" t="s">
        <v>5</v>
      </c>
      <c r="D15" s="1374">
        <v>5078</v>
      </c>
      <c r="E15" s="1368"/>
      <c r="F15" s="1379">
        <v>789</v>
      </c>
      <c r="G15" s="1376">
        <v>10.742001361470388</v>
      </c>
      <c r="H15" s="1379">
        <v>1840</v>
      </c>
      <c r="I15" s="1376">
        <v>25.051055139550716</v>
      </c>
      <c r="J15" s="1379">
        <v>451</v>
      </c>
      <c r="K15" s="1376">
        <v>6.1402314499659632</v>
      </c>
      <c r="L15" s="1379">
        <v>652</v>
      </c>
      <c r="M15" s="1376">
        <v>8.8767869298842754</v>
      </c>
      <c r="N15" s="1379">
        <v>47</v>
      </c>
      <c r="O15" s="1376">
        <v>0.63989108236895853</v>
      </c>
      <c r="P15" s="1379">
        <v>1</v>
      </c>
      <c r="Q15" s="1376">
        <v>1.3614703880190605E-2</v>
      </c>
      <c r="R15" s="1379">
        <v>3565</v>
      </c>
      <c r="S15" s="1376">
        <v>48.536419332879511</v>
      </c>
      <c r="T15" s="1379">
        <v>0</v>
      </c>
      <c r="U15" s="1376">
        <v>0</v>
      </c>
      <c r="V15" s="1377">
        <v>7345</v>
      </c>
      <c r="W15" s="1376">
        <v>100</v>
      </c>
      <c r="X15" s="1372"/>
      <c r="Y15" s="1378">
        <v>1.4464356045687279</v>
      </c>
    </row>
    <row r="16" spans="2:30" s="742" customFormat="1" ht="18" customHeight="1" x14ac:dyDescent="0.25">
      <c r="B16" s="836" t="s">
        <v>4</v>
      </c>
      <c r="D16" s="1374">
        <v>44822</v>
      </c>
      <c r="E16" s="1368"/>
      <c r="F16" s="1375">
        <v>3613</v>
      </c>
      <c r="G16" s="1376">
        <v>5.5244648318042815</v>
      </c>
      <c r="H16" s="1375">
        <v>17525</v>
      </c>
      <c r="I16" s="1376">
        <v>26.796636085626911</v>
      </c>
      <c r="J16" s="1375">
        <v>13106</v>
      </c>
      <c r="K16" s="1376">
        <v>20.039755351681958</v>
      </c>
      <c r="L16" s="1375">
        <v>3667</v>
      </c>
      <c r="M16" s="1376">
        <v>5.6070336391437312</v>
      </c>
      <c r="N16" s="1375">
        <v>3</v>
      </c>
      <c r="O16" s="1376">
        <v>4.5871559633027525E-3</v>
      </c>
      <c r="P16" s="1375">
        <v>12601</v>
      </c>
      <c r="Q16" s="1376">
        <v>19.267584097859327</v>
      </c>
      <c r="R16" s="1375">
        <v>13834</v>
      </c>
      <c r="S16" s="1376">
        <v>21.152905198776757</v>
      </c>
      <c r="T16" s="1375">
        <v>1051</v>
      </c>
      <c r="U16" s="1376">
        <v>1.607033639143731</v>
      </c>
      <c r="V16" s="1377">
        <v>65400</v>
      </c>
      <c r="W16" s="1376">
        <v>100</v>
      </c>
      <c r="X16" s="1372"/>
      <c r="Y16" s="1378">
        <v>1.4591049038418633</v>
      </c>
    </row>
    <row r="17" spans="2:25" s="742" customFormat="1" ht="18" customHeight="1" x14ac:dyDescent="0.25">
      <c r="B17" s="836" t="s">
        <v>40</v>
      </c>
      <c r="D17" s="1374">
        <v>27509</v>
      </c>
      <c r="E17" s="1368"/>
      <c r="F17" s="1375">
        <v>4254</v>
      </c>
      <c r="G17" s="1376">
        <v>11.388643482451208</v>
      </c>
      <c r="H17" s="1375">
        <v>16496</v>
      </c>
      <c r="I17" s="1376">
        <v>44.162450137873797</v>
      </c>
      <c r="J17" s="1375">
        <v>7343</v>
      </c>
      <c r="K17" s="1376">
        <v>19.658394238749231</v>
      </c>
      <c r="L17" s="1375">
        <v>979</v>
      </c>
      <c r="M17" s="1376">
        <v>2.6209407544240086</v>
      </c>
      <c r="N17" s="1375">
        <v>1406</v>
      </c>
      <c r="O17" s="1376">
        <v>3.7640885604904559</v>
      </c>
      <c r="P17" s="1375">
        <v>3280</v>
      </c>
      <c r="Q17" s="1376">
        <v>8.7810885337188438</v>
      </c>
      <c r="R17" s="1375">
        <v>3593</v>
      </c>
      <c r="S17" s="1376">
        <v>9.6190399700157947</v>
      </c>
      <c r="T17" s="1375">
        <v>2</v>
      </c>
      <c r="U17" s="1376">
        <v>5.354322276657832E-3</v>
      </c>
      <c r="V17" s="1377">
        <v>37353</v>
      </c>
      <c r="W17" s="1376">
        <v>100</v>
      </c>
      <c r="X17" s="1372"/>
      <c r="Y17" s="1378">
        <v>1.3578465229561234</v>
      </c>
    </row>
    <row r="18" spans="2:25" s="742" customFormat="1" ht="18" customHeight="1" x14ac:dyDescent="0.25">
      <c r="B18" s="836" t="s">
        <v>41</v>
      </c>
      <c r="D18" s="1374">
        <v>94457</v>
      </c>
      <c r="E18" s="1368"/>
      <c r="F18" s="1375">
        <v>1</v>
      </c>
      <c r="G18" s="1376">
        <v>8.7538845362629663E-4</v>
      </c>
      <c r="H18" s="1375">
        <v>20047</v>
      </c>
      <c r="I18" s="1376">
        <v>17.54891232984637</v>
      </c>
      <c r="J18" s="1375">
        <v>14529</v>
      </c>
      <c r="K18" s="1376">
        <v>12.718518842736465</v>
      </c>
      <c r="L18" s="1375">
        <v>3284</v>
      </c>
      <c r="M18" s="1376">
        <v>2.8747756817087584</v>
      </c>
      <c r="N18" s="1375">
        <v>3154</v>
      </c>
      <c r="O18" s="1376">
        <v>2.7609751827373397</v>
      </c>
      <c r="P18" s="1375">
        <v>5575</v>
      </c>
      <c r="Q18" s="1376">
        <v>4.8802906289666037</v>
      </c>
      <c r="R18" s="1375">
        <v>67638</v>
      </c>
      <c r="S18" s="1376">
        <v>59.209524226375457</v>
      </c>
      <c r="T18" s="1375">
        <v>7</v>
      </c>
      <c r="U18" s="1376">
        <v>6.1277191753840764E-3</v>
      </c>
      <c r="V18" s="1377">
        <v>114235</v>
      </c>
      <c r="W18" s="1376">
        <v>100.00000000000001</v>
      </c>
      <c r="X18" s="1372"/>
      <c r="Y18" s="1378">
        <v>1.2093862815884477</v>
      </c>
    </row>
    <row r="19" spans="2:25" s="742" customFormat="1" ht="18" customHeight="1" x14ac:dyDescent="0.25">
      <c r="B19" s="836" t="s">
        <v>3</v>
      </c>
      <c r="D19" s="1374">
        <v>56270</v>
      </c>
      <c r="E19" s="1368"/>
      <c r="F19" s="1375">
        <v>1293</v>
      </c>
      <c r="G19" s="1376">
        <v>1.5178906836964687</v>
      </c>
      <c r="H19" s="1375">
        <v>31156</v>
      </c>
      <c r="I19" s="1376">
        <v>36.57494365138993</v>
      </c>
      <c r="J19" s="1375">
        <v>2959</v>
      </c>
      <c r="K19" s="1376">
        <v>3.4736570247933884</v>
      </c>
      <c r="L19" s="1375">
        <v>2197</v>
      </c>
      <c r="M19" s="1376">
        <v>2.5791228399699473</v>
      </c>
      <c r="N19" s="1375">
        <v>919</v>
      </c>
      <c r="O19" s="1376">
        <v>1.0788410969196094</v>
      </c>
      <c r="P19" s="1375">
        <v>6618</v>
      </c>
      <c r="Q19" s="1376">
        <v>7.7690646130728771</v>
      </c>
      <c r="R19" s="1375">
        <v>39932</v>
      </c>
      <c r="S19" s="1376">
        <v>46.87734785875282</v>
      </c>
      <c r="T19" s="1375">
        <v>110</v>
      </c>
      <c r="U19" s="1376">
        <v>0.12913223140495866</v>
      </c>
      <c r="V19" s="1377">
        <v>85184</v>
      </c>
      <c r="W19" s="1376">
        <v>100</v>
      </c>
      <c r="X19" s="1372"/>
      <c r="Y19" s="1378">
        <v>1.513843966589657</v>
      </c>
    </row>
    <row r="20" spans="2:25" s="633" customFormat="1" ht="18" customHeight="1" x14ac:dyDescent="0.25">
      <c r="B20" s="836" t="s">
        <v>2</v>
      </c>
      <c r="D20" s="1374">
        <v>11743</v>
      </c>
      <c r="E20" s="1368"/>
      <c r="F20" s="1375">
        <v>918</v>
      </c>
      <c r="G20" s="1376">
        <v>6.0255989497866755</v>
      </c>
      <c r="H20" s="1375">
        <v>3612</v>
      </c>
      <c r="I20" s="1376">
        <v>23.70856580242862</v>
      </c>
      <c r="J20" s="1375">
        <v>429</v>
      </c>
      <c r="K20" s="1376">
        <v>2.8158844765342961</v>
      </c>
      <c r="L20" s="1375">
        <v>745</v>
      </c>
      <c r="M20" s="1376">
        <v>4.890055792582868</v>
      </c>
      <c r="N20" s="1375">
        <v>33</v>
      </c>
      <c r="O20" s="1376">
        <v>0.21660649819494585</v>
      </c>
      <c r="P20" s="1375">
        <v>7252</v>
      </c>
      <c r="Q20" s="1376">
        <v>47.600918936659006</v>
      </c>
      <c r="R20" s="1375">
        <v>2246</v>
      </c>
      <c r="S20" s="1376">
        <v>14.742369543813588</v>
      </c>
      <c r="T20" s="1375">
        <v>0</v>
      </c>
      <c r="U20" s="1376">
        <v>0</v>
      </c>
      <c r="V20" s="1377">
        <v>15235</v>
      </c>
      <c r="W20" s="1376">
        <v>100</v>
      </c>
      <c r="X20" s="1372"/>
      <c r="Y20" s="1378">
        <v>1.2973686451503024</v>
      </c>
    </row>
    <row r="21" spans="2:25" s="633" customFormat="1" ht="18" customHeight="1" x14ac:dyDescent="0.25">
      <c r="B21" s="682" t="s">
        <v>35</v>
      </c>
      <c r="D21" s="1374">
        <v>24102</v>
      </c>
      <c r="E21" s="1368"/>
      <c r="F21" s="1375">
        <v>2288</v>
      </c>
      <c r="G21" s="1376">
        <v>6.7714344905146646</v>
      </c>
      <c r="H21" s="1375">
        <v>7624</v>
      </c>
      <c r="I21" s="1376">
        <v>22.563556186924739</v>
      </c>
      <c r="J21" s="1375">
        <v>6604</v>
      </c>
      <c r="K21" s="1376">
        <v>19.544822279440055</v>
      </c>
      <c r="L21" s="1375">
        <v>3703</v>
      </c>
      <c r="M21" s="1376">
        <v>10.959187901388026</v>
      </c>
      <c r="N21" s="1375">
        <v>141</v>
      </c>
      <c r="O21" s="1376">
        <v>0.41729556956405933</v>
      </c>
      <c r="P21" s="1375">
        <v>5109</v>
      </c>
      <c r="Q21" s="1376">
        <v>15.120305424842405</v>
      </c>
      <c r="R21" s="1375">
        <v>8317</v>
      </c>
      <c r="S21" s="1376">
        <v>24.614519518186391</v>
      </c>
      <c r="T21" s="1375">
        <v>3</v>
      </c>
      <c r="U21" s="1376">
        <v>8.8786291396608357E-3</v>
      </c>
      <c r="V21" s="1377">
        <v>33789</v>
      </c>
      <c r="W21" s="1376">
        <v>100.00000000000001</v>
      </c>
      <c r="X21" s="1372"/>
      <c r="Y21" s="1378">
        <v>1.4019168533731641</v>
      </c>
    </row>
    <row r="22" spans="2:25" s="633" customFormat="1" ht="21" customHeight="1" x14ac:dyDescent="0.25">
      <c r="B22" s="682" t="s">
        <v>42</v>
      </c>
      <c r="D22" s="1374">
        <v>55474</v>
      </c>
      <c r="E22" s="1368"/>
      <c r="F22" s="1375">
        <v>979</v>
      </c>
      <c r="G22" s="1376">
        <v>1.2845408979977433</v>
      </c>
      <c r="H22" s="1375">
        <v>33327</v>
      </c>
      <c r="I22" s="1376">
        <v>43.728186422442072</v>
      </c>
      <c r="J22" s="1375">
        <v>17503</v>
      </c>
      <c r="K22" s="1376">
        <v>22.965596871965779</v>
      </c>
      <c r="L22" s="1375">
        <v>3489</v>
      </c>
      <c r="M22" s="1376">
        <v>4.5778990736610075</v>
      </c>
      <c r="N22" s="1375">
        <v>1287</v>
      </c>
      <c r="O22" s="1376">
        <v>1.6886661243341119</v>
      </c>
      <c r="P22" s="1375">
        <v>4983</v>
      </c>
      <c r="Q22" s="1376">
        <v>6.5381688403705356</v>
      </c>
      <c r="R22" s="1375">
        <v>14645</v>
      </c>
      <c r="S22" s="1376">
        <v>19.215629674338047</v>
      </c>
      <c r="T22" s="1375">
        <v>1</v>
      </c>
      <c r="U22" s="1376">
        <v>1.3120948907024957E-3</v>
      </c>
      <c r="V22" s="1377">
        <v>76214</v>
      </c>
      <c r="W22" s="1376">
        <v>99.999999999999986</v>
      </c>
      <c r="X22" s="1372"/>
      <c r="Y22" s="1378">
        <v>1.3738688394563219</v>
      </c>
    </row>
    <row r="23" spans="2:25" s="633" customFormat="1" ht="18" customHeight="1" x14ac:dyDescent="0.25">
      <c r="B23" s="682" t="s">
        <v>43</v>
      </c>
      <c r="D23" s="1374">
        <v>14055</v>
      </c>
      <c r="E23" s="1368"/>
      <c r="F23" s="1375">
        <v>482</v>
      </c>
      <c r="G23" s="1376">
        <v>2.5483768636988473</v>
      </c>
      <c r="H23" s="1375">
        <v>6346</v>
      </c>
      <c r="I23" s="1376">
        <v>33.551866342391882</v>
      </c>
      <c r="J23" s="1375">
        <v>2116</v>
      </c>
      <c r="K23" s="1376">
        <v>11.187480173416517</v>
      </c>
      <c r="L23" s="1375">
        <v>674</v>
      </c>
      <c r="M23" s="1376">
        <v>3.5634979380353178</v>
      </c>
      <c r="N23" s="1375">
        <v>23</v>
      </c>
      <c r="O23" s="1376">
        <v>0.12160304536322301</v>
      </c>
      <c r="P23" s="1375">
        <v>151</v>
      </c>
      <c r="Q23" s="1376">
        <v>0.79835042825420321</v>
      </c>
      <c r="R23" s="1375">
        <v>9121</v>
      </c>
      <c r="S23" s="1376">
        <v>48.223538119911176</v>
      </c>
      <c r="T23" s="1375">
        <v>1</v>
      </c>
      <c r="U23" s="1376">
        <v>5.2870889288357831E-3</v>
      </c>
      <c r="V23" s="1377">
        <v>18914</v>
      </c>
      <c r="W23" s="1376">
        <v>100</v>
      </c>
      <c r="X23" s="1372"/>
      <c r="Y23" s="1378">
        <v>1.3457132692991818</v>
      </c>
    </row>
    <row r="24" spans="2:25" s="633" customFormat="1" ht="22.5" customHeight="1" x14ac:dyDescent="0.25">
      <c r="B24" s="682" t="s">
        <v>44</v>
      </c>
      <c r="D24" s="1374">
        <v>6305</v>
      </c>
      <c r="E24" s="1368"/>
      <c r="F24" s="1379">
        <v>1261</v>
      </c>
      <c r="G24" s="1380">
        <v>13</v>
      </c>
      <c r="H24" s="1379">
        <v>1864</v>
      </c>
      <c r="I24" s="1376">
        <v>19.216494845360824</v>
      </c>
      <c r="J24" s="1379">
        <v>575</v>
      </c>
      <c r="K24" s="1376">
        <v>5.927835051546392</v>
      </c>
      <c r="L24" s="1379">
        <v>246</v>
      </c>
      <c r="M24" s="1376">
        <v>2.536082474226804</v>
      </c>
      <c r="N24" s="1379">
        <v>83</v>
      </c>
      <c r="O24" s="1376">
        <v>0.85567010309278346</v>
      </c>
      <c r="P24" s="1379">
        <v>701</v>
      </c>
      <c r="Q24" s="1376">
        <v>7.2268041237113403</v>
      </c>
      <c r="R24" s="1379">
        <v>4958</v>
      </c>
      <c r="S24" s="1376">
        <v>51.113402061855673</v>
      </c>
      <c r="T24" s="1379">
        <v>12</v>
      </c>
      <c r="U24" s="1376">
        <v>0.12371134020618557</v>
      </c>
      <c r="V24" s="1381">
        <v>9700</v>
      </c>
      <c r="W24" s="1376">
        <v>100.00000000000001</v>
      </c>
      <c r="X24" s="1372"/>
      <c r="Y24" s="1378">
        <v>1.5384615384615385</v>
      </c>
    </row>
    <row r="25" spans="2:25" s="633" customFormat="1" ht="18" customHeight="1" x14ac:dyDescent="0.25">
      <c r="B25" s="682" t="s">
        <v>45</v>
      </c>
      <c r="D25" s="1374">
        <v>29833</v>
      </c>
      <c r="E25" s="1368"/>
      <c r="F25" s="1379">
        <v>388</v>
      </c>
      <c r="G25" s="1380">
        <v>0.91758306728154193</v>
      </c>
      <c r="H25" s="1379">
        <v>13427</v>
      </c>
      <c r="I25" s="1376">
        <v>31.753576918529028</v>
      </c>
      <c r="J25" s="1379">
        <v>2793</v>
      </c>
      <c r="K25" s="1376">
        <v>6.6051791415395531</v>
      </c>
      <c r="L25" s="1379">
        <v>2522</v>
      </c>
      <c r="M25" s="1376">
        <v>5.9642899373300224</v>
      </c>
      <c r="N25" s="1379">
        <v>2386</v>
      </c>
      <c r="O25" s="1376">
        <v>5.6426628828189669</v>
      </c>
      <c r="P25" s="1379">
        <v>39</v>
      </c>
      <c r="Q25" s="1376">
        <v>9.2231287690670447E-2</v>
      </c>
      <c r="R25" s="1379">
        <v>18128</v>
      </c>
      <c r="S25" s="1376">
        <v>42.870994442473688</v>
      </c>
      <c r="T25" s="1379">
        <v>2602</v>
      </c>
      <c r="U25" s="1376">
        <v>6.1534823223365258</v>
      </c>
      <c r="V25" s="1381">
        <v>42285</v>
      </c>
      <c r="W25" s="1376">
        <v>100</v>
      </c>
      <c r="X25" s="1372"/>
      <c r="Y25" s="1378">
        <v>1.4173901384373009</v>
      </c>
    </row>
    <row r="26" spans="2:25" s="633" customFormat="1" ht="18" customHeight="1" x14ac:dyDescent="0.25">
      <c r="B26" s="682" t="s">
        <v>46</v>
      </c>
      <c r="D26" s="1374">
        <v>2957</v>
      </c>
      <c r="E26" s="1368"/>
      <c r="F26" s="1379">
        <v>168</v>
      </c>
      <c r="G26" s="1380">
        <v>4.0229885057471266</v>
      </c>
      <c r="H26" s="1379">
        <v>1965</v>
      </c>
      <c r="I26" s="1376">
        <v>47.054597701149426</v>
      </c>
      <c r="J26" s="1379">
        <v>1643</v>
      </c>
      <c r="K26" s="1376">
        <v>39.343869731800766</v>
      </c>
      <c r="L26" s="1379">
        <v>252</v>
      </c>
      <c r="M26" s="1376">
        <v>6.0344827586206895</v>
      </c>
      <c r="N26" s="1379">
        <v>118</v>
      </c>
      <c r="O26" s="1376">
        <v>2.8256704980842913</v>
      </c>
      <c r="P26" s="1379">
        <v>26</v>
      </c>
      <c r="Q26" s="1376">
        <v>0.62260536398467436</v>
      </c>
      <c r="R26" s="1379">
        <v>4</v>
      </c>
      <c r="S26" s="1376">
        <v>9.5785440613026823E-2</v>
      </c>
      <c r="T26" s="1379">
        <v>0</v>
      </c>
      <c r="U26" s="1376">
        <v>0</v>
      </c>
      <c r="V26" s="1381">
        <v>4176</v>
      </c>
      <c r="W26" s="1376">
        <v>100</v>
      </c>
      <c r="X26" s="1372"/>
      <c r="Y26" s="1378">
        <v>1.412242137301319</v>
      </c>
    </row>
    <row r="27" spans="2:25" s="633" customFormat="1" ht="18" customHeight="1" x14ac:dyDescent="0.25">
      <c r="B27" s="682" t="s">
        <v>1</v>
      </c>
      <c r="D27" s="1374">
        <v>1133</v>
      </c>
      <c r="E27" s="1368"/>
      <c r="F27" s="1379">
        <v>255</v>
      </c>
      <c r="G27" s="1380">
        <v>16.39871382636656</v>
      </c>
      <c r="H27" s="1379">
        <v>314</v>
      </c>
      <c r="I27" s="1376">
        <v>20.192926045016076</v>
      </c>
      <c r="J27" s="1379">
        <v>470</v>
      </c>
      <c r="K27" s="1376">
        <v>30.225080385852092</v>
      </c>
      <c r="L27" s="1379">
        <v>16</v>
      </c>
      <c r="M27" s="1376">
        <v>1.0289389067524115</v>
      </c>
      <c r="N27" s="1379">
        <v>0</v>
      </c>
      <c r="O27" s="1376">
        <v>0</v>
      </c>
      <c r="P27" s="1379">
        <v>1</v>
      </c>
      <c r="Q27" s="1376">
        <v>6.4308681672025719E-2</v>
      </c>
      <c r="R27" s="1379">
        <v>499</v>
      </c>
      <c r="S27" s="1376">
        <v>32.09003215434084</v>
      </c>
      <c r="T27" s="1379">
        <v>0</v>
      </c>
      <c r="U27" s="1376">
        <v>0</v>
      </c>
      <c r="V27" s="1377">
        <v>1555</v>
      </c>
      <c r="W27" s="1376">
        <v>100.00000000000003</v>
      </c>
      <c r="X27" s="1372"/>
      <c r="Y27" s="1378">
        <v>1.3724624889673434</v>
      </c>
    </row>
    <row r="28" spans="2:25" s="633" customFormat="1" ht="8.25" customHeight="1" x14ac:dyDescent="0.25">
      <c r="B28" s="688"/>
      <c r="D28" s="1382"/>
      <c r="E28" s="1368"/>
      <c r="F28" s="1383"/>
      <c r="G28" s="1384"/>
      <c r="H28" s="1383"/>
      <c r="I28" s="1385"/>
      <c r="J28" s="1383"/>
      <c r="K28" s="1385"/>
      <c r="L28" s="1383"/>
      <c r="M28" s="1385"/>
      <c r="N28" s="1383"/>
      <c r="O28" s="1384"/>
      <c r="P28" s="1383"/>
      <c r="Q28" s="1384"/>
      <c r="R28" s="1383"/>
      <c r="S28" s="1384"/>
      <c r="T28" s="1383"/>
      <c r="U28" s="1384"/>
      <c r="V28" s="1386"/>
      <c r="W28" s="1385"/>
      <c r="X28" s="1372"/>
      <c r="Y28" s="1387"/>
    </row>
    <row r="29" spans="2:25" s="633" customFormat="1" ht="3" customHeight="1" x14ac:dyDescent="0.25">
      <c r="B29" s="630"/>
      <c r="C29" s="631"/>
      <c r="D29" s="1388"/>
      <c r="E29" s="1389"/>
      <c r="F29" s="1390"/>
      <c r="G29" s="1390"/>
      <c r="H29" s="1390"/>
      <c r="I29" s="1390"/>
      <c r="J29" s="1390"/>
      <c r="K29" s="1390"/>
      <c r="L29" s="1390"/>
      <c r="M29" s="1390"/>
      <c r="N29" s="1390"/>
      <c r="O29" s="1390"/>
      <c r="P29" s="1390"/>
      <c r="Q29" s="1390"/>
      <c r="R29" s="1390"/>
      <c r="S29" s="1390"/>
      <c r="T29" s="1390"/>
      <c r="U29" s="1390"/>
      <c r="V29" s="1391"/>
      <c r="W29" s="1390"/>
      <c r="X29" s="1390"/>
      <c r="Y29" s="1390"/>
    </row>
    <row r="30" spans="2:25" s="1225" customFormat="1" ht="20.25" customHeight="1" x14ac:dyDescent="0.25">
      <c r="B30" s="1249" t="s">
        <v>0</v>
      </c>
      <c r="D30" s="1392">
        <f>SUM(D10:D27)</f>
        <v>519196</v>
      </c>
      <c r="E30" s="1393"/>
      <c r="F30" s="1394">
        <f>SUM(F10:F27)</f>
        <v>23622</v>
      </c>
      <c r="G30" s="1395">
        <f>F30*100/$V30</f>
        <v>3.2386632390745502</v>
      </c>
      <c r="H30" s="1394">
        <f>SUM(H10:H27)</f>
        <v>231019</v>
      </c>
      <c r="I30" s="1395">
        <f>H30*100/$V30</f>
        <v>31.673556126820909</v>
      </c>
      <c r="J30" s="1394">
        <f>SUM(J10:J27)</f>
        <v>143011</v>
      </c>
      <c r="K30" s="1395">
        <f>J30*100/$V30</f>
        <v>19.607335047129393</v>
      </c>
      <c r="L30" s="1394">
        <f>SUM(L10:L27)</f>
        <v>26474</v>
      </c>
      <c r="M30" s="1395">
        <f>L30*100/$V30</f>
        <v>3.6296829477292203</v>
      </c>
      <c r="N30" s="1394">
        <f>SUM(N10:N27)</f>
        <v>9921</v>
      </c>
      <c r="O30" s="1395">
        <f>N30*100/$V30</f>
        <v>1.3602056555269924</v>
      </c>
      <c r="P30" s="1394">
        <f>SUM(P10:P27)</f>
        <v>52465</v>
      </c>
      <c r="Q30" s="1395">
        <f>P30*100/$V30</f>
        <v>7.1931448157669235</v>
      </c>
      <c r="R30" s="1394">
        <f>SUM(R10:R27)</f>
        <v>239064</v>
      </c>
      <c r="S30" s="1395">
        <f>R30*100/$V30</f>
        <v>32.776555269922881</v>
      </c>
      <c r="T30" s="1394">
        <f>SUM(T10:T28)</f>
        <v>3799</v>
      </c>
      <c r="U30" s="1395">
        <f>T30*100/$V30</f>
        <v>0.52085689802913449</v>
      </c>
      <c r="V30" s="1394">
        <f>SUM(V10:V27)</f>
        <v>729375</v>
      </c>
      <c r="W30" s="1395">
        <f>G30+I30+K30+M30+O30+Q30+S30+U30</f>
        <v>100</v>
      </c>
      <c r="X30" s="1396"/>
      <c r="Y30" s="1397">
        <f>(V30/D30)</f>
        <v>1.4048162928836123</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8"/>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496</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9" t="s">
        <v>492</v>
      </c>
      <c r="G6" s="1590"/>
      <c r="H6" s="1590"/>
      <c r="I6" s="1590"/>
      <c r="J6" s="1590"/>
      <c r="K6" s="1590"/>
      <c r="L6" s="1590"/>
      <c r="M6" s="1590"/>
      <c r="N6" s="1590"/>
      <c r="O6" s="1590"/>
      <c r="P6" s="1590"/>
      <c r="Q6" s="1590"/>
      <c r="R6" s="1590"/>
      <c r="S6" s="1590"/>
      <c r="T6" s="1590"/>
      <c r="U6" s="1590"/>
      <c r="V6" s="1590"/>
      <c r="W6" s="1591"/>
      <c r="X6" s="825"/>
      <c r="Y6" s="826"/>
    </row>
    <row r="7" spans="2:30" s="621" customFormat="1" ht="64.5" customHeight="1" x14ac:dyDescent="0.25">
      <c r="B7" s="1546" t="s">
        <v>12</v>
      </c>
      <c r="C7" s="625"/>
      <c r="D7" s="871" t="s">
        <v>493</v>
      </c>
      <c r="E7" s="625"/>
      <c r="F7" s="1592" t="s">
        <v>54</v>
      </c>
      <c r="G7" s="1593"/>
      <c r="H7" s="1594" t="s">
        <v>55</v>
      </c>
      <c r="I7" s="1595"/>
      <c r="J7" s="1596" t="s">
        <v>56</v>
      </c>
      <c r="K7" s="1597"/>
      <c r="L7" s="1596" t="s">
        <v>57</v>
      </c>
      <c r="M7" s="1598"/>
      <c r="N7" s="1597" t="s">
        <v>58</v>
      </c>
      <c r="O7" s="1597"/>
      <c r="P7" s="1596" t="s">
        <v>59</v>
      </c>
      <c r="Q7" s="1598"/>
      <c r="R7" s="1594" t="s">
        <v>60</v>
      </c>
      <c r="S7" s="1595"/>
      <c r="T7" s="1596" t="s">
        <v>61</v>
      </c>
      <c r="U7" s="1598"/>
      <c r="V7" s="1596" t="s">
        <v>0</v>
      </c>
      <c r="W7" s="1599"/>
      <c r="X7" s="627"/>
      <c r="Y7" s="1366" t="s">
        <v>494</v>
      </c>
      <c r="AD7" s="827"/>
    </row>
    <row r="8" spans="2:30" s="626" customFormat="1" ht="20.25" customHeight="1" x14ac:dyDescent="0.25">
      <c r="B8" s="1547"/>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7">
        <v>131483</v>
      </c>
      <c r="E10" s="1368"/>
      <c r="F10" s="1369">
        <v>22</v>
      </c>
      <c r="G10" s="1370">
        <v>1.1421748046621499E-2</v>
      </c>
      <c r="H10" s="1369">
        <v>59013</v>
      </c>
      <c r="I10" s="1370">
        <v>30.637800794330659</v>
      </c>
      <c r="J10" s="1369">
        <v>68701</v>
      </c>
      <c r="K10" s="1370">
        <v>35.66752329777016</v>
      </c>
      <c r="L10" s="1369">
        <v>7868</v>
      </c>
      <c r="M10" s="1370">
        <v>4.0848324377644527</v>
      </c>
      <c r="N10" s="1369">
        <v>14976</v>
      </c>
      <c r="O10" s="1370">
        <v>7.7750953975547077</v>
      </c>
      <c r="P10" s="1369">
        <v>2304</v>
      </c>
      <c r="Q10" s="1370">
        <v>1.1961685227007242</v>
      </c>
      <c r="R10" s="1369">
        <v>39727</v>
      </c>
      <c r="S10" s="1370">
        <v>20.62508112036965</v>
      </c>
      <c r="T10" s="1369">
        <v>4</v>
      </c>
      <c r="U10" s="1370">
        <v>2.0766814630220906E-3</v>
      </c>
      <c r="V10" s="1371">
        <v>192615</v>
      </c>
      <c r="W10" s="1370">
        <v>100</v>
      </c>
      <c r="X10" s="1372"/>
      <c r="Y10" s="1373">
        <v>1.4649422358784026</v>
      </c>
    </row>
    <row r="11" spans="2:30" s="633" customFormat="1" ht="18" customHeight="1" x14ac:dyDescent="0.25">
      <c r="B11" s="682" t="s">
        <v>7</v>
      </c>
      <c r="D11" s="1374">
        <v>16018</v>
      </c>
      <c r="E11" s="1368"/>
      <c r="F11" s="1375">
        <v>1270</v>
      </c>
      <c r="G11" s="1376">
        <v>6.1385277200444683</v>
      </c>
      <c r="H11" s="1375">
        <v>3467</v>
      </c>
      <c r="I11" s="1376">
        <v>16.757697327082024</v>
      </c>
      <c r="J11" s="1375">
        <v>1526</v>
      </c>
      <c r="K11" s="1376">
        <v>7.3759002368408337</v>
      </c>
      <c r="L11" s="1375">
        <v>631</v>
      </c>
      <c r="M11" s="1376">
        <v>3.0499299144472909</v>
      </c>
      <c r="N11" s="1375">
        <v>1100</v>
      </c>
      <c r="O11" s="1376">
        <v>5.3168350331093821</v>
      </c>
      <c r="P11" s="1375">
        <v>4060</v>
      </c>
      <c r="Q11" s="1376">
        <v>19.623954758567354</v>
      </c>
      <c r="R11" s="1375">
        <v>8635</v>
      </c>
      <c r="S11" s="1376">
        <v>41.737155009908648</v>
      </c>
      <c r="T11" s="1375">
        <v>0</v>
      </c>
      <c r="U11" s="1376">
        <v>0</v>
      </c>
      <c r="V11" s="1377">
        <v>20689</v>
      </c>
      <c r="W11" s="1376">
        <v>100</v>
      </c>
      <c r="X11" s="1372"/>
      <c r="Y11" s="1378">
        <v>1.2916094393806967</v>
      </c>
    </row>
    <row r="12" spans="2:30" s="633" customFormat="1" ht="22.5" customHeight="1" x14ac:dyDescent="0.25">
      <c r="B12" s="682" t="s">
        <v>37</v>
      </c>
      <c r="D12" s="1374">
        <v>10947</v>
      </c>
      <c r="E12" s="1368"/>
      <c r="F12" s="1379">
        <v>2448</v>
      </c>
      <c r="G12" s="1376">
        <v>16.260378611756892</v>
      </c>
      <c r="H12" s="1379">
        <v>1900</v>
      </c>
      <c r="I12" s="1376">
        <v>12.620391896379941</v>
      </c>
      <c r="J12" s="1379">
        <v>1970</v>
      </c>
      <c r="K12" s="1376">
        <v>13.085353703088675</v>
      </c>
      <c r="L12" s="1379">
        <v>842</v>
      </c>
      <c r="M12" s="1376">
        <v>5.592826303553637</v>
      </c>
      <c r="N12" s="1379">
        <v>1637</v>
      </c>
      <c r="O12" s="1376">
        <v>10.87346396545998</v>
      </c>
      <c r="P12" s="1379">
        <v>1832</v>
      </c>
      <c r="Q12" s="1376">
        <v>12.168714712720027</v>
      </c>
      <c r="R12" s="1379">
        <v>4421</v>
      </c>
      <c r="S12" s="1376">
        <v>29.365659249418798</v>
      </c>
      <c r="T12" s="1379">
        <v>5</v>
      </c>
      <c r="U12" s="1376">
        <v>3.3211557622052475E-2</v>
      </c>
      <c r="V12" s="1377">
        <v>15055</v>
      </c>
      <c r="W12" s="1376">
        <v>100</v>
      </c>
      <c r="X12" s="1372"/>
      <c r="Y12" s="1378">
        <v>1.3752626290307848</v>
      </c>
    </row>
    <row r="13" spans="2:30" s="633" customFormat="1" ht="18" customHeight="1" x14ac:dyDescent="0.25">
      <c r="B13" s="682" t="s">
        <v>38</v>
      </c>
      <c r="D13" s="1374">
        <v>10481</v>
      </c>
      <c r="E13" s="1368"/>
      <c r="F13" s="1375">
        <v>931</v>
      </c>
      <c r="G13" s="1376">
        <v>5.3327987169206095</v>
      </c>
      <c r="H13" s="1375">
        <v>5412</v>
      </c>
      <c r="I13" s="1376">
        <v>31.00011456065987</v>
      </c>
      <c r="J13" s="1375">
        <v>895</v>
      </c>
      <c r="K13" s="1376">
        <v>5.1265895291556882</v>
      </c>
      <c r="L13" s="1375">
        <v>932</v>
      </c>
      <c r="M13" s="1376">
        <v>5.3385267499140792</v>
      </c>
      <c r="N13" s="1375">
        <v>848</v>
      </c>
      <c r="O13" s="1376">
        <v>4.8573719784625959</v>
      </c>
      <c r="P13" s="1375">
        <v>376</v>
      </c>
      <c r="Q13" s="1376">
        <v>2.153740405544736</v>
      </c>
      <c r="R13" s="1375">
        <v>8064</v>
      </c>
      <c r="S13" s="1376">
        <v>46.190858059342425</v>
      </c>
      <c r="T13" s="1375">
        <v>0</v>
      </c>
      <c r="U13" s="1376">
        <v>0</v>
      </c>
      <c r="V13" s="1377">
        <v>17458</v>
      </c>
      <c r="W13" s="1376">
        <v>100</v>
      </c>
      <c r="X13" s="1372"/>
      <c r="Y13" s="1378">
        <v>1.6656807556530866</v>
      </c>
    </row>
    <row r="14" spans="2:30" s="633" customFormat="1" ht="18" customHeight="1" x14ac:dyDescent="0.25">
      <c r="B14" s="682" t="s">
        <v>6</v>
      </c>
      <c r="D14" s="1374">
        <v>13682</v>
      </c>
      <c r="E14" s="1368"/>
      <c r="F14" s="1375">
        <v>451</v>
      </c>
      <c r="G14" s="1376">
        <v>2.9415601356639707</v>
      </c>
      <c r="H14" s="1375">
        <v>863</v>
      </c>
      <c r="I14" s="1376">
        <v>5.6287503261153145</v>
      </c>
      <c r="J14" s="1375">
        <v>198</v>
      </c>
      <c r="K14" s="1376">
        <v>1.2914166449256457</v>
      </c>
      <c r="L14" s="1375">
        <v>1810</v>
      </c>
      <c r="M14" s="1376">
        <v>11.805374380380902</v>
      </c>
      <c r="N14" s="1375">
        <v>1610</v>
      </c>
      <c r="O14" s="1376">
        <v>10.500913122880251</v>
      </c>
      <c r="P14" s="1375">
        <v>2764</v>
      </c>
      <c r="Q14" s="1376">
        <v>18.027654578659014</v>
      </c>
      <c r="R14" s="1375">
        <v>7636</v>
      </c>
      <c r="S14" s="1376">
        <v>49.804330811374903</v>
      </c>
      <c r="T14" s="1375">
        <v>0</v>
      </c>
      <c r="U14" s="1376">
        <v>0</v>
      </c>
      <c r="V14" s="1377">
        <v>15332</v>
      </c>
      <c r="W14" s="1376">
        <v>100</v>
      </c>
      <c r="X14" s="1372"/>
      <c r="Y14" s="1378">
        <v>1.1205964040344978</v>
      </c>
    </row>
    <row r="15" spans="2:30" s="633" customFormat="1" ht="18" customHeight="1" x14ac:dyDescent="0.25">
      <c r="B15" s="682" t="s">
        <v>5</v>
      </c>
      <c r="D15" s="1374">
        <v>7660</v>
      </c>
      <c r="E15" s="1368"/>
      <c r="F15" s="1379">
        <v>3321</v>
      </c>
      <c r="G15" s="1376">
        <v>26.131088205208908</v>
      </c>
      <c r="H15" s="1379">
        <v>1541</v>
      </c>
      <c r="I15" s="1376">
        <v>12.125265559839484</v>
      </c>
      <c r="J15" s="1379">
        <v>570</v>
      </c>
      <c r="K15" s="1376">
        <v>4.4850106223935793</v>
      </c>
      <c r="L15" s="1379">
        <v>877</v>
      </c>
      <c r="M15" s="1376">
        <v>6.9006216067353847</v>
      </c>
      <c r="N15" s="1379">
        <v>2617</v>
      </c>
      <c r="O15" s="1376">
        <v>20.591706664568417</v>
      </c>
      <c r="P15" s="1379">
        <v>152</v>
      </c>
      <c r="Q15" s="1376">
        <v>1.1960028326382879</v>
      </c>
      <c r="R15" s="1379">
        <v>3631</v>
      </c>
      <c r="S15" s="1376">
        <v>28.570304508615941</v>
      </c>
      <c r="T15" s="1379">
        <v>0</v>
      </c>
      <c r="U15" s="1376">
        <v>0</v>
      </c>
      <c r="V15" s="1377">
        <v>12709</v>
      </c>
      <c r="W15" s="1376">
        <v>100</v>
      </c>
      <c r="X15" s="1372"/>
      <c r="Y15" s="1378">
        <v>1.6591383812010443</v>
      </c>
    </row>
    <row r="16" spans="2:30" s="742" customFormat="1" ht="18" customHeight="1" x14ac:dyDescent="0.25">
      <c r="B16" s="836" t="s">
        <v>4</v>
      </c>
      <c r="D16" s="1374">
        <v>39724</v>
      </c>
      <c r="E16" s="1368"/>
      <c r="F16" s="1375">
        <v>4688</v>
      </c>
      <c r="G16" s="1376">
        <v>8.2917683681771557</v>
      </c>
      <c r="H16" s="1375">
        <v>9723</v>
      </c>
      <c r="I16" s="1376">
        <v>17.197283243128517</v>
      </c>
      <c r="J16" s="1375">
        <v>7572</v>
      </c>
      <c r="K16" s="1376">
        <v>13.39276238989706</v>
      </c>
      <c r="L16" s="1375">
        <v>2461</v>
      </c>
      <c r="M16" s="1376">
        <v>4.3528246489086984</v>
      </c>
      <c r="N16" s="1375">
        <v>3524</v>
      </c>
      <c r="O16" s="1376">
        <v>6.2329760515051822</v>
      </c>
      <c r="P16" s="1375">
        <v>14240</v>
      </c>
      <c r="Q16" s="1376">
        <v>25.186600162722417</v>
      </c>
      <c r="R16" s="1375">
        <v>13521</v>
      </c>
      <c r="S16" s="1376">
        <v>23.914889101135518</v>
      </c>
      <c r="T16" s="1375">
        <v>809</v>
      </c>
      <c r="U16" s="1376">
        <v>1.430896034525452</v>
      </c>
      <c r="V16" s="1377">
        <v>56538</v>
      </c>
      <c r="W16" s="1376">
        <v>100</v>
      </c>
      <c r="X16" s="1372"/>
      <c r="Y16" s="1378">
        <v>1.4232705669116907</v>
      </c>
    </row>
    <row r="17" spans="2:25" s="742" customFormat="1" ht="18" customHeight="1" x14ac:dyDescent="0.25">
      <c r="B17" s="836" t="s">
        <v>40</v>
      </c>
      <c r="D17" s="1374">
        <v>24966</v>
      </c>
      <c r="E17" s="1368"/>
      <c r="F17" s="1375">
        <v>2832</v>
      </c>
      <c r="G17" s="1376">
        <v>8.1849710982658959</v>
      </c>
      <c r="H17" s="1375">
        <v>9589</v>
      </c>
      <c r="I17" s="1376">
        <v>27.713872832369944</v>
      </c>
      <c r="J17" s="1375">
        <v>4361</v>
      </c>
      <c r="K17" s="1376">
        <v>12.604046242774567</v>
      </c>
      <c r="L17" s="1375">
        <v>1645</v>
      </c>
      <c r="M17" s="1376">
        <v>4.7543352601156066</v>
      </c>
      <c r="N17" s="1375">
        <v>3716</v>
      </c>
      <c r="O17" s="1376">
        <v>10.739884393063583</v>
      </c>
      <c r="P17" s="1375">
        <v>4432</v>
      </c>
      <c r="Q17" s="1376">
        <v>12.809248554913294</v>
      </c>
      <c r="R17" s="1375">
        <v>8022</v>
      </c>
      <c r="S17" s="1376">
        <v>23.184971098265898</v>
      </c>
      <c r="T17" s="1375">
        <v>3</v>
      </c>
      <c r="U17" s="1376">
        <v>8.670520231213872E-3</v>
      </c>
      <c r="V17" s="1377">
        <v>34600</v>
      </c>
      <c r="W17" s="1376">
        <v>100</v>
      </c>
      <c r="X17" s="1372"/>
      <c r="Y17" s="1378">
        <v>1.3858848033325322</v>
      </c>
    </row>
    <row r="18" spans="2:25" s="742" customFormat="1" ht="18" customHeight="1" x14ac:dyDescent="0.25">
      <c r="B18" s="836" t="s">
        <v>41</v>
      </c>
      <c r="D18" s="1374">
        <v>91405</v>
      </c>
      <c r="E18" s="1368"/>
      <c r="F18" s="1375">
        <v>5</v>
      </c>
      <c r="G18" s="1376">
        <v>4.3538078403371587E-3</v>
      </c>
      <c r="H18" s="1375">
        <v>12742</v>
      </c>
      <c r="I18" s="1376">
        <v>11.095243900315216</v>
      </c>
      <c r="J18" s="1375">
        <v>13435</v>
      </c>
      <c r="K18" s="1376">
        <v>11.698681666985946</v>
      </c>
      <c r="L18" s="1375">
        <v>7388</v>
      </c>
      <c r="M18" s="1376">
        <v>6.4331864648821862</v>
      </c>
      <c r="N18" s="1375">
        <v>20656</v>
      </c>
      <c r="O18" s="1376">
        <v>17.986450950000872</v>
      </c>
      <c r="P18" s="1375">
        <v>11741</v>
      </c>
      <c r="Q18" s="1376">
        <v>10.223611570679717</v>
      </c>
      <c r="R18" s="1375">
        <v>48859</v>
      </c>
      <c r="S18" s="1376">
        <v>42.54453945420665</v>
      </c>
      <c r="T18" s="1375">
        <v>16</v>
      </c>
      <c r="U18" s="1376">
        <v>1.3932185089078909E-2</v>
      </c>
      <c r="V18" s="1377">
        <v>114842</v>
      </c>
      <c r="W18" s="1376">
        <v>100</v>
      </c>
      <c r="X18" s="1372"/>
      <c r="Y18" s="1378">
        <v>1.2564082927629781</v>
      </c>
    </row>
    <row r="19" spans="2:25" s="742" customFormat="1" ht="18" customHeight="1" x14ac:dyDescent="0.25">
      <c r="B19" s="836" t="s">
        <v>3</v>
      </c>
      <c r="D19" s="1374">
        <v>61788</v>
      </c>
      <c r="E19" s="1368"/>
      <c r="F19" s="1375">
        <v>314</v>
      </c>
      <c r="G19" s="1376">
        <v>0.3430082037949379</v>
      </c>
      <c r="H19" s="1375">
        <v>28888</v>
      </c>
      <c r="I19" s="1376">
        <v>31.556754749134285</v>
      </c>
      <c r="J19" s="1375">
        <v>2115</v>
      </c>
      <c r="K19" s="1376">
        <v>2.3103896529499797</v>
      </c>
      <c r="L19" s="1375">
        <v>4185</v>
      </c>
      <c r="M19" s="1376">
        <v>4.5716220792414495</v>
      </c>
      <c r="N19" s="1375">
        <v>6396</v>
      </c>
      <c r="O19" s="1376">
        <v>6.9868804823962511</v>
      </c>
      <c r="P19" s="1375">
        <v>8468</v>
      </c>
      <c r="Q19" s="1376">
        <v>9.2502976743169878</v>
      </c>
      <c r="R19" s="1375">
        <v>40880</v>
      </c>
      <c r="S19" s="1376">
        <v>44.65660946221994</v>
      </c>
      <c r="T19" s="1375">
        <v>297</v>
      </c>
      <c r="U19" s="1376">
        <v>0.32443769594616739</v>
      </c>
      <c r="V19" s="1377">
        <v>91543</v>
      </c>
      <c r="W19" s="1376">
        <v>100.00000000000001</v>
      </c>
      <c r="X19" s="1372"/>
      <c r="Y19" s="1378">
        <v>1.4815659998705251</v>
      </c>
    </row>
    <row r="20" spans="2:25" s="633" customFormat="1" ht="18" customHeight="1" x14ac:dyDescent="0.25">
      <c r="B20" s="836" t="s">
        <v>2</v>
      </c>
      <c r="D20" s="1374">
        <v>12029</v>
      </c>
      <c r="E20" s="1368"/>
      <c r="F20" s="1375">
        <v>389</v>
      </c>
      <c r="G20" s="1376">
        <v>2.6538409059899033</v>
      </c>
      <c r="H20" s="1375">
        <v>2178</v>
      </c>
      <c r="I20" s="1376">
        <v>14.858780188293082</v>
      </c>
      <c r="J20" s="1375">
        <v>287</v>
      </c>
      <c r="K20" s="1376">
        <v>1.9579751671442216</v>
      </c>
      <c r="L20" s="1375">
        <v>928</v>
      </c>
      <c r="M20" s="1376">
        <v>6.3310137808705145</v>
      </c>
      <c r="N20" s="1375">
        <v>1693</v>
      </c>
      <c r="O20" s="1376">
        <v>11.550006822213126</v>
      </c>
      <c r="P20" s="1375">
        <v>6580</v>
      </c>
      <c r="Q20" s="1376">
        <v>44.890162368672399</v>
      </c>
      <c r="R20" s="1375">
        <v>2603</v>
      </c>
      <c r="S20" s="1376">
        <v>17.758220766816756</v>
      </c>
      <c r="T20" s="1375">
        <v>0</v>
      </c>
      <c r="U20" s="1376">
        <v>0</v>
      </c>
      <c r="V20" s="1377">
        <v>14658</v>
      </c>
      <c r="W20" s="1376">
        <v>100</v>
      </c>
      <c r="X20" s="1372"/>
      <c r="Y20" s="1378">
        <v>1.2185551583672791</v>
      </c>
    </row>
    <row r="21" spans="2:25" s="633" customFormat="1" ht="18" customHeight="1" x14ac:dyDescent="0.25">
      <c r="B21" s="682" t="s">
        <v>35</v>
      </c>
      <c r="D21" s="1374">
        <v>26209</v>
      </c>
      <c r="E21" s="1368"/>
      <c r="F21" s="1375">
        <v>2211</v>
      </c>
      <c r="G21" s="1376">
        <v>6.2632786606611708</v>
      </c>
      <c r="H21" s="1375">
        <v>6833</v>
      </c>
      <c r="I21" s="1376">
        <v>19.35639217019348</v>
      </c>
      <c r="J21" s="1375">
        <v>7907</v>
      </c>
      <c r="K21" s="1376">
        <v>22.398798900880994</v>
      </c>
      <c r="L21" s="1375">
        <v>3090</v>
      </c>
      <c r="M21" s="1376">
        <v>8.7532931078439713</v>
      </c>
      <c r="N21" s="1375">
        <v>2458</v>
      </c>
      <c r="O21" s="1376">
        <v>6.9629755531004784</v>
      </c>
      <c r="P21" s="1375">
        <v>5308</v>
      </c>
      <c r="Q21" s="1376">
        <v>15.036401235092491</v>
      </c>
      <c r="R21" s="1375">
        <v>7446</v>
      </c>
      <c r="S21" s="1376">
        <v>21.092886887057023</v>
      </c>
      <c r="T21" s="1375">
        <v>48</v>
      </c>
      <c r="U21" s="1376">
        <v>0.13597348517039176</v>
      </c>
      <c r="V21" s="1377">
        <v>35301</v>
      </c>
      <c r="W21" s="1376">
        <v>100</v>
      </c>
      <c r="X21" s="1372"/>
      <c r="Y21" s="1378">
        <v>1.3469037353580831</v>
      </c>
    </row>
    <row r="22" spans="2:25" s="633" customFormat="1" ht="21" customHeight="1" x14ac:dyDescent="0.25">
      <c r="B22" s="682" t="s">
        <v>42</v>
      </c>
      <c r="D22" s="1374">
        <v>71820</v>
      </c>
      <c r="E22" s="1368"/>
      <c r="F22" s="1375">
        <v>2630</v>
      </c>
      <c r="G22" s="1376">
        <v>2.5852239216765618</v>
      </c>
      <c r="H22" s="1375">
        <v>30555</v>
      </c>
      <c r="I22" s="1376">
        <v>30.034797310580743</v>
      </c>
      <c r="J22" s="1375">
        <v>21384</v>
      </c>
      <c r="K22" s="1376">
        <v>21.01993473046829</v>
      </c>
      <c r="L22" s="1375">
        <v>8151</v>
      </c>
      <c r="M22" s="1376">
        <v>8.0122282074470181</v>
      </c>
      <c r="N22" s="1375">
        <v>8110</v>
      </c>
      <c r="O22" s="1376">
        <v>7.9719262375653681</v>
      </c>
      <c r="P22" s="1375">
        <v>10295</v>
      </c>
      <c r="Q22" s="1376">
        <v>10.119726339794754</v>
      </c>
      <c r="R22" s="1375">
        <v>20591</v>
      </c>
      <c r="S22" s="1376">
        <v>20.240435654464672</v>
      </c>
      <c r="T22" s="1375">
        <v>16</v>
      </c>
      <c r="U22" s="1376">
        <v>1.5727598002595055E-2</v>
      </c>
      <c r="V22" s="1377">
        <v>101732</v>
      </c>
      <c r="W22" s="1376">
        <v>100</v>
      </c>
      <c r="X22" s="1372"/>
      <c r="Y22" s="1378">
        <v>1.4164856585909218</v>
      </c>
    </row>
    <row r="23" spans="2:25" s="633" customFormat="1" ht="18" customHeight="1" x14ac:dyDescent="0.25">
      <c r="B23" s="682" t="s">
        <v>43</v>
      </c>
      <c r="D23" s="1374">
        <v>17447</v>
      </c>
      <c r="E23" s="1368"/>
      <c r="F23" s="1375">
        <v>1791</v>
      </c>
      <c r="G23" s="1376">
        <v>7.9170718769339583</v>
      </c>
      <c r="H23" s="1375">
        <v>4509</v>
      </c>
      <c r="I23" s="1376">
        <v>19.93192467509504</v>
      </c>
      <c r="J23" s="1375">
        <v>1258</v>
      </c>
      <c r="K23" s="1376">
        <v>5.5609583591194411</v>
      </c>
      <c r="L23" s="1375">
        <v>2039</v>
      </c>
      <c r="M23" s="1376">
        <v>9.0133498364424014</v>
      </c>
      <c r="N23" s="1375">
        <v>2493</v>
      </c>
      <c r="O23" s="1376">
        <v>11.02024577844576</v>
      </c>
      <c r="P23" s="1375">
        <v>384</v>
      </c>
      <c r="Q23" s="1376">
        <v>1.6974626469808152</v>
      </c>
      <c r="R23" s="1375">
        <v>10148</v>
      </c>
      <c r="S23" s="1376">
        <v>44.85898682698258</v>
      </c>
      <c r="T23" s="1375">
        <v>0</v>
      </c>
      <c r="U23" s="1376">
        <v>0</v>
      </c>
      <c r="V23" s="1377">
        <v>22622</v>
      </c>
      <c r="W23" s="1376">
        <v>100</v>
      </c>
      <c r="X23" s="1372"/>
      <c r="Y23" s="1378">
        <v>1.2966125981544105</v>
      </c>
    </row>
    <row r="24" spans="2:25" s="633" customFormat="1" ht="22.5" customHeight="1" x14ac:dyDescent="0.25">
      <c r="B24" s="682" t="s">
        <v>44</v>
      </c>
      <c r="D24" s="1374">
        <v>6467</v>
      </c>
      <c r="E24" s="1368"/>
      <c r="F24" s="1379">
        <v>643</v>
      </c>
      <c r="G24" s="1380">
        <v>7.2581555480302518</v>
      </c>
      <c r="H24" s="1379">
        <v>1236</v>
      </c>
      <c r="I24" s="1376">
        <v>13.951913308499831</v>
      </c>
      <c r="J24" s="1379">
        <v>352</v>
      </c>
      <c r="K24" s="1376">
        <v>3.9733604244271361</v>
      </c>
      <c r="L24" s="1379">
        <v>360</v>
      </c>
      <c r="M24" s="1376">
        <v>4.0636640704368441</v>
      </c>
      <c r="N24" s="1379">
        <v>1558</v>
      </c>
      <c r="O24" s="1376">
        <v>17.586635060390563</v>
      </c>
      <c r="P24" s="1379">
        <v>1427</v>
      </c>
      <c r="Q24" s="1376">
        <v>16.107912856981599</v>
      </c>
      <c r="R24" s="1379">
        <v>3266</v>
      </c>
      <c r="S24" s="1376">
        <v>36.866463483463143</v>
      </c>
      <c r="T24" s="1379">
        <v>17</v>
      </c>
      <c r="U24" s="1376">
        <v>0.19189524777062875</v>
      </c>
      <c r="V24" s="1381">
        <v>8859</v>
      </c>
      <c r="W24" s="1376">
        <v>99.999999999999986</v>
      </c>
      <c r="X24" s="1372"/>
      <c r="Y24" s="1378">
        <v>1.3698778413483841</v>
      </c>
    </row>
    <row r="25" spans="2:25" s="633" customFormat="1" ht="18" customHeight="1" x14ac:dyDescent="0.25">
      <c r="B25" s="682" t="s">
        <v>45</v>
      </c>
      <c r="D25" s="1374">
        <v>23691</v>
      </c>
      <c r="E25" s="1368"/>
      <c r="F25" s="1379">
        <v>500</v>
      </c>
      <c r="G25" s="1380">
        <v>1.4351320321469576</v>
      </c>
      <c r="H25" s="1379">
        <v>8467</v>
      </c>
      <c r="I25" s="1376">
        <v>24.302525832376578</v>
      </c>
      <c r="J25" s="1379">
        <v>1888</v>
      </c>
      <c r="K25" s="1376">
        <v>5.419058553386912</v>
      </c>
      <c r="L25" s="1379">
        <v>3237</v>
      </c>
      <c r="M25" s="1376">
        <v>9.2910447761194028</v>
      </c>
      <c r="N25" s="1379">
        <v>4935</v>
      </c>
      <c r="O25" s="1376">
        <v>14.164753157290471</v>
      </c>
      <c r="P25" s="1379">
        <v>662</v>
      </c>
      <c r="Q25" s="1376">
        <v>1.9001148105625718</v>
      </c>
      <c r="R25" s="1379">
        <v>12548</v>
      </c>
      <c r="S25" s="1376">
        <v>36.016073478760049</v>
      </c>
      <c r="T25" s="1379">
        <v>2603</v>
      </c>
      <c r="U25" s="1376">
        <v>7.4712973593570604</v>
      </c>
      <c r="V25" s="1381">
        <v>34840</v>
      </c>
      <c r="W25" s="1376">
        <v>100</v>
      </c>
      <c r="X25" s="1372"/>
      <c r="Y25" s="1378">
        <v>1.4706006500358786</v>
      </c>
    </row>
    <row r="26" spans="2:25" s="633" customFormat="1" ht="18" customHeight="1" x14ac:dyDescent="0.25">
      <c r="B26" s="682" t="s">
        <v>46</v>
      </c>
      <c r="D26" s="1374">
        <v>4124</v>
      </c>
      <c r="E26" s="1368"/>
      <c r="F26" s="1379">
        <v>592</v>
      </c>
      <c r="G26" s="1380">
        <v>9.1358024691358022</v>
      </c>
      <c r="H26" s="1379">
        <v>1279</v>
      </c>
      <c r="I26" s="1376">
        <v>19.737654320987655</v>
      </c>
      <c r="J26" s="1379">
        <v>1416</v>
      </c>
      <c r="K26" s="1376">
        <v>21.851851851851851</v>
      </c>
      <c r="L26" s="1379">
        <v>725</v>
      </c>
      <c r="M26" s="1376">
        <v>11.188271604938272</v>
      </c>
      <c r="N26" s="1379">
        <v>1195</v>
      </c>
      <c r="O26" s="1376">
        <v>18.441358024691358</v>
      </c>
      <c r="P26" s="1379">
        <v>551</v>
      </c>
      <c r="Q26" s="1376">
        <v>8.5030864197530871</v>
      </c>
      <c r="R26" s="1379">
        <v>722</v>
      </c>
      <c r="S26" s="1376">
        <v>11.141975308641975</v>
      </c>
      <c r="T26" s="1379">
        <v>0</v>
      </c>
      <c r="U26" s="1376">
        <v>0</v>
      </c>
      <c r="V26" s="1381">
        <v>6480</v>
      </c>
      <c r="W26" s="1376">
        <v>100</v>
      </c>
      <c r="X26" s="1372"/>
      <c r="Y26" s="1378">
        <v>1.571290009699321</v>
      </c>
    </row>
    <row r="27" spans="2:25" s="633" customFormat="1" ht="18" customHeight="1" x14ac:dyDescent="0.25">
      <c r="B27" s="682" t="s">
        <v>1</v>
      </c>
      <c r="D27" s="1374">
        <v>1360</v>
      </c>
      <c r="E27" s="1368"/>
      <c r="F27" s="1379">
        <v>215</v>
      </c>
      <c r="G27" s="1380">
        <v>12.292738707833047</v>
      </c>
      <c r="H27" s="1379">
        <v>259</v>
      </c>
      <c r="I27" s="1376">
        <v>14.808461978273298</v>
      </c>
      <c r="J27" s="1379">
        <v>426</v>
      </c>
      <c r="K27" s="1376">
        <v>24.356775300171527</v>
      </c>
      <c r="L27" s="1379">
        <v>27</v>
      </c>
      <c r="M27" s="1376">
        <v>1.5437392795883362</v>
      </c>
      <c r="N27" s="1379">
        <v>104</v>
      </c>
      <c r="O27" s="1376">
        <v>5.9462550028587762</v>
      </c>
      <c r="P27" s="1379">
        <v>4</v>
      </c>
      <c r="Q27" s="1376">
        <v>0.22870211549456831</v>
      </c>
      <c r="R27" s="1379">
        <v>714</v>
      </c>
      <c r="S27" s="1376">
        <v>40.823327615780443</v>
      </c>
      <c r="T27" s="1379">
        <v>0</v>
      </c>
      <c r="U27" s="1376">
        <v>0</v>
      </c>
      <c r="V27" s="1377">
        <v>1749</v>
      </c>
      <c r="W27" s="1376">
        <v>100</v>
      </c>
      <c r="X27" s="1372"/>
      <c r="Y27" s="1378">
        <v>1.286029411764706</v>
      </c>
    </row>
    <row r="28" spans="2:25" s="633" customFormat="1" ht="8.25" customHeight="1" x14ac:dyDescent="0.25">
      <c r="B28" s="688"/>
      <c r="D28" s="1382"/>
      <c r="E28" s="1368"/>
      <c r="F28" s="1383"/>
      <c r="G28" s="1384"/>
      <c r="H28" s="1383"/>
      <c r="I28" s="1385"/>
      <c r="J28" s="1383"/>
      <c r="K28" s="1385"/>
      <c r="L28" s="1383"/>
      <c r="M28" s="1385"/>
      <c r="N28" s="1383"/>
      <c r="O28" s="1384"/>
      <c r="P28" s="1383"/>
      <c r="Q28" s="1384"/>
      <c r="R28" s="1383"/>
      <c r="S28" s="1384"/>
      <c r="T28" s="1383"/>
      <c r="U28" s="1384"/>
      <c r="V28" s="1386"/>
      <c r="W28" s="1385"/>
      <c r="X28" s="1372"/>
      <c r="Y28" s="1387"/>
    </row>
    <row r="29" spans="2:25" s="633" customFormat="1" ht="3" customHeight="1" x14ac:dyDescent="0.25">
      <c r="B29" s="630"/>
      <c r="C29" s="631"/>
      <c r="D29" s="1388"/>
      <c r="E29" s="1389"/>
      <c r="F29" s="1390"/>
      <c r="G29" s="1390"/>
      <c r="H29" s="1390"/>
      <c r="I29" s="1390"/>
      <c r="J29" s="1390"/>
      <c r="K29" s="1390"/>
      <c r="L29" s="1390"/>
      <c r="M29" s="1390"/>
      <c r="N29" s="1390"/>
      <c r="O29" s="1390"/>
      <c r="P29" s="1390"/>
      <c r="Q29" s="1390"/>
      <c r="R29" s="1390"/>
      <c r="S29" s="1390"/>
      <c r="T29" s="1390"/>
      <c r="U29" s="1390"/>
      <c r="V29" s="1391"/>
      <c r="W29" s="1390"/>
      <c r="X29" s="1390"/>
      <c r="Y29" s="1390"/>
    </row>
    <row r="30" spans="2:25" s="1225" customFormat="1" ht="20.25" customHeight="1" x14ac:dyDescent="0.25">
      <c r="B30" s="1249" t="s">
        <v>0</v>
      </c>
      <c r="D30" s="1392">
        <f>SUM(D10:D27)</f>
        <v>571301</v>
      </c>
      <c r="E30" s="1393"/>
      <c r="F30" s="1394">
        <f>SUM(F10:F27)</f>
        <v>25253</v>
      </c>
      <c r="G30" s="1395">
        <f>F30*100/$V30</f>
        <v>3.1660360421352469</v>
      </c>
      <c r="H30" s="1394">
        <f>SUM(H10:H27)</f>
        <v>188454</v>
      </c>
      <c r="I30" s="1395">
        <f>H30*100/$V30</f>
        <v>23.62698120162182</v>
      </c>
      <c r="J30" s="1394">
        <f>SUM(J10:J27)</f>
        <v>136261</v>
      </c>
      <c r="K30" s="1395">
        <f>J30*100/$V30</f>
        <v>17.083405422618736</v>
      </c>
      <c r="L30" s="1394">
        <f>SUM(L10:L27)</f>
        <v>47196</v>
      </c>
      <c r="M30" s="1395">
        <f>L30*100/$V30</f>
        <v>5.9170885457020992</v>
      </c>
      <c r="N30" s="1394">
        <f>SUM(N10:N27)</f>
        <v>79626</v>
      </c>
      <c r="O30" s="1395">
        <f>N30*100/$V30</f>
        <v>9.9829242423102666</v>
      </c>
      <c r="P30" s="1394">
        <f>SUM(P10:P27)</f>
        <v>75580</v>
      </c>
      <c r="Q30" s="1395">
        <f>P30*100/$V30</f>
        <v>9.47566641842878</v>
      </c>
      <c r="R30" s="1394">
        <f>SUM(R10:R27)</f>
        <v>241434</v>
      </c>
      <c r="S30" s="1395">
        <f>R30*100/$V30</f>
        <v>30.269225272121382</v>
      </c>
      <c r="T30" s="1394">
        <f>SUM(T10:T28)</f>
        <v>3818</v>
      </c>
      <c r="U30" s="1395">
        <f>T30*100/$V30</f>
        <v>0.47867285506167084</v>
      </c>
      <c r="V30" s="1394">
        <f>SUM(V10:V27)</f>
        <v>797622</v>
      </c>
      <c r="W30" s="1395">
        <f>G30+I30+K30+M30+O30+Q30+S30+U30</f>
        <v>100.00000000000001</v>
      </c>
      <c r="X30" s="1396"/>
      <c r="Y30" s="1397">
        <f>(V30/D30)</f>
        <v>1.3961501905300358</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38" t="s">
        <v>497</v>
      </c>
      <c r="C3" s="1538"/>
      <c r="D3" s="1538"/>
      <c r="E3" s="1538"/>
      <c r="F3" s="1538"/>
      <c r="G3" s="1538"/>
      <c r="H3" s="1538"/>
      <c r="I3" s="1538"/>
      <c r="J3" s="1538"/>
      <c r="K3" s="1538"/>
      <c r="L3" s="1538"/>
      <c r="M3" s="1538"/>
      <c r="N3" s="1538"/>
      <c r="O3" s="1538"/>
      <c r="P3" s="1538"/>
      <c r="Q3" s="1538"/>
      <c r="R3" s="1538"/>
      <c r="S3" s="1538"/>
      <c r="T3" s="1538"/>
      <c r="U3" s="1538"/>
      <c r="V3" s="1538"/>
      <c r="W3" s="1538"/>
      <c r="X3" s="1538"/>
      <c r="Y3" s="821"/>
    </row>
    <row r="4" spans="2:30" s="621" customFormat="1" ht="14.25" customHeight="1" x14ac:dyDescent="0.25">
      <c r="B4" s="1472" t="str">
        <f>porsaad!$B$6</f>
        <v>Situación a 28 de febrero de 2025</v>
      </c>
      <c r="C4" s="1472"/>
      <c r="D4" s="1472"/>
      <c r="E4" s="1472"/>
      <c r="F4" s="1472"/>
      <c r="G4" s="1472"/>
      <c r="H4" s="1472"/>
      <c r="I4" s="1472"/>
      <c r="J4" s="1472"/>
      <c r="K4" s="1472"/>
      <c r="L4" s="1472"/>
      <c r="M4" s="1472"/>
      <c r="N4" s="1472"/>
      <c r="O4" s="1472"/>
      <c r="P4" s="1472"/>
      <c r="Q4" s="1472"/>
      <c r="R4" s="1472"/>
      <c r="S4" s="1472"/>
      <c r="T4" s="1472"/>
      <c r="U4" s="1472"/>
      <c r="V4" s="1472"/>
      <c r="W4" s="1472"/>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89" t="s">
        <v>492</v>
      </c>
      <c r="G6" s="1590"/>
      <c r="H6" s="1590"/>
      <c r="I6" s="1590"/>
      <c r="J6" s="1590"/>
      <c r="K6" s="1590"/>
      <c r="L6" s="1590"/>
      <c r="M6" s="1590"/>
      <c r="N6" s="1590"/>
      <c r="O6" s="1590"/>
      <c r="P6" s="1590"/>
      <c r="Q6" s="1590"/>
      <c r="R6" s="1590"/>
      <c r="S6" s="1590"/>
      <c r="T6" s="1590"/>
      <c r="U6" s="1590"/>
      <c r="V6" s="1590"/>
      <c r="W6" s="1591"/>
      <c r="X6" s="825"/>
      <c r="Y6" s="826"/>
    </row>
    <row r="7" spans="2:30" s="621" customFormat="1" ht="64.5" customHeight="1" x14ac:dyDescent="0.25">
      <c r="B7" s="1546" t="s">
        <v>12</v>
      </c>
      <c r="C7" s="625"/>
      <c r="D7" s="871" t="s">
        <v>493</v>
      </c>
      <c r="E7" s="625"/>
      <c r="F7" s="1592" t="s">
        <v>54</v>
      </c>
      <c r="G7" s="1593"/>
      <c r="H7" s="1594" t="s">
        <v>55</v>
      </c>
      <c r="I7" s="1595"/>
      <c r="J7" s="1596" t="s">
        <v>56</v>
      </c>
      <c r="K7" s="1597"/>
      <c r="L7" s="1596" t="s">
        <v>57</v>
      </c>
      <c r="M7" s="1598"/>
      <c r="N7" s="1597" t="s">
        <v>58</v>
      </c>
      <c r="O7" s="1597"/>
      <c r="P7" s="1596" t="s">
        <v>59</v>
      </c>
      <c r="Q7" s="1598"/>
      <c r="R7" s="1594" t="s">
        <v>60</v>
      </c>
      <c r="S7" s="1595"/>
      <c r="T7" s="1596" t="s">
        <v>61</v>
      </c>
      <c r="U7" s="1598"/>
      <c r="V7" s="1596" t="s">
        <v>0</v>
      </c>
      <c r="W7" s="1599"/>
      <c r="X7" s="627"/>
      <c r="Y7" s="1366" t="s">
        <v>494</v>
      </c>
      <c r="AD7" s="827"/>
    </row>
    <row r="8" spans="2:30" s="626" customFormat="1" ht="20.25" customHeight="1" x14ac:dyDescent="0.25">
      <c r="B8" s="1547"/>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7">
        <v>72774</v>
      </c>
      <c r="E10" s="1368"/>
      <c r="F10" s="1369">
        <v>4</v>
      </c>
      <c r="G10" s="1370">
        <v>3.9485893664488363E-3</v>
      </c>
      <c r="H10" s="1369">
        <v>25442</v>
      </c>
      <c r="I10" s="1370">
        <v>25.115002665297823</v>
      </c>
      <c r="J10" s="1369">
        <v>29251</v>
      </c>
      <c r="K10" s="1370">
        <v>28.875046889498726</v>
      </c>
      <c r="L10" s="1369">
        <v>5705</v>
      </c>
      <c r="M10" s="1370">
        <v>5.6316755838976524</v>
      </c>
      <c r="N10" s="1369">
        <v>11989</v>
      </c>
      <c r="O10" s="1370">
        <v>11.834909478588774</v>
      </c>
      <c r="P10" s="1369">
        <v>2424</v>
      </c>
      <c r="Q10" s="1370">
        <v>2.3928451560679949</v>
      </c>
      <c r="R10" s="1369">
        <v>26479</v>
      </c>
      <c r="S10" s="1370">
        <v>26.138674458549684</v>
      </c>
      <c r="T10" s="1369">
        <v>8</v>
      </c>
      <c r="U10" s="1370">
        <v>7.8971787328976726E-3</v>
      </c>
      <c r="V10" s="1371">
        <v>101302</v>
      </c>
      <c r="W10" s="1370">
        <v>100.00000000000001</v>
      </c>
      <c r="X10" s="1372"/>
      <c r="Y10" s="1373">
        <v>1.3920081347734081</v>
      </c>
    </row>
    <row r="11" spans="2:30" s="633" customFormat="1" ht="18" customHeight="1" x14ac:dyDescent="0.25">
      <c r="B11" s="682" t="s">
        <v>7</v>
      </c>
      <c r="D11" s="1374">
        <v>13329</v>
      </c>
      <c r="E11" s="1368"/>
      <c r="F11" s="1375">
        <v>2115</v>
      </c>
      <c r="G11" s="1376">
        <v>12.300802605560079</v>
      </c>
      <c r="H11" s="1375">
        <v>1797</v>
      </c>
      <c r="I11" s="1376">
        <v>10.451320227986507</v>
      </c>
      <c r="J11" s="1375">
        <v>672</v>
      </c>
      <c r="K11" s="1376">
        <v>3.9083401186460391</v>
      </c>
      <c r="L11" s="1375">
        <v>503</v>
      </c>
      <c r="M11" s="1376">
        <v>2.9254391066651158</v>
      </c>
      <c r="N11" s="1375">
        <v>2772</v>
      </c>
      <c r="O11" s="1376">
        <v>16.121902989414913</v>
      </c>
      <c r="P11" s="1375">
        <v>4136</v>
      </c>
      <c r="Q11" s="1376">
        <v>24.054902873095266</v>
      </c>
      <c r="R11" s="1375">
        <v>5199</v>
      </c>
      <c r="S11" s="1376">
        <v>30.23729207863208</v>
      </c>
      <c r="T11" s="1375">
        <v>0</v>
      </c>
      <c r="U11" s="1376">
        <v>0</v>
      </c>
      <c r="V11" s="1377">
        <v>17194</v>
      </c>
      <c r="W11" s="1376">
        <v>100</v>
      </c>
      <c r="X11" s="1372"/>
      <c r="Y11" s="1378">
        <v>1.2899692400030009</v>
      </c>
    </row>
    <row r="12" spans="2:30" s="633" customFormat="1" ht="22.5" customHeight="1" x14ac:dyDescent="0.25">
      <c r="B12" s="682" t="s">
        <v>37</v>
      </c>
      <c r="D12" s="1374">
        <v>7801</v>
      </c>
      <c r="E12" s="1368"/>
      <c r="F12" s="1379">
        <v>2178</v>
      </c>
      <c r="G12" s="1376">
        <v>20.689655172413794</v>
      </c>
      <c r="H12" s="1379">
        <v>700</v>
      </c>
      <c r="I12" s="1376">
        <v>6.6495677780944238</v>
      </c>
      <c r="J12" s="1379">
        <v>911</v>
      </c>
      <c r="K12" s="1376">
        <v>8.6539374940628857</v>
      </c>
      <c r="L12" s="1379">
        <v>561</v>
      </c>
      <c r="M12" s="1376">
        <v>5.3291536050156738</v>
      </c>
      <c r="N12" s="1379">
        <v>1644</v>
      </c>
      <c r="O12" s="1376">
        <v>15.61698489598176</v>
      </c>
      <c r="P12" s="1379">
        <v>1733</v>
      </c>
      <c r="Q12" s="1376">
        <v>16.462429942053767</v>
      </c>
      <c r="R12" s="1379">
        <v>2789</v>
      </c>
      <c r="S12" s="1376">
        <v>26.493777904436211</v>
      </c>
      <c r="T12" s="1379">
        <v>11</v>
      </c>
      <c r="U12" s="1376">
        <v>0.1044932079414838</v>
      </c>
      <c r="V12" s="1377">
        <v>10527</v>
      </c>
      <c r="W12" s="1376">
        <v>100.00000000000001</v>
      </c>
      <c r="X12" s="1372"/>
      <c r="Y12" s="1378">
        <v>1.3494423791821561</v>
      </c>
    </row>
    <row r="13" spans="2:30" s="633" customFormat="1" ht="18" customHeight="1" x14ac:dyDescent="0.25">
      <c r="B13" s="682" t="s">
        <v>38</v>
      </c>
      <c r="D13" s="1374">
        <v>7949</v>
      </c>
      <c r="E13" s="1368"/>
      <c r="F13" s="1375">
        <v>355</v>
      </c>
      <c r="G13" s="1376">
        <v>3.1399257031664605</v>
      </c>
      <c r="H13" s="1375">
        <v>2635</v>
      </c>
      <c r="I13" s="1376">
        <v>23.306209092517246</v>
      </c>
      <c r="J13" s="1375">
        <v>589</v>
      </c>
      <c r="K13" s="1376">
        <v>5.2096232089156196</v>
      </c>
      <c r="L13" s="1375">
        <v>614</v>
      </c>
      <c r="M13" s="1376">
        <v>5.4307447373076245</v>
      </c>
      <c r="N13" s="1375">
        <v>2122</v>
      </c>
      <c r="O13" s="1376">
        <v>18.768795329913321</v>
      </c>
      <c r="P13" s="1375">
        <v>374</v>
      </c>
      <c r="Q13" s="1376">
        <v>3.3079780647443835</v>
      </c>
      <c r="R13" s="1375">
        <v>4617</v>
      </c>
      <c r="S13" s="1376">
        <v>40.836723863435346</v>
      </c>
      <c r="T13" s="1375">
        <v>0</v>
      </c>
      <c r="U13" s="1376">
        <v>0</v>
      </c>
      <c r="V13" s="1377">
        <v>11306</v>
      </c>
      <c r="W13" s="1376">
        <v>100</v>
      </c>
      <c r="X13" s="1372"/>
      <c r="Y13" s="1378">
        <v>1.4223172726129072</v>
      </c>
    </row>
    <row r="14" spans="2:30" s="633" customFormat="1" ht="18" customHeight="1" x14ac:dyDescent="0.25">
      <c r="B14" s="682" t="s">
        <v>6</v>
      </c>
      <c r="D14" s="1374">
        <v>13967</v>
      </c>
      <c r="E14" s="1368"/>
      <c r="F14" s="1375">
        <v>520</v>
      </c>
      <c r="G14" s="1376">
        <v>3.4666666666666668</v>
      </c>
      <c r="H14" s="1375">
        <v>614</v>
      </c>
      <c r="I14" s="1376">
        <v>4.0933333333333337</v>
      </c>
      <c r="J14" s="1375">
        <v>214</v>
      </c>
      <c r="K14" s="1376">
        <v>1.4266666666666667</v>
      </c>
      <c r="L14" s="1375">
        <v>1351</v>
      </c>
      <c r="M14" s="1376">
        <v>9.0066666666666659</v>
      </c>
      <c r="N14" s="1375">
        <v>2556</v>
      </c>
      <c r="O14" s="1376">
        <v>17.04</v>
      </c>
      <c r="P14" s="1375">
        <v>2710</v>
      </c>
      <c r="Q14" s="1376">
        <v>18.066666666666666</v>
      </c>
      <c r="R14" s="1375">
        <v>7035</v>
      </c>
      <c r="S14" s="1376">
        <v>46.9</v>
      </c>
      <c r="T14" s="1375">
        <v>0</v>
      </c>
      <c r="U14" s="1376">
        <v>0</v>
      </c>
      <c r="V14" s="1377">
        <v>15000</v>
      </c>
      <c r="W14" s="1376">
        <v>100</v>
      </c>
      <c r="X14" s="1372"/>
      <c r="Y14" s="1378">
        <v>1.0739600486861889</v>
      </c>
    </row>
    <row r="15" spans="2:30" s="633" customFormat="1" ht="18" customHeight="1" x14ac:dyDescent="0.25">
      <c r="B15" s="682" t="s">
        <v>5</v>
      </c>
      <c r="D15" s="1374">
        <v>5121</v>
      </c>
      <c r="E15" s="1368"/>
      <c r="F15" s="1379">
        <v>2516</v>
      </c>
      <c r="G15" s="1376">
        <v>29.29669306008384</v>
      </c>
      <c r="H15" s="1379">
        <v>588</v>
      </c>
      <c r="I15" s="1376">
        <v>6.8467629250116442</v>
      </c>
      <c r="J15" s="1379">
        <v>411</v>
      </c>
      <c r="K15" s="1376">
        <v>4.7857475547275268</v>
      </c>
      <c r="L15" s="1379">
        <v>770</v>
      </c>
      <c r="M15" s="1376">
        <v>8.9659990684676298</v>
      </c>
      <c r="N15" s="1379">
        <v>1884</v>
      </c>
      <c r="O15" s="1376">
        <v>21.937587331159758</v>
      </c>
      <c r="P15" s="1379">
        <v>158</v>
      </c>
      <c r="Q15" s="1376">
        <v>1.8397764322310199</v>
      </c>
      <c r="R15" s="1379">
        <v>2261</v>
      </c>
      <c r="S15" s="1376">
        <v>26.327433628318584</v>
      </c>
      <c r="T15" s="1379">
        <v>0</v>
      </c>
      <c r="U15" s="1376">
        <v>0</v>
      </c>
      <c r="V15" s="1377">
        <v>8588</v>
      </c>
      <c r="W15" s="1376">
        <v>100.00000000000001</v>
      </c>
      <c r="X15" s="1372"/>
      <c r="Y15" s="1378">
        <v>1.6770162077719195</v>
      </c>
    </row>
    <row r="16" spans="2:30" s="742" customFormat="1" ht="18" customHeight="1" x14ac:dyDescent="0.25">
      <c r="B16" s="836" t="s">
        <v>4</v>
      </c>
      <c r="D16" s="1374">
        <v>34099</v>
      </c>
      <c r="E16" s="1368"/>
      <c r="F16" s="1375">
        <v>5855</v>
      </c>
      <c r="G16" s="1376">
        <v>12.409393412742148</v>
      </c>
      <c r="H16" s="1375">
        <v>4359</v>
      </c>
      <c r="I16" s="1376">
        <v>9.2386927218006871</v>
      </c>
      <c r="J16" s="1375">
        <v>3648</v>
      </c>
      <c r="K16" s="1376">
        <v>7.7317621126700864</v>
      </c>
      <c r="L16" s="1375">
        <v>2058</v>
      </c>
      <c r="M16" s="1376">
        <v>4.3618329023780253</v>
      </c>
      <c r="N16" s="1375">
        <v>5564</v>
      </c>
      <c r="O16" s="1376">
        <v>11.792632783688695</v>
      </c>
      <c r="P16" s="1375">
        <v>15503</v>
      </c>
      <c r="Q16" s="1376">
        <v>32.857869526514349</v>
      </c>
      <c r="R16" s="1375">
        <v>9634</v>
      </c>
      <c r="S16" s="1376">
        <v>20.418803781102962</v>
      </c>
      <c r="T16" s="1375">
        <v>561</v>
      </c>
      <c r="U16" s="1376">
        <v>1.1890127591030477</v>
      </c>
      <c r="V16" s="1377">
        <v>47182</v>
      </c>
      <c r="W16" s="1376">
        <v>100</v>
      </c>
      <c r="X16" s="1372"/>
      <c r="Y16" s="1378">
        <v>1.3836769406727469</v>
      </c>
    </row>
    <row r="17" spans="2:25" s="742" customFormat="1" ht="18" customHeight="1" x14ac:dyDescent="0.25">
      <c r="B17" s="836" t="s">
        <v>40</v>
      </c>
      <c r="D17" s="1374">
        <v>23045</v>
      </c>
      <c r="E17" s="1368"/>
      <c r="F17" s="1375">
        <v>3258</v>
      </c>
      <c r="G17" s="1376">
        <v>10.150481353397513</v>
      </c>
      <c r="H17" s="1375">
        <v>5417</v>
      </c>
      <c r="I17" s="1376">
        <v>16.87696669470667</v>
      </c>
      <c r="J17" s="1375">
        <v>2862</v>
      </c>
      <c r="K17" s="1376">
        <v>8.9167211888961582</v>
      </c>
      <c r="L17" s="1375">
        <v>1388</v>
      </c>
      <c r="M17" s="1376">
        <v>4.3243916876966697</v>
      </c>
      <c r="N17" s="1375">
        <v>6859</v>
      </c>
      <c r="O17" s="1376">
        <v>21.369598404835344</v>
      </c>
      <c r="P17" s="1375">
        <v>4175</v>
      </c>
      <c r="Q17" s="1376">
        <v>13.007446178770602</v>
      </c>
      <c r="R17" s="1375">
        <v>8123</v>
      </c>
      <c r="S17" s="1376">
        <v>25.307661152132599</v>
      </c>
      <c r="T17" s="1375">
        <v>15</v>
      </c>
      <c r="U17" s="1376">
        <v>4.6733339564445274E-2</v>
      </c>
      <c r="V17" s="1377">
        <v>32097</v>
      </c>
      <c r="W17" s="1376">
        <v>99.999999999999986</v>
      </c>
      <c r="X17" s="1372"/>
      <c r="Y17" s="1378">
        <v>1.392796702104578</v>
      </c>
    </row>
    <row r="18" spans="2:25" s="742" customFormat="1" ht="18" customHeight="1" x14ac:dyDescent="0.25">
      <c r="B18" s="836" t="s">
        <v>41</v>
      </c>
      <c r="D18" s="1374">
        <v>45683</v>
      </c>
      <c r="E18" s="1368"/>
      <c r="F18" s="1375">
        <v>11</v>
      </c>
      <c r="G18" s="1376">
        <v>1.9424676402549929E-2</v>
      </c>
      <c r="H18" s="1375">
        <v>4125</v>
      </c>
      <c r="I18" s="1376">
        <v>7.2842536509562237</v>
      </c>
      <c r="J18" s="1375">
        <v>5873</v>
      </c>
      <c r="K18" s="1376">
        <v>10.371011319288703</v>
      </c>
      <c r="L18" s="1375">
        <v>3593</v>
      </c>
      <c r="M18" s="1376">
        <v>6.3448056649419913</v>
      </c>
      <c r="N18" s="1375">
        <v>14969</v>
      </c>
      <c r="O18" s="1376">
        <v>26.433452824524537</v>
      </c>
      <c r="P18" s="1375">
        <v>6560</v>
      </c>
      <c r="Q18" s="1376">
        <v>11.584170654611595</v>
      </c>
      <c r="R18" s="1375">
        <v>21435</v>
      </c>
      <c r="S18" s="1376">
        <v>37.85163078987798</v>
      </c>
      <c r="T18" s="1375">
        <v>63</v>
      </c>
      <c r="U18" s="1376">
        <v>0.11125041939642233</v>
      </c>
      <c r="V18" s="1377">
        <v>56629</v>
      </c>
      <c r="W18" s="1376">
        <v>100.00000000000001</v>
      </c>
      <c r="X18" s="1372"/>
      <c r="Y18" s="1378">
        <v>1.2396077315412735</v>
      </c>
    </row>
    <row r="19" spans="2:25" s="742" customFormat="1" ht="18" customHeight="1" x14ac:dyDescent="0.25">
      <c r="B19" s="836" t="s">
        <v>3</v>
      </c>
      <c r="D19" s="1374">
        <v>45967</v>
      </c>
      <c r="E19" s="1368"/>
      <c r="F19" s="1375">
        <v>20</v>
      </c>
      <c r="G19" s="1376">
        <v>2.9765891265199209E-2</v>
      </c>
      <c r="H19" s="1375">
        <v>18972</v>
      </c>
      <c r="I19" s="1376">
        <v>28.235924454167968</v>
      </c>
      <c r="J19" s="1375">
        <v>1079</v>
      </c>
      <c r="K19" s="1376">
        <v>1.6058698337574973</v>
      </c>
      <c r="L19" s="1375">
        <v>2981</v>
      </c>
      <c r="M19" s="1376">
        <v>4.4366060930779421</v>
      </c>
      <c r="N19" s="1375">
        <v>6331</v>
      </c>
      <c r="O19" s="1376">
        <v>9.4223928799988101</v>
      </c>
      <c r="P19" s="1375">
        <v>7151</v>
      </c>
      <c r="Q19" s="1376">
        <v>10.642794421871978</v>
      </c>
      <c r="R19" s="1375">
        <v>30394</v>
      </c>
      <c r="S19" s="1376">
        <v>45.23522495572324</v>
      </c>
      <c r="T19" s="1375">
        <v>263</v>
      </c>
      <c r="U19" s="1376">
        <v>0.39142147013736961</v>
      </c>
      <c r="V19" s="1377">
        <v>67191</v>
      </c>
      <c r="W19" s="1376">
        <v>100</v>
      </c>
      <c r="X19" s="1372"/>
      <c r="Y19" s="1378">
        <v>1.4617225400831031</v>
      </c>
    </row>
    <row r="20" spans="2:25" s="633" customFormat="1" ht="18" customHeight="1" x14ac:dyDescent="0.25">
      <c r="B20" s="836" t="s">
        <v>2</v>
      </c>
      <c r="D20" s="1374">
        <v>12166</v>
      </c>
      <c r="E20" s="1368"/>
      <c r="F20" s="1375">
        <v>383</v>
      </c>
      <c r="G20" s="1376">
        <v>2.7763682493657122</v>
      </c>
      <c r="H20" s="1375">
        <v>983</v>
      </c>
      <c r="I20" s="1376">
        <v>7.1257702065965933</v>
      </c>
      <c r="J20" s="1375">
        <v>210</v>
      </c>
      <c r="K20" s="1376">
        <v>1.5222906850308082</v>
      </c>
      <c r="L20" s="1375">
        <v>752</v>
      </c>
      <c r="M20" s="1376">
        <v>5.4512504530627037</v>
      </c>
      <c r="N20" s="1375">
        <v>3370</v>
      </c>
      <c r="O20" s="1376">
        <v>24.429140993113446</v>
      </c>
      <c r="P20" s="1375">
        <v>6090</v>
      </c>
      <c r="Q20" s="1376">
        <v>44.146429865893438</v>
      </c>
      <c r="R20" s="1375">
        <v>2007</v>
      </c>
      <c r="S20" s="1376">
        <v>14.548749546937296</v>
      </c>
      <c r="T20" s="1375">
        <v>0</v>
      </c>
      <c r="U20" s="1376">
        <v>0</v>
      </c>
      <c r="V20" s="1377">
        <v>13795</v>
      </c>
      <c r="W20" s="1376">
        <v>100</v>
      </c>
      <c r="X20" s="1372"/>
      <c r="Y20" s="1378">
        <v>1.1338977478217984</v>
      </c>
    </row>
    <row r="21" spans="2:25" s="633" customFormat="1" ht="18" customHeight="1" x14ac:dyDescent="0.25">
      <c r="B21" s="682" t="s">
        <v>35</v>
      </c>
      <c r="D21" s="1374">
        <v>25633</v>
      </c>
      <c r="E21" s="1368"/>
      <c r="F21" s="1375">
        <v>1506</v>
      </c>
      <c r="G21" s="1376">
        <v>4.4611647609455538</v>
      </c>
      <c r="H21" s="1375">
        <v>6272</v>
      </c>
      <c r="I21" s="1376">
        <v>18.579299721547486</v>
      </c>
      <c r="J21" s="1375">
        <v>8346</v>
      </c>
      <c r="K21" s="1376">
        <v>24.723028615439304</v>
      </c>
      <c r="L21" s="1375">
        <v>1881</v>
      </c>
      <c r="M21" s="1376">
        <v>5.5720125599857813</v>
      </c>
      <c r="N21" s="1375">
        <v>3817</v>
      </c>
      <c r="O21" s="1376">
        <v>11.306949463830795</v>
      </c>
      <c r="P21" s="1375">
        <v>6047</v>
      </c>
      <c r="Q21" s="1376">
        <v>17.912791042123349</v>
      </c>
      <c r="R21" s="1375">
        <v>5804</v>
      </c>
      <c r="S21" s="1376">
        <v>17.19296166834528</v>
      </c>
      <c r="T21" s="1375">
        <v>85</v>
      </c>
      <c r="U21" s="1376">
        <v>0.25179216778245156</v>
      </c>
      <c r="V21" s="1377">
        <v>33758</v>
      </c>
      <c r="W21" s="1376">
        <v>99.999999999999986</v>
      </c>
      <c r="X21" s="1372"/>
      <c r="Y21" s="1378">
        <v>1.3169742129286466</v>
      </c>
    </row>
    <row r="22" spans="2:25" s="633" customFormat="1" ht="21" customHeight="1" x14ac:dyDescent="0.25">
      <c r="B22" s="682" t="s">
        <v>42</v>
      </c>
      <c r="D22" s="1374">
        <v>63259</v>
      </c>
      <c r="E22" s="1368"/>
      <c r="F22" s="1375">
        <v>2352</v>
      </c>
      <c r="G22" s="1376">
        <v>2.722694912311165</v>
      </c>
      <c r="H22" s="1375">
        <v>17649</v>
      </c>
      <c r="I22" s="1376">
        <v>20.430630317763502</v>
      </c>
      <c r="J22" s="1375">
        <v>14753</v>
      </c>
      <c r="K22" s="1376">
        <v>17.078196446142272</v>
      </c>
      <c r="L22" s="1375">
        <v>6708</v>
      </c>
      <c r="M22" s="1376">
        <v>7.765237020316027</v>
      </c>
      <c r="N22" s="1375">
        <v>15284</v>
      </c>
      <c r="O22" s="1376">
        <v>17.692886496498236</v>
      </c>
      <c r="P22" s="1375">
        <v>13416</v>
      </c>
      <c r="Q22" s="1376">
        <v>15.530474040632054</v>
      </c>
      <c r="R22" s="1375">
        <v>16158</v>
      </c>
      <c r="S22" s="1376">
        <v>18.704636221566243</v>
      </c>
      <c r="T22" s="1375">
        <v>65</v>
      </c>
      <c r="U22" s="1376">
        <v>7.5244544770504143E-2</v>
      </c>
      <c r="V22" s="1377">
        <v>86385</v>
      </c>
      <c r="W22" s="1376">
        <v>100.00000000000001</v>
      </c>
      <c r="X22" s="1372"/>
      <c r="Y22" s="1378">
        <v>1.3655764397160879</v>
      </c>
    </row>
    <row r="23" spans="2:25" s="633" customFormat="1" ht="18" customHeight="1" x14ac:dyDescent="0.25">
      <c r="B23" s="682" t="s">
        <v>43</v>
      </c>
      <c r="D23" s="1374">
        <v>13475</v>
      </c>
      <c r="E23" s="1368"/>
      <c r="F23" s="1375">
        <v>1252</v>
      </c>
      <c r="G23" s="1376">
        <v>7.5046454474614874</v>
      </c>
      <c r="H23" s="1375">
        <v>2254</v>
      </c>
      <c r="I23" s="1376">
        <v>13.510759455733382</v>
      </c>
      <c r="J23" s="1375">
        <v>539</v>
      </c>
      <c r="K23" s="1376">
        <v>3.2308337828927649</v>
      </c>
      <c r="L23" s="1375">
        <v>1455</v>
      </c>
      <c r="M23" s="1376">
        <v>8.7214529760834374</v>
      </c>
      <c r="N23" s="1375">
        <v>2746</v>
      </c>
      <c r="O23" s="1376">
        <v>16.459869328058502</v>
      </c>
      <c r="P23" s="1375">
        <v>712</v>
      </c>
      <c r="Q23" s="1376">
        <v>4.2678175388119639</v>
      </c>
      <c r="R23" s="1375">
        <v>7725</v>
      </c>
      <c r="S23" s="1376">
        <v>46.304621470958459</v>
      </c>
      <c r="T23" s="1375">
        <v>0</v>
      </c>
      <c r="U23" s="1376">
        <v>0</v>
      </c>
      <c r="V23" s="1377">
        <v>16683</v>
      </c>
      <c r="W23" s="1376">
        <v>100</v>
      </c>
      <c r="X23" s="1372"/>
      <c r="Y23" s="1378">
        <v>1.2380705009276438</v>
      </c>
    </row>
    <row r="24" spans="2:25" s="633" customFormat="1" ht="22.5" customHeight="1" x14ac:dyDescent="0.25">
      <c r="B24" s="682" t="s">
        <v>44</v>
      </c>
      <c r="D24" s="1374">
        <v>3256</v>
      </c>
      <c r="E24" s="1368"/>
      <c r="F24" s="1379">
        <v>357</v>
      </c>
      <c r="G24" s="1380">
        <v>8.2144500690289917</v>
      </c>
      <c r="H24" s="1379">
        <v>387</v>
      </c>
      <c r="I24" s="1376">
        <v>8.9047399907961342</v>
      </c>
      <c r="J24" s="1379">
        <v>196</v>
      </c>
      <c r="K24" s="1376">
        <v>4.5098941555453287</v>
      </c>
      <c r="L24" s="1379">
        <v>210</v>
      </c>
      <c r="M24" s="1376">
        <v>4.8320294523699951</v>
      </c>
      <c r="N24" s="1379">
        <v>972</v>
      </c>
      <c r="O24" s="1376">
        <v>22.365393465255409</v>
      </c>
      <c r="P24" s="1379">
        <v>795</v>
      </c>
      <c r="Q24" s="1376">
        <v>18.292682926829269</v>
      </c>
      <c r="R24" s="1379">
        <v>1418</v>
      </c>
      <c r="S24" s="1376">
        <v>32.62770363552692</v>
      </c>
      <c r="T24" s="1379">
        <v>11</v>
      </c>
      <c r="U24" s="1376">
        <v>0.25310630464795214</v>
      </c>
      <c r="V24" s="1381">
        <v>4346</v>
      </c>
      <c r="W24" s="1376">
        <v>100</v>
      </c>
      <c r="X24" s="1372"/>
      <c r="Y24" s="1378">
        <v>1.3347665847665848</v>
      </c>
    </row>
    <row r="25" spans="2:25" s="633" customFormat="1" ht="18" customHeight="1" x14ac:dyDescent="0.25">
      <c r="B25" s="682" t="s">
        <v>45</v>
      </c>
      <c r="D25" s="1374">
        <v>17117</v>
      </c>
      <c r="E25" s="1368"/>
      <c r="F25" s="1379">
        <v>270</v>
      </c>
      <c r="G25" s="1380">
        <v>1.1110653882556274</v>
      </c>
      <c r="H25" s="1379">
        <v>4523</v>
      </c>
      <c r="I25" s="1376">
        <v>18.612402781778528</v>
      </c>
      <c r="J25" s="1379">
        <v>1379</v>
      </c>
      <c r="K25" s="1376">
        <v>5.6746635940907781</v>
      </c>
      <c r="L25" s="1379">
        <v>1969</v>
      </c>
      <c r="M25" s="1376">
        <v>8.1025472202790016</v>
      </c>
      <c r="N25" s="1379">
        <v>6077</v>
      </c>
      <c r="O25" s="1376">
        <v>25.007201349738693</v>
      </c>
      <c r="P25" s="1379">
        <v>688</v>
      </c>
      <c r="Q25" s="1376">
        <v>2.8311592115550801</v>
      </c>
      <c r="R25" s="1379">
        <v>7400</v>
      </c>
      <c r="S25" s="1376">
        <v>30.451421752191269</v>
      </c>
      <c r="T25" s="1379">
        <v>1995</v>
      </c>
      <c r="U25" s="1376">
        <v>8.2095387021110238</v>
      </c>
      <c r="V25" s="1381">
        <v>24301</v>
      </c>
      <c r="W25" s="1376">
        <v>100</v>
      </c>
      <c r="X25" s="1372"/>
      <c r="Y25" s="1378">
        <v>1.4196997137348835</v>
      </c>
    </row>
    <row r="26" spans="2:25" s="633" customFormat="1" ht="18" customHeight="1" x14ac:dyDescent="0.25">
      <c r="B26" s="682" t="s">
        <v>46</v>
      </c>
      <c r="D26" s="1374">
        <v>2287</v>
      </c>
      <c r="E26" s="1368"/>
      <c r="F26" s="1379">
        <v>396</v>
      </c>
      <c r="G26" s="1380">
        <v>12.619502868068833</v>
      </c>
      <c r="H26" s="1379">
        <v>0</v>
      </c>
      <c r="I26" s="1376">
        <v>0</v>
      </c>
      <c r="J26" s="1379">
        <v>649</v>
      </c>
      <c r="K26" s="1376">
        <v>20.681963033779478</v>
      </c>
      <c r="L26" s="1379">
        <v>432</v>
      </c>
      <c r="M26" s="1376">
        <v>13.766730401529637</v>
      </c>
      <c r="N26" s="1379">
        <v>710</v>
      </c>
      <c r="O26" s="1376">
        <v>22.62587635436584</v>
      </c>
      <c r="P26" s="1379">
        <v>468</v>
      </c>
      <c r="Q26" s="1376">
        <v>14.913957934990441</v>
      </c>
      <c r="R26" s="1379">
        <v>483</v>
      </c>
      <c r="S26" s="1376">
        <v>15.391969407265774</v>
      </c>
      <c r="T26" s="1379">
        <v>0</v>
      </c>
      <c r="U26" s="1376">
        <v>0</v>
      </c>
      <c r="V26" s="1381">
        <v>3138</v>
      </c>
      <c r="W26" s="1376">
        <v>100</v>
      </c>
      <c r="X26" s="1372"/>
      <c r="Y26" s="1378">
        <v>1.3721031919545257</v>
      </c>
    </row>
    <row r="27" spans="2:25" s="633" customFormat="1" ht="18" customHeight="1" x14ac:dyDescent="0.25">
      <c r="B27" s="682" t="s">
        <v>1</v>
      </c>
      <c r="D27" s="1374">
        <v>1142</v>
      </c>
      <c r="E27" s="1368"/>
      <c r="F27" s="1379">
        <v>161</v>
      </c>
      <c r="G27" s="1380">
        <v>11.314125087842585</v>
      </c>
      <c r="H27" s="1379">
        <v>177</v>
      </c>
      <c r="I27" s="1376">
        <v>12.438510189739986</v>
      </c>
      <c r="J27" s="1379">
        <v>329</v>
      </c>
      <c r="K27" s="1376">
        <v>23.120168657765284</v>
      </c>
      <c r="L27" s="1379">
        <v>21</v>
      </c>
      <c r="M27" s="1376">
        <v>1.4757554462403373</v>
      </c>
      <c r="N27" s="1379">
        <v>79</v>
      </c>
      <c r="O27" s="1376">
        <v>5.5516514406184116</v>
      </c>
      <c r="P27" s="1379">
        <v>0</v>
      </c>
      <c r="Q27" s="1376">
        <v>0</v>
      </c>
      <c r="R27" s="1379">
        <v>656</v>
      </c>
      <c r="S27" s="1376">
        <v>46.099789177793397</v>
      </c>
      <c r="T27" s="1379">
        <v>0</v>
      </c>
      <c r="U27" s="1376">
        <v>0</v>
      </c>
      <c r="V27" s="1377">
        <v>1423</v>
      </c>
      <c r="W27" s="1376">
        <v>100</v>
      </c>
      <c r="X27" s="1372"/>
      <c r="Y27" s="1378">
        <v>1.2460595446584939</v>
      </c>
    </row>
    <row r="28" spans="2:25" s="633" customFormat="1" ht="8.25" customHeight="1" x14ac:dyDescent="0.25">
      <c r="B28" s="688"/>
      <c r="D28" s="1382"/>
      <c r="E28" s="1368"/>
      <c r="F28" s="1383"/>
      <c r="G28" s="1384"/>
      <c r="H28" s="1383"/>
      <c r="I28" s="1385"/>
      <c r="J28" s="1383"/>
      <c r="K28" s="1385"/>
      <c r="L28" s="1383"/>
      <c r="M28" s="1385"/>
      <c r="N28" s="1383"/>
      <c r="O28" s="1384"/>
      <c r="P28" s="1383"/>
      <c r="Q28" s="1384"/>
      <c r="R28" s="1383"/>
      <c r="S28" s="1384"/>
      <c r="T28" s="1383"/>
      <c r="U28" s="1384"/>
      <c r="V28" s="1386"/>
      <c r="W28" s="1385"/>
      <c r="X28" s="1372"/>
      <c r="Y28" s="1387"/>
    </row>
    <row r="29" spans="2:25" s="633" customFormat="1" ht="3" customHeight="1" x14ac:dyDescent="0.25">
      <c r="B29" s="630"/>
      <c r="C29" s="631"/>
      <c r="D29" s="1388"/>
      <c r="E29" s="1389"/>
      <c r="F29" s="1390"/>
      <c r="G29" s="1390"/>
      <c r="H29" s="1390"/>
      <c r="I29" s="1390"/>
      <c r="J29" s="1390"/>
      <c r="K29" s="1390"/>
      <c r="L29" s="1390"/>
      <c r="M29" s="1390"/>
      <c r="N29" s="1390"/>
      <c r="O29" s="1390"/>
      <c r="P29" s="1390"/>
      <c r="Q29" s="1390"/>
      <c r="R29" s="1390"/>
      <c r="S29" s="1390"/>
      <c r="T29" s="1390"/>
      <c r="U29" s="1390"/>
      <c r="V29" s="1391"/>
      <c r="W29" s="1390"/>
      <c r="X29" s="1390"/>
      <c r="Y29" s="1390"/>
    </row>
    <row r="30" spans="2:25" s="1225" customFormat="1" ht="20.25" customHeight="1" x14ac:dyDescent="0.25">
      <c r="B30" s="1249" t="s">
        <v>0</v>
      </c>
      <c r="D30" s="1392">
        <f>SUM(D10:D27)</f>
        <v>408070</v>
      </c>
      <c r="E30" s="1393"/>
      <c r="F30" s="1394">
        <f>SUM(F10:F27)</f>
        <v>23509</v>
      </c>
      <c r="G30" s="1395">
        <f>F30*100/$V30</f>
        <v>4.2678067332915797</v>
      </c>
      <c r="H30" s="1394">
        <f>SUM(H10:H27)</f>
        <v>96894</v>
      </c>
      <c r="I30" s="1395">
        <f>H30*100/$V30</f>
        <v>17.590066171064457</v>
      </c>
      <c r="J30" s="1394">
        <f>SUM(J10:J27)</f>
        <v>71911</v>
      </c>
      <c r="K30" s="1395">
        <f>J30*100/$V30</f>
        <v>13.054670551607076</v>
      </c>
      <c r="L30" s="1394">
        <f>SUM(L10:L27)</f>
        <v>32952</v>
      </c>
      <c r="M30" s="1395">
        <f>L30*100/$V30</f>
        <v>5.9820820739046372</v>
      </c>
      <c r="N30" s="1394">
        <f>SUM(N10:N27)</f>
        <v>89745</v>
      </c>
      <c r="O30" s="1395">
        <f>N30*100/$V30</f>
        <v>16.292241919233177</v>
      </c>
      <c r="P30" s="1394">
        <f>SUM(P10:P27)</f>
        <v>73140</v>
      </c>
      <c r="Q30" s="1395">
        <f>P30*100/$V30</f>
        <v>13.277782316259565</v>
      </c>
      <c r="R30" s="1394">
        <f>SUM(R10:R27)</f>
        <v>159617</v>
      </c>
      <c r="S30" s="1395">
        <f>R30*100/$V30</f>
        <v>28.976753896286613</v>
      </c>
      <c r="T30" s="1394">
        <f>SUM(T10:T28)</f>
        <v>3077</v>
      </c>
      <c r="U30" s="1395">
        <f>T30*100/$V30</f>
        <v>0.55859633835289424</v>
      </c>
      <c r="V30" s="1394">
        <f>SUM(V10:V27)</f>
        <v>550845</v>
      </c>
      <c r="W30" s="1395">
        <f>G30+I30+K30+M30+O30+Q30+S30+U30</f>
        <v>100</v>
      </c>
      <c r="X30" s="1396"/>
      <c r="Y30" s="1397">
        <f>(V30/D30)</f>
        <v>1.3498786972823291</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María Llanos Hinojosa Cervera</cp:lastModifiedBy>
  <cp:lastPrinted>2024-09-03T09:40:34Z</cp:lastPrinted>
  <dcterms:created xsi:type="dcterms:W3CDTF">2023-11-02T11:23:22Z</dcterms:created>
  <dcterms:modified xsi:type="dcterms:W3CDTF">2025-03-13T08:35:43Z</dcterms:modified>
</cp:coreProperties>
</file>